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5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4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6.xml" ContentType="application/vnd.openxmlformats-officedocument.spreadsheetml.comments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Январь 2019" sheetId="1" state="visible" r:id="rId2"/>
    <sheet name="Февраль 2019" sheetId="2" state="visible" r:id="rId3"/>
    <sheet name="Март 2019" sheetId="3" state="visible" r:id="rId4"/>
    <sheet name="Апрель 2019" sheetId="4" state="visible" r:id="rId5"/>
    <sheet name="Июнь 2019" sheetId="5" state="visible" r:id="rId6"/>
    <sheet name="МАЙ 2019" sheetId="6" state="visible" r:id="rId7"/>
    <sheet name="Июль 2019" sheetId="7" state="visible" r:id="rId8"/>
    <sheet name="Август 2019" sheetId="8" state="visible" r:id="rId9"/>
    <sheet name="Сентябрь 2019" sheetId="9" state="visible" r:id="rId10"/>
    <sheet name="Октябрь 2019" sheetId="10" state="visible" r:id="rId11"/>
    <sheet name="Ноябрь 2019" sheetId="11" state="visible" r:id="rId12"/>
    <sheet name="декабрь 2019" sheetId="12" state="visible" r:id="rId13"/>
    <sheet name="январь 2020" sheetId="13" state="visible" r:id="rId14"/>
    <sheet name="февраль 2020" sheetId="14" state="visible" r:id="rId15"/>
    <sheet name="март 2020" sheetId="15" state="visible" r:id="rId16"/>
    <sheet name="апрель 2020" sheetId="16" state="visible" r:id="rId17"/>
  </sheets>
  <definedNames>
    <definedName function="false" hidden="true" localSheetId="13" name="_xlnm._FilterDatabase" vbProcedure="false">'февраль 2020'!$A$2:$AMI$38</definedName>
    <definedName function="false" hidden="false" localSheetId="2" name="_xlnm._FilterDatabase" vbProcedure="false">'Март 2019'!$AK$46:$AO$46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за 31.10.19</t>
        </r>
      </text>
    </comment>
    <comment ref="G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за 31 октября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три часа за 29 ноября</t>
        </r>
      </text>
    </comment>
    <comment ref="R1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R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V1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V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W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  <comment ref="C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  <comment ref="F26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декабрь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  <comment ref="C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3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Диканова Ирина:
</t>
        </r>
        <r>
          <rPr>
            <sz val="8"/>
            <color rgb="FF000000"/>
            <rFont val="Tahoma"/>
            <family val="2"/>
            <charset val="204"/>
          </rPr>
          <t xml:space="preserve">забор и развоз сотрудников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3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Диканова Ирина:
</t>
        </r>
        <r>
          <rPr>
            <sz val="8"/>
            <color rgb="FF000000"/>
            <rFont val="Tahoma"/>
            <family val="2"/>
            <charset val="204"/>
          </rPr>
          <t xml:space="preserve">забор и развоз сотрудников</t>
        </r>
      </text>
    </comment>
    <comment ref="T3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Диканова Ирина:
</t>
        </r>
        <r>
          <rPr>
            <sz val="8"/>
            <color rgb="FF000000"/>
            <rFont val="Tahoma"/>
            <family val="2"/>
            <charset val="204"/>
          </rPr>
          <t xml:space="preserve">забор и развоз сотрудников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X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29 часов за поездку на Харьков с 26 по 28 </t>
        </r>
      </text>
    </comment>
    <comment ref="AB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8 часов за 14/06</t>
        </r>
      </text>
    </comment>
    <comment ref="AC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8 часов за 18/06</t>
        </r>
      </text>
    </comment>
    <comment ref="AD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за май переработки</t>
        </r>
      </text>
    </comment>
    <comment ref="AD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8 часов 19/06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</t>
        </r>
        <r>
          <rPr>
            <sz val="9"/>
            <color rgb="FF000000"/>
            <rFont val="Tahoma"/>
            <family val="2"/>
            <charset val="204"/>
          </rPr>
          <t xml:space="preserve">не учтен за прошлый месяц час переработки</t>
        </r>
      </text>
    </comment>
    <comment ref="D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</t>
        </r>
        <r>
          <rPr>
            <sz val="9"/>
            <color rgb="FF000000"/>
            <rFont val="Tahoma"/>
            <family val="2"/>
            <charset val="204"/>
          </rPr>
          <t xml:space="preserve">Херсон 2,5
Новотроицкое 2,5
Херсон 8
= 13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1 переработки за 30.08
</t>
        </r>
      </text>
    </comment>
    <comment ref="E2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1 переработки за 30.08</t>
        </r>
      </text>
    </comment>
    <comment ref="AL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</t>
        </r>
        <r>
          <rPr>
            <sz val="9"/>
            <color rgb="FF000000"/>
            <rFont val="Tahoma"/>
            <family val="2"/>
            <charset val="204"/>
          </rPr>
          <t xml:space="preserve">9 ч. Сна за 28.09</t>
        </r>
      </text>
    </comment>
  </commentList>
</comments>
</file>

<file path=xl/sharedStrings.xml><?xml version="1.0" encoding="utf-8"?>
<sst xmlns="http://schemas.openxmlformats.org/spreadsheetml/2006/main" count="8975" uniqueCount="133">
  <si>
    <t xml:space="preserve">Табель виходу  за СІЧЕНЬ  2019 г.</t>
  </si>
  <si>
    <t xml:space="preserve">Ф.И.О.</t>
  </si>
  <si>
    <t xml:space="preserve">отработ  дни</t>
  </si>
  <si>
    <t xml:space="preserve">учебный  отп</t>
  </si>
  <si>
    <t xml:space="preserve">отпуск</t>
  </si>
  <si>
    <t xml:space="preserve">больнич</t>
  </si>
  <si>
    <t xml:space="preserve">время сна</t>
  </si>
  <si>
    <t xml:space="preserve">стоимость часа</t>
  </si>
  <si>
    <t xml:space="preserve">перераб</t>
  </si>
  <si>
    <t xml:space="preserve">перераб х2</t>
  </si>
  <si>
    <t xml:space="preserve">сумма перераб</t>
  </si>
  <si>
    <t xml:space="preserve">КТУ</t>
  </si>
  <si>
    <t xml:space="preserve">Д</t>
  </si>
  <si>
    <t xml:space="preserve">Волосов С.В.</t>
  </si>
  <si>
    <t xml:space="preserve">х</t>
  </si>
  <si>
    <t xml:space="preserve">отп</t>
  </si>
  <si>
    <t xml:space="preserve">Бугуцкий Ю.В.-экс.</t>
  </si>
  <si>
    <t xml:space="preserve">Сидоренко В. А. мех</t>
  </si>
  <si>
    <t xml:space="preserve">Петренко Наталья</t>
  </si>
  <si>
    <t xml:space="preserve">Ковалев Антон- экс.</t>
  </si>
  <si>
    <t xml:space="preserve">Сидоренко Е. А. вод</t>
  </si>
  <si>
    <t xml:space="preserve">Успенский Геннадий-вод.</t>
  </si>
  <si>
    <t xml:space="preserve">Темченко Александр-экс.</t>
  </si>
  <si>
    <t xml:space="preserve">Трегуб.Ю</t>
  </si>
  <si>
    <t xml:space="preserve">Рыжов Алексей-экс.</t>
  </si>
  <si>
    <t xml:space="preserve">Ващинский С. В.-экс</t>
  </si>
  <si>
    <t xml:space="preserve">Зенин Олег эксп.</t>
  </si>
  <si>
    <t xml:space="preserve">К</t>
  </si>
  <si>
    <t xml:space="preserve">Бевзюк В.В. </t>
  </si>
  <si>
    <t xml:space="preserve">Булка Александр</t>
  </si>
  <si>
    <t xml:space="preserve">Левина Ия лог.</t>
  </si>
  <si>
    <t xml:space="preserve">Литвиненко Вадим лог.</t>
  </si>
  <si>
    <t xml:space="preserve">Бабичук Олег лог.</t>
  </si>
  <si>
    <t xml:space="preserve">Вахницкий Слава-вод.</t>
  </si>
  <si>
    <t xml:space="preserve">Щербина Виталий-вод.</t>
  </si>
  <si>
    <t xml:space="preserve">Мартусенко Вячесл.-вод. </t>
  </si>
  <si>
    <t xml:space="preserve">Дмитрук Александр-вод.</t>
  </si>
  <si>
    <t xml:space="preserve">Филоненко Сергей-вод.</t>
  </si>
  <si>
    <t xml:space="preserve">Ревенко Василий-вод.</t>
  </si>
  <si>
    <t xml:space="preserve">Ильченко Александр-вод.</t>
  </si>
  <si>
    <t xml:space="preserve">Кузьменко Александр-вод.</t>
  </si>
  <si>
    <t xml:space="preserve">Румак александр</t>
  </si>
  <si>
    <t xml:space="preserve">Маленчук Владимир-вод.</t>
  </si>
  <si>
    <t xml:space="preserve">Бутякин Сергей-вод.</t>
  </si>
  <si>
    <t xml:space="preserve">Ивасенко Сергей-вод.</t>
  </si>
  <si>
    <t xml:space="preserve">Медведев Константин-экс.</t>
  </si>
  <si>
    <t xml:space="preserve">Вахницкий Дмитрий-экс.</t>
  </si>
  <si>
    <t xml:space="preserve">у/отп</t>
  </si>
  <si>
    <t xml:space="preserve">Карпюк Михаил-вод./н</t>
  </si>
  <si>
    <t xml:space="preserve">Козел Сергей-вод./н</t>
  </si>
  <si>
    <t xml:space="preserve">Х</t>
  </si>
  <si>
    <t xml:space="preserve">Макляк Василий-вод.</t>
  </si>
  <si>
    <t xml:space="preserve">Диканова Ирина-лог.</t>
  </si>
  <si>
    <t xml:space="preserve">отп </t>
  </si>
  <si>
    <t xml:space="preserve">О</t>
  </si>
  <si>
    <t xml:space="preserve">Лысенко Ирина-лог.</t>
  </si>
  <si>
    <t xml:space="preserve">Голуб Алексей-вод.</t>
  </si>
  <si>
    <t xml:space="preserve">Крутий Сергей-вод.</t>
  </si>
  <si>
    <t xml:space="preserve">З</t>
  </si>
  <si>
    <t xml:space="preserve">Соловьева Оксана лог.</t>
  </si>
  <si>
    <t xml:space="preserve">Л</t>
  </si>
  <si>
    <t xml:space="preserve">Свижович Ярослав-вод.</t>
  </si>
  <si>
    <t xml:space="preserve">Франкевич Ірина лог.</t>
  </si>
  <si>
    <t xml:space="preserve">Табель виходу  за ЛЮТИЙ  2019 р.</t>
  </si>
  <si>
    <t xml:space="preserve">Шиндаков В. В. Экс</t>
  </si>
  <si>
    <t xml:space="preserve">Б</t>
  </si>
  <si>
    <t xml:space="preserve">отп/б</t>
  </si>
  <si>
    <t xml:space="preserve">Румак Александр</t>
  </si>
  <si>
    <t xml:space="preserve">Лужанский Валерий вод.</t>
  </si>
  <si>
    <t xml:space="preserve">Оформлен с 11.02.2019</t>
  </si>
  <si>
    <t xml:space="preserve">Лужанський Валерій Анатолійович водій оформлен с 11.02.2019р</t>
  </si>
  <si>
    <t xml:space="preserve">Табель виходу  за  БЕРЕЗЕНЬ  2019 р.</t>
  </si>
  <si>
    <t xml:space="preserve">Табель виходу  за Квітень  2019 р.</t>
  </si>
  <si>
    <t xml:space="preserve">Шиндаков В. В.</t>
  </si>
  <si>
    <t xml:space="preserve">прогулы</t>
  </si>
  <si>
    <t xml:space="preserve">уволен</t>
  </si>
  <si>
    <t xml:space="preserve">Уволен  11.04.2019</t>
  </si>
  <si>
    <t xml:space="preserve">28/??</t>
  </si>
  <si>
    <t xml:space="preserve">Уволен 17.04.2019</t>
  </si>
  <si>
    <t xml:space="preserve">отп/у</t>
  </si>
  <si>
    <t xml:space="preserve">Уволен 11.04.2019</t>
  </si>
  <si>
    <t xml:space="preserve">Лужанський Валерій Анатолійович водій уволен  17.04.2019р</t>
  </si>
  <si>
    <t xml:space="preserve">Табель виходу  за Червень  2019 р.</t>
  </si>
  <si>
    <t xml:space="preserve">замена</t>
  </si>
  <si>
    <t xml:space="preserve">Бугуцкий</t>
  </si>
  <si>
    <t xml:space="preserve">Успенский</t>
  </si>
  <si>
    <t xml:space="preserve">Уволен 26.06.2019</t>
  </si>
  <si>
    <t xml:space="preserve">Уволена 12.06.2019</t>
  </si>
  <si>
    <t xml:space="preserve"> </t>
  </si>
  <si>
    <t xml:space="preserve">Оформлен 06.06.2019</t>
  </si>
  <si>
    <t xml:space="preserve">Кузьменко Дмитро -экс.</t>
  </si>
  <si>
    <t xml:space="preserve">Оформлен 20.06.2019</t>
  </si>
  <si>
    <t xml:space="preserve">Фауст Ольга-лог.</t>
  </si>
  <si>
    <t xml:space="preserve">Уволена  10.06.2019</t>
  </si>
  <si>
    <t xml:space="preserve">Табель виходу  за Май  2019 р.</t>
  </si>
  <si>
    <t xml:space="preserve">отп/д</t>
  </si>
  <si>
    <t xml:space="preserve">отп/Б</t>
  </si>
  <si>
    <t xml:space="preserve">Табель виходу  за Липень  2019 р.</t>
  </si>
  <si>
    <t xml:space="preserve">Краюшкін Віталій Сергійович лог.</t>
  </si>
  <si>
    <t xml:space="preserve">Пилипко Сергій Петрович лог.</t>
  </si>
  <si>
    <t xml:space="preserve">Табель виходу  за Серпень  2019 р.</t>
  </si>
  <si>
    <t xml:space="preserve">Кирилюк Татьяна лог.</t>
  </si>
  <si>
    <t xml:space="preserve">Табель виходу  за Вересень  2019 р.</t>
  </si>
  <si>
    <t xml:space="preserve">Петренко Наталья лог</t>
  </si>
  <si>
    <t xml:space="preserve">Ковалев Антон- вод</t>
  </si>
  <si>
    <t xml:space="preserve">б/о</t>
  </si>
  <si>
    <t xml:space="preserve">Трегуб.Ю вод</t>
  </si>
  <si>
    <t xml:space="preserve">Готвянский Вяч эксп.</t>
  </si>
  <si>
    <t xml:space="preserve">принят на работу 23.09.2019</t>
  </si>
  <si>
    <t xml:space="preserve">Муха Юрий Александрович эксп</t>
  </si>
  <si>
    <t xml:space="preserve">принят на работу 16.09.19</t>
  </si>
  <si>
    <t xml:space="preserve">Карпиков Сергей Ильич Вод. Экспедитор</t>
  </si>
  <si>
    <t xml:space="preserve">Принят с 03.09.2019</t>
  </si>
  <si>
    <t xml:space="preserve">-</t>
  </si>
  <si>
    <t xml:space="preserve">Табель виходу  за Жовтень  2019 р.</t>
  </si>
  <si>
    <t xml:space="preserve">уволен с 11/10/2019</t>
  </si>
  <si>
    <t xml:space="preserve">Табель виходу  за Листопад  2019 р.</t>
  </si>
  <si>
    <t xml:space="preserve">ездил сам</t>
  </si>
  <si>
    <t xml:space="preserve">9</t>
  </si>
  <si>
    <t xml:space="preserve">Страхова Наталья -лог.</t>
  </si>
  <si>
    <t xml:space="preserve">Табель виходу  за Грудень  2019 р.</t>
  </si>
  <si>
    <t xml:space="preserve">Табель виходу  за Січень  2020 р.</t>
  </si>
  <si>
    <t xml:space="preserve">8-17 заменял Успенского водителя</t>
  </si>
  <si>
    <t xml:space="preserve">Табель виходу  за Лютий  2020 р.</t>
  </si>
  <si>
    <t xml:space="preserve"> -     </t>
  </si>
  <si>
    <t xml:space="preserve">8</t>
  </si>
  <si>
    <t xml:space="preserve">Табель виходу  за Березень  2020 р.</t>
  </si>
  <si>
    <t xml:space="preserve"> заменял </t>
  </si>
  <si>
    <t xml:space="preserve">Волосов С. В.</t>
  </si>
  <si>
    <t xml:space="preserve">Табель виходу  за Квітень  2020 р.</t>
  </si>
  <si>
    <t xml:space="preserve">Р</t>
  </si>
  <si>
    <t xml:space="preserve">р</t>
  </si>
  <si>
    <t xml:space="preserve">УР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</si>
</sst>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.00\ _₽_-;\-* #,##0.00\ _₽_-;_-* \-??\ _₽_-;_-@_-"/>
    <numFmt numFmtId="166" formatCode="0.00"/>
    <numFmt numFmtId="167" formatCode="_-* #,##0_₴_-;\-* #,##0_₴_-;_-* \-??_₴_-;_-@_-"/>
    <numFmt numFmtId="168" formatCode="0.0"/>
    <numFmt numFmtId="169" formatCode="_-* #,##0.00_₴_-;\-* #,##0.00_₴_-;_-* \-??_₴_-;_-@_-"/>
    <numFmt numFmtId="170" formatCode="D\-MMM"/>
    <numFmt numFmtId="171" formatCode="#,##0_ ;\-#,##0\ "/>
    <numFmt numFmtId="172" formatCode="0"/>
    <numFmt numFmtId="173" formatCode="_-* #,##0\ _₽_-;\-* #,##0\ _₽_-;_-* \-??\ _₽_-;_-@_-"/>
    <numFmt numFmtId="174" formatCode="_-* #,##0.0\ _₽_-;\-* #,##0.0\ _₽_-;_-* \-??\ _₽_-;_-@_-"/>
    <numFmt numFmtId="175" formatCode="#,##0.0_ ;\-#,##0.0\ "/>
    <numFmt numFmtId="176" formatCode="#,##0.00_ ;\-#,##0.00\ "/>
    <numFmt numFmtId="177" formatCode="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9"/>
      <color rgb="FFFF0000"/>
      <name val="Arial"/>
      <family val="2"/>
      <charset val="204"/>
    </font>
    <font>
      <b val="true"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8"/>
      <name val="Arial"/>
      <family val="2"/>
      <charset val="204"/>
    </font>
    <font>
      <sz val="8"/>
      <color rgb="FF000000"/>
      <name val="Calibri"/>
      <family val="2"/>
      <charset val="1"/>
    </font>
    <font>
      <sz val="8"/>
      <color rgb="FFFF0000"/>
      <name val="Arial"/>
      <family val="2"/>
      <charset val="204"/>
    </font>
    <font>
      <sz val="8"/>
      <name val="Arial"/>
      <family val="2"/>
      <charset val="1"/>
    </font>
    <font>
      <sz val="9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FFFF99"/>
        <bgColor rgb="FFFFEB9C"/>
      </patternFill>
    </fill>
    <fill>
      <patternFill patternType="solid">
        <fgColor rgb="FF00CCFF"/>
        <bgColor rgb="FF00B0F0"/>
      </patternFill>
    </fill>
    <fill>
      <patternFill patternType="solid">
        <fgColor rgb="FFFFFF00"/>
        <bgColor rgb="FFFFC0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CCFFFF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00B0F0"/>
        <bgColor rgb="FF00CCFF"/>
      </patternFill>
    </fill>
    <fill>
      <patternFill patternType="solid">
        <fgColor rgb="FFFFC000"/>
        <bgColor rgb="FFFDB94D"/>
      </patternFill>
    </fill>
    <fill>
      <patternFill patternType="solid">
        <fgColor rgb="FFFCD5B5"/>
        <bgColor rgb="FFFFEB9C"/>
      </patternFill>
    </fill>
    <fill>
      <patternFill patternType="solid">
        <fgColor rgb="FFC0C0C0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00FF00"/>
        <bgColor rgb="FF00B050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00B050"/>
        <bgColor rgb="FF008080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C5E0B4"/>
      </patternFill>
    </fill>
    <fill>
      <patternFill patternType="solid">
        <fgColor rgb="FF5B9BD5"/>
        <bgColor rgb="FF4472C4"/>
      </patternFill>
    </fill>
    <fill>
      <patternFill patternType="solid">
        <fgColor rgb="FF4472C4"/>
        <bgColor rgb="FF2E75B6"/>
      </patternFill>
    </fill>
    <fill>
      <patternFill patternType="solid">
        <fgColor rgb="FF2F5597"/>
        <bgColor rgb="FF2E75B6"/>
      </patternFill>
    </fill>
    <fill>
      <patternFill patternType="solid">
        <fgColor rgb="FF0070C0"/>
        <bgColor rgb="FF008080"/>
      </patternFill>
    </fill>
    <fill>
      <patternFill patternType="solid">
        <fgColor rgb="FF2E75B6"/>
        <bgColor rgb="FF4472C4"/>
      </patternFill>
    </fill>
    <fill>
      <patternFill patternType="solid">
        <fgColor rgb="FFC5E0B4"/>
        <bgColor rgb="FFD7E4BD"/>
      </patternFill>
    </fill>
    <fill>
      <patternFill patternType="solid">
        <fgColor rgb="FFC00000"/>
        <bgColor rgb="FFFF0000"/>
      </patternFill>
    </fill>
    <fill>
      <patternFill patternType="solid">
        <fgColor rgb="FFFDB94D"/>
        <bgColor rgb="FFFAC090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 style="medium"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medium"/>
      <bottom style="dashed">
        <color rgb="FF333333"/>
      </bottom>
      <diagonal/>
    </border>
    <border diagonalUp="false" diagonalDown="false">
      <left style="dashed">
        <color rgb="FF333333"/>
      </left>
      <right style="medium"/>
      <top style="medium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 style="medium"/>
      <top style="dashed">
        <color rgb="FF333333"/>
      </top>
      <bottom style="dashed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medium"/>
      <right style="dashed">
        <color rgb="FF333333"/>
      </right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medium"/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/>
      <diagonal/>
    </border>
    <border diagonalUp="false" diagonalDown="false">
      <left style="dashed">
        <color rgb="FF333333"/>
      </left>
      <right style="dashed">
        <color rgb="FF333333"/>
      </right>
      <top/>
      <bottom style="dashed">
        <color rgb="FF333333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ashed">
        <color rgb="FF333333"/>
      </right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/>
      <top/>
      <bottom style="dashed">
        <color rgb="FF333333"/>
      </bottom>
      <diagonal/>
    </border>
    <border diagonalUp="false" diagonalDown="false">
      <left/>
      <right style="dashed">
        <color rgb="FF333333"/>
      </right>
      <top/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dashed">
        <color rgb="FF333333"/>
      </right>
      <top style="dashed">
        <color rgb="FF333333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ashed">
        <color rgb="FF333333"/>
      </left>
      <right style="dashed">
        <color rgb="FF333333"/>
      </right>
      <top/>
      <bottom/>
      <diagonal/>
    </border>
    <border diagonalUp="false" diagonalDown="false">
      <left/>
      <right style="dashed">
        <color rgb="FF333333"/>
      </right>
      <top/>
      <bottom/>
      <diagonal/>
    </border>
    <border diagonalUp="false" diagonalDown="false">
      <left/>
      <right style="dashed">
        <color rgb="FF333333"/>
      </right>
      <top style="medium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/>
      <bottom style="dashed">
        <color rgb="FF333333"/>
      </bottom>
      <diagonal/>
    </border>
    <border diagonalUp="false" diagonalDown="false">
      <left style="dashed">
        <color rgb="FF333333"/>
      </left>
      <right style="medium"/>
      <top style="dashed">
        <color rgb="FF333333"/>
      </top>
      <bottom/>
      <diagonal/>
    </border>
    <border diagonalUp="false" diagonalDown="false">
      <left style="dashed">
        <color rgb="FF333333"/>
      </left>
      <right style="medium"/>
      <top/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dashed">
        <color rgb="FF333333"/>
      </right>
      <top/>
      <bottom style="medium"/>
      <diagonal/>
    </border>
    <border diagonalUp="false" diagonalDown="false">
      <left/>
      <right style="dashed">
        <color rgb="FF333333"/>
      </right>
      <top/>
      <bottom style="medium"/>
      <diagonal/>
    </border>
    <border diagonalUp="false" diagonalDown="false">
      <left/>
      <right style="dashed">
        <color rgb="FF333333"/>
      </right>
      <top style="dashed">
        <color rgb="FF333333"/>
      </top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ashed">
        <color rgb="FF333333"/>
      </left>
      <right style="thin"/>
      <top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thin"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medium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 style="medium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/>
      <bottom style="medium">
        <color rgb="FF333333"/>
      </bottom>
      <diagonal/>
    </border>
    <border diagonalUp="false" diagonalDown="false">
      <left style="dashed">
        <color rgb="FF333333"/>
      </left>
      <right/>
      <top/>
      <bottom/>
      <diagonal/>
    </border>
    <border diagonalUp="false" diagonalDown="false">
      <left style="dashed">
        <color rgb="FF333333"/>
      </left>
      <right/>
      <top style="thin"/>
      <bottom style="dashed">
        <color rgb="FF333333"/>
      </bottom>
      <diagonal/>
    </border>
    <border diagonalUp="false" diagonalDown="false">
      <left/>
      <right/>
      <top style="dashed">
        <color rgb="FF333333"/>
      </top>
      <bottom/>
      <diagonal/>
    </border>
    <border diagonalUp="false" diagonalDown="false">
      <left/>
      <right/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thin"/>
      <bottom/>
      <diagonal/>
    </border>
    <border diagonalUp="false" diagonalDown="false">
      <left style="dashed">
        <color rgb="FF333333"/>
      </left>
      <right/>
      <top style="thin"/>
      <bottom/>
      <diagonal/>
    </border>
    <border diagonalUp="false" diagonalDown="false">
      <left style="dashed">
        <color rgb="FF333333"/>
      </left>
      <right/>
      <top style="medium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 style="thin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/>
      <bottom style="medium"/>
      <diagonal/>
    </border>
    <border diagonalUp="false" diagonalDown="false">
      <left style="medium"/>
      <right style="dashed">
        <color rgb="FF333333"/>
      </right>
      <top style="thin"/>
      <bottom style="medium"/>
      <diagonal/>
    </border>
    <border diagonalUp="false" diagonalDown="false">
      <left style="dashed">
        <color rgb="FF333333"/>
      </left>
      <right style="dashed">
        <color rgb="FF333333"/>
      </right>
      <top style="thin"/>
      <bottom style="medium"/>
      <diagonal/>
    </border>
    <border diagonalUp="false" diagonalDown="false">
      <left/>
      <right style="dashed">
        <color rgb="FF333333"/>
      </right>
      <top style="thin"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 style="thin"/>
      <diagonal/>
    </border>
    <border diagonalUp="false" diagonalDown="false">
      <left style="dashed">
        <color rgb="FF333333"/>
      </left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dashed">
        <color rgb="FF333333"/>
      </top>
      <bottom style="medium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9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8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8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8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8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5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4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8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4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8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2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6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7" fillId="2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1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1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3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4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20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" fillId="2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2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7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7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19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1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2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1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7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3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9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1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1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3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3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7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1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7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22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3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4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4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4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2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5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6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4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2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4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1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6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6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4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1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6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2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7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4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7" borderId="3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5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5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5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5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9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2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1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8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18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8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1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1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20" fillId="2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21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2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C6500"/>
      <rgbColor rgb="FF800080"/>
      <rgbColor rgb="FF2E75B6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FFFF99"/>
      <rgbColor rgb="FF99CCFF"/>
      <rgbColor rgb="FFFCD5B5"/>
      <rgbColor rgb="FFC5E0B4"/>
      <rgbColor rgb="FFFAC090"/>
      <rgbColor rgb="FF4472C4"/>
      <rgbColor rgb="FF00B0F0"/>
      <rgbColor rgb="FF92D050"/>
      <rgbColor rgb="FFFFC000"/>
      <rgbColor rgb="FFFDB94D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0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1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2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3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4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5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6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7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8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9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0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1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2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3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14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15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16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17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18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241560</xdr:colOff>
      <xdr:row>47</xdr:row>
      <xdr:rowOff>89280</xdr:rowOff>
    </xdr:to>
    <xdr:sp>
      <xdr:nvSpPr>
        <xdr:cNvPr id="19" name="CustomShape 1" hidden="1"/>
        <xdr:cNvSpPr/>
      </xdr:nvSpPr>
      <xdr:spPr>
        <a:xfrm>
          <a:off x="0" y="0"/>
          <a:ext cx="12542040" cy="9471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0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1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2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3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4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25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26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27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28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29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0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1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2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3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34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35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36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37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38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39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0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1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2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3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44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45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46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47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48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49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0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1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2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3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54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55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56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57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58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59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0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1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2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3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64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65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66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67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68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69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0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1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2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3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74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75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76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77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78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79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0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1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2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3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246600</xdr:colOff>
      <xdr:row>47</xdr:row>
      <xdr:rowOff>94320</xdr:rowOff>
    </xdr:to>
    <xdr:sp>
      <xdr:nvSpPr>
        <xdr:cNvPr id="84" name="CustomShape 1" hidden="1"/>
        <xdr:cNvSpPr/>
      </xdr:nvSpPr>
      <xdr:spPr>
        <a:xfrm>
          <a:off x="0" y="0"/>
          <a:ext cx="1254708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85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86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87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88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89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0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1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2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3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94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95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96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97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98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99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0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1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2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3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04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05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06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07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08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09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0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1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2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3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14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15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16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17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18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19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0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1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2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3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24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25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26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27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28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29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0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1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2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3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34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35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36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37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38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39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0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1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2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3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44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45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46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47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48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49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0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1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2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3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54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55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56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57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58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59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0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1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2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3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64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65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66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67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68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69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0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1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2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3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74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75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76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77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78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79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0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1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2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3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84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85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86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87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88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89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0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1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2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3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194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195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196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197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198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199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0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1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2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3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04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05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06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07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08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09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0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1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2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3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14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15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16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17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18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19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0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1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2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3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24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25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26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27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28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29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0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1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2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3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34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35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36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37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38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39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0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1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2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3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44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45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46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47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48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49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0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1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2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3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54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55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56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57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58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59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0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1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2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3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64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65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66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67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68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260280</xdr:colOff>
      <xdr:row>47</xdr:row>
      <xdr:rowOff>108000</xdr:rowOff>
    </xdr:to>
    <xdr:sp>
      <xdr:nvSpPr>
        <xdr:cNvPr id="269" name="CustomShape 1" hidden="1"/>
        <xdr:cNvSpPr/>
      </xdr:nvSpPr>
      <xdr:spPr>
        <a:xfrm>
          <a:off x="0" y="0"/>
          <a:ext cx="1256076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0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1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2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3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4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75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76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77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78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79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0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1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2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3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84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85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86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87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88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89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0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1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2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3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294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295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296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297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298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299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0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1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2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3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04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05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06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07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08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09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0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1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2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3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14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15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16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17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18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19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0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1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2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3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24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25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26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27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28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29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0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1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2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3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34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35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36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37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38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39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0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1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2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3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44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45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46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47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48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49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0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1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2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3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54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55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56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57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58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59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0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1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2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3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64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65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66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67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68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69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0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1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2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3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74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75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76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77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78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79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0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1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2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3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84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85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86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87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88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89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0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1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2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3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394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395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396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397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398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399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0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1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2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3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04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05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06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07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08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09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0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1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2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3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14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15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16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17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18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19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0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1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2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3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24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25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26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27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28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29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0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1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2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3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34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35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36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37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38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39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0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1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2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3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44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45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46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47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48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49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0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1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2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3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54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55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56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57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58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59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0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1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2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3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64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65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66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67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68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69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0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1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2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3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74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75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76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77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78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79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0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1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2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3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84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85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86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87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88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89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0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1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2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3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494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495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496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497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498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499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0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1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2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3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04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05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06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07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08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09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0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1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2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3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278280</xdr:colOff>
      <xdr:row>47</xdr:row>
      <xdr:rowOff>126000</xdr:rowOff>
    </xdr:to>
    <xdr:sp>
      <xdr:nvSpPr>
        <xdr:cNvPr id="514" name="CustomShape 1" hidden="1"/>
        <xdr:cNvSpPr/>
      </xdr:nvSpPr>
      <xdr:spPr>
        <a:xfrm>
          <a:off x="0" y="0"/>
          <a:ext cx="1257876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15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16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17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18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19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0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1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2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3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24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25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26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27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28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29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0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1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2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3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34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35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36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37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38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39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0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1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2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3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44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45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46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47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48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49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0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1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2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3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54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55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56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57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58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59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0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1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2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3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282240</xdr:colOff>
      <xdr:row>47</xdr:row>
      <xdr:rowOff>129960</xdr:rowOff>
    </xdr:to>
    <xdr:sp>
      <xdr:nvSpPr>
        <xdr:cNvPr id="564" name="CustomShape 1" hidden="1"/>
        <xdr:cNvSpPr/>
      </xdr:nvSpPr>
      <xdr:spPr>
        <a:xfrm>
          <a:off x="0" y="0"/>
          <a:ext cx="1258272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65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66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67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68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69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0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1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2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3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74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75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76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77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78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79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0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1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2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3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84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85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86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87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88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284400</xdr:colOff>
      <xdr:row>47</xdr:row>
      <xdr:rowOff>132120</xdr:rowOff>
    </xdr:to>
    <xdr:sp>
      <xdr:nvSpPr>
        <xdr:cNvPr id="589" name="CustomShape 1" hidden="1"/>
        <xdr:cNvSpPr/>
      </xdr:nvSpPr>
      <xdr:spPr>
        <a:xfrm>
          <a:off x="0" y="0"/>
          <a:ext cx="1258488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0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1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2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3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4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595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596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597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598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599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0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1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2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3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04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05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06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07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08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286200</xdr:colOff>
      <xdr:row>47</xdr:row>
      <xdr:rowOff>133920</xdr:rowOff>
    </xdr:to>
    <xdr:sp>
      <xdr:nvSpPr>
        <xdr:cNvPr id="609" name="CustomShape 1" hidden="1"/>
        <xdr:cNvSpPr/>
      </xdr:nvSpPr>
      <xdr:spPr>
        <a:xfrm>
          <a:off x="0" y="0"/>
          <a:ext cx="12586680" cy="951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286560</xdr:colOff>
      <xdr:row>47</xdr:row>
      <xdr:rowOff>134280</xdr:rowOff>
    </xdr:to>
    <xdr:sp>
      <xdr:nvSpPr>
        <xdr:cNvPr id="610" name="CustomShape 1" hidden="1"/>
        <xdr:cNvSpPr/>
      </xdr:nvSpPr>
      <xdr:spPr>
        <a:xfrm>
          <a:off x="0" y="0"/>
          <a:ext cx="12587040" cy="9516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286560</xdr:colOff>
      <xdr:row>47</xdr:row>
      <xdr:rowOff>134280</xdr:rowOff>
    </xdr:to>
    <xdr:sp>
      <xdr:nvSpPr>
        <xdr:cNvPr id="611" name="CustomShape 1" hidden="1"/>
        <xdr:cNvSpPr/>
      </xdr:nvSpPr>
      <xdr:spPr>
        <a:xfrm>
          <a:off x="0" y="0"/>
          <a:ext cx="12587040" cy="9516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286560</xdr:colOff>
      <xdr:row>47</xdr:row>
      <xdr:rowOff>134280</xdr:rowOff>
    </xdr:to>
    <xdr:sp>
      <xdr:nvSpPr>
        <xdr:cNvPr id="612" name="CustomShape 1" hidden="1"/>
        <xdr:cNvSpPr/>
      </xdr:nvSpPr>
      <xdr:spPr>
        <a:xfrm>
          <a:off x="0" y="0"/>
          <a:ext cx="12587040" cy="9516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286560</xdr:colOff>
      <xdr:row>47</xdr:row>
      <xdr:rowOff>134280</xdr:rowOff>
    </xdr:to>
    <xdr:sp>
      <xdr:nvSpPr>
        <xdr:cNvPr id="613" name="CustomShape 1" hidden="1"/>
        <xdr:cNvSpPr/>
      </xdr:nvSpPr>
      <xdr:spPr>
        <a:xfrm>
          <a:off x="0" y="0"/>
          <a:ext cx="12587040" cy="9516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286560</xdr:colOff>
      <xdr:row>47</xdr:row>
      <xdr:rowOff>134280</xdr:rowOff>
    </xdr:to>
    <xdr:sp>
      <xdr:nvSpPr>
        <xdr:cNvPr id="614" name="CustomShape 1" hidden="1"/>
        <xdr:cNvSpPr/>
      </xdr:nvSpPr>
      <xdr:spPr>
        <a:xfrm>
          <a:off x="0" y="0"/>
          <a:ext cx="12587040" cy="9516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171720</xdr:colOff>
      <xdr:row>64</xdr:row>
      <xdr:rowOff>156600</xdr:rowOff>
    </xdr:to>
    <xdr:sp>
      <xdr:nvSpPr>
        <xdr:cNvPr id="2211" name="CustomShape 1" hidden="1"/>
        <xdr:cNvSpPr/>
      </xdr:nvSpPr>
      <xdr:spPr>
        <a:xfrm>
          <a:off x="0" y="0"/>
          <a:ext cx="12258000" cy="12253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171720</xdr:colOff>
      <xdr:row>64</xdr:row>
      <xdr:rowOff>156600</xdr:rowOff>
    </xdr:to>
    <xdr:sp>
      <xdr:nvSpPr>
        <xdr:cNvPr id="2212" name="CustomShape 1" hidden="1"/>
        <xdr:cNvSpPr/>
      </xdr:nvSpPr>
      <xdr:spPr>
        <a:xfrm>
          <a:off x="0" y="0"/>
          <a:ext cx="12258000" cy="12253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23040</xdr:colOff>
      <xdr:row>62</xdr:row>
      <xdr:rowOff>124920</xdr:rowOff>
    </xdr:to>
    <xdr:sp>
      <xdr:nvSpPr>
        <xdr:cNvPr id="2213" name="CustomShape 1" hidden="1"/>
        <xdr:cNvSpPr/>
      </xdr:nvSpPr>
      <xdr:spPr>
        <a:xfrm>
          <a:off x="0" y="0"/>
          <a:ext cx="1777248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23040</xdr:colOff>
      <xdr:row>62</xdr:row>
      <xdr:rowOff>124920</xdr:rowOff>
    </xdr:to>
    <xdr:sp>
      <xdr:nvSpPr>
        <xdr:cNvPr id="2214" name="CustomShape 1" hidden="1"/>
        <xdr:cNvSpPr/>
      </xdr:nvSpPr>
      <xdr:spPr>
        <a:xfrm>
          <a:off x="0" y="0"/>
          <a:ext cx="1777248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159840</xdr:colOff>
      <xdr:row>62</xdr:row>
      <xdr:rowOff>125280</xdr:rowOff>
    </xdr:to>
    <xdr:sp>
      <xdr:nvSpPr>
        <xdr:cNvPr id="2215" name="CustomShape 1" hidden="1"/>
        <xdr:cNvSpPr/>
      </xdr:nvSpPr>
      <xdr:spPr>
        <a:xfrm>
          <a:off x="0" y="0"/>
          <a:ext cx="1224612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159840</xdr:colOff>
      <xdr:row>62</xdr:row>
      <xdr:rowOff>125280</xdr:rowOff>
    </xdr:to>
    <xdr:sp>
      <xdr:nvSpPr>
        <xdr:cNvPr id="2216" name="CustomShape 1" hidden="1"/>
        <xdr:cNvSpPr/>
      </xdr:nvSpPr>
      <xdr:spPr>
        <a:xfrm>
          <a:off x="0" y="0"/>
          <a:ext cx="1224612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159840</xdr:colOff>
      <xdr:row>62</xdr:row>
      <xdr:rowOff>125280</xdr:rowOff>
    </xdr:to>
    <xdr:sp>
      <xdr:nvSpPr>
        <xdr:cNvPr id="2217" name="CustomShape 1" hidden="1"/>
        <xdr:cNvSpPr/>
      </xdr:nvSpPr>
      <xdr:spPr>
        <a:xfrm>
          <a:off x="0" y="0"/>
          <a:ext cx="1224612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159840</xdr:colOff>
      <xdr:row>62</xdr:row>
      <xdr:rowOff>125280</xdr:rowOff>
    </xdr:to>
    <xdr:sp>
      <xdr:nvSpPr>
        <xdr:cNvPr id="2218" name="CustomShape 1" hidden="1"/>
        <xdr:cNvSpPr/>
      </xdr:nvSpPr>
      <xdr:spPr>
        <a:xfrm>
          <a:off x="0" y="0"/>
          <a:ext cx="1224612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295200</xdr:colOff>
      <xdr:row>63</xdr:row>
      <xdr:rowOff>126360</xdr:rowOff>
    </xdr:to>
    <xdr:sp>
      <xdr:nvSpPr>
        <xdr:cNvPr id="2219" name="CustomShape 1" hidden="1"/>
        <xdr:cNvSpPr/>
      </xdr:nvSpPr>
      <xdr:spPr>
        <a:xfrm>
          <a:off x="0" y="0"/>
          <a:ext cx="18044640" cy="1203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295200</xdr:colOff>
      <xdr:row>63</xdr:row>
      <xdr:rowOff>126360</xdr:rowOff>
    </xdr:to>
    <xdr:sp>
      <xdr:nvSpPr>
        <xdr:cNvPr id="2220" name="CustomShape 1" hidden="1"/>
        <xdr:cNvSpPr/>
      </xdr:nvSpPr>
      <xdr:spPr>
        <a:xfrm>
          <a:off x="0" y="0"/>
          <a:ext cx="18044640" cy="1203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227160</xdr:colOff>
      <xdr:row>62</xdr:row>
      <xdr:rowOff>125280</xdr:rowOff>
    </xdr:to>
    <xdr:sp>
      <xdr:nvSpPr>
        <xdr:cNvPr id="2221" name="CustomShape 1" hidden="1"/>
        <xdr:cNvSpPr/>
      </xdr:nvSpPr>
      <xdr:spPr>
        <a:xfrm>
          <a:off x="0" y="0"/>
          <a:ext cx="1231344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227160</xdr:colOff>
      <xdr:row>62</xdr:row>
      <xdr:rowOff>125280</xdr:rowOff>
    </xdr:to>
    <xdr:sp>
      <xdr:nvSpPr>
        <xdr:cNvPr id="2222" name="CustomShape 1" hidden="1"/>
        <xdr:cNvSpPr/>
      </xdr:nvSpPr>
      <xdr:spPr>
        <a:xfrm>
          <a:off x="0" y="0"/>
          <a:ext cx="1231344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160920</xdr:colOff>
      <xdr:row>62</xdr:row>
      <xdr:rowOff>125280</xdr:rowOff>
    </xdr:to>
    <xdr:sp>
      <xdr:nvSpPr>
        <xdr:cNvPr id="2223" name="CustomShape 1" hidden="1"/>
        <xdr:cNvSpPr/>
      </xdr:nvSpPr>
      <xdr:spPr>
        <a:xfrm>
          <a:off x="0" y="0"/>
          <a:ext cx="1224720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160920</xdr:colOff>
      <xdr:row>62</xdr:row>
      <xdr:rowOff>125280</xdr:rowOff>
    </xdr:to>
    <xdr:sp>
      <xdr:nvSpPr>
        <xdr:cNvPr id="2224" name="CustomShape 1" hidden="1"/>
        <xdr:cNvSpPr/>
      </xdr:nvSpPr>
      <xdr:spPr>
        <a:xfrm>
          <a:off x="0" y="0"/>
          <a:ext cx="12247200" cy="1184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161640</xdr:colOff>
      <xdr:row>62</xdr:row>
      <xdr:rowOff>125640</xdr:rowOff>
    </xdr:to>
    <xdr:sp>
      <xdr:nvSpPr>
        <xdr:cNvPr id="2225" name="CustomShape 1" hidden="1"/>
        <xdr:cNvSpPr/>
      </xdr:nvSpPr>
      <xdr:spPr>
        <a:xfrm>
          <a:off x="0" y="0"/>
          <a:ext cx="12247920" cy="1184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161640</xdr:colOff>
      <xdr:row>62</xdr:row>
      <xdr:rowOff>125640</xdr:rowOff>
    </xdr:to>
    <xdr:sp>
      <xdr:nvSpPr>
        <xdr:cNvPr id="2226" name="CustomShape 1" hidden="1"/>
        <xdr:cNvSpPr/>
      </xdr:nvSpPr>
      <xdr:spPr>
        <a:xfrm>
          <a:off x="0" y="0"/>
          <a:ext cx="12247920" cy="1184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162000</xdr:colOff>
      <xdr:row>62</xdr:row>
      <xdr:rowOff>125640</xdr:rowOff>
    </xdr:to>
    <xdr:sp>
      <xdr:nvSpPr>
        <xdr:cNvPr id="2227" name="CustomShape 1" hidden="1"/>
        <xdr:cNvSpPr/>
      </xdr:nvSpPr>
      <xdr:spPr>
        <a:xfrm>
          <a:off x="0" y="0"/>
          <a:ext cx="12248280" cy="1184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162000</xdr:colOff>
      <xdr:row>62</xdr:row>
      <xdr:rowOff>125640</xdr:rowOff>
    </xdr:to>
    <xdr:sp>
      <xdr:nvSpPr>
        <xdr:cNvPr id="2228" name="CustomShape 1" hidden="1"/>
        <xdr:cNvSpPr/>
      </xdr:nvSpPr>
      <xdr:spPr>
        <a:xfrm>
          <a:off x="0" y="0"/>
          <a:ext cx="12248280" cy="1184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115200</xdr:colOff>
      <xdr:row>63</xdr:row>
      <xdr:rowOff>126720</xdr:rowOff>
    </xdr:to>
    <xdr:sp>
      <xdr:nvSpPr>
        <xdr:cNvPr id="2229" name="CustomShape 1" hidden="1"/>
        <xdr:cNvSpPr/>
      </xdr:nvSpPr>
      <xdr:spPr>
        <a:xfrm>
          <a:off x="0" y="0"/>
          <a:ext cx="6552000" cy="1203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115200</xdr:colOff>
      <xdr:row>63</xdr:row>
      <xdr:rowOff>126720</xdr:rowOff>
    </xdr:to>
    <xdr:sp>
      <xdr:nvSpPr>
        <xdr:cNvPr id="2230" name="CustomShape 1" hidden="1"/>
        <xdr:cNvSpPr/>
      </xdr:nvSpPr>
      <xdr:spPr>
        <a:xfrm>
          <a:off x="0" y="0"/>
          <a:ext cx="6552000" cy="1203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219600</xdr:colOff>
      <xdr:row>62</xdr:row>
      <xdr:rowOff>125640</xdr:rowOff>
    </xdr:to>
    <xdr:sp>
      <xdr:nvSpPr>
        <xdr:cNvPr id="2231" name="CustomShape 1" hidden="1"/>
        <xdr:cNvSpPr/>
      </xdr:nvSpPr>
      <xdr:spPr>
        <a:xfrm>
          <a:off x="0" y="0"/>
          <a:ext cx="12305880" cy="1184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219600</xdr:colOff>
      <xdr:row>62</xdr:row>
      <xdr:rowOff>125640</xdr:rowOff>
    </xdr:to>
    <xdr:sp>
      <xdr:nvSpPr>
        <xdr:cNvPr id="2232" name="CustomShape 1" hidden="1"/>
        <xdr:cNvSpPr/>
      </xdr:nvSpPr>
      <xdr:spPr>
        <a:xfrm>
          <a:off x="0" y="0"/>
          <a:ext cx="12305880" cy="1184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163080</xdr:colOff>
      <xdr:row>60</xdr:row>
      <xdr:rowOff>94680</xdr:rowOff>
    </xdr:to>
    <xdr:sp>
      <xdr:nvSpPr>
        <xdr:cNvPr id="2233" name="CustomShape 1" hidden="1"/>
        <xdr:cNvSpPr/>
      </xdr:nvSpPr>
      <xdr:spPr>
        <a:xfrm>
          <a:off x="0" y="0"/>
          <a:ext cx="12249360" cy="11429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367200</xdr:colOff>
      <xdr:row>60</xdr:row>
      <xdr:rowOff>114120</xdr:rowOff>
    </xdr:to>
    <xdr:sp>
      <xdr:nvSpPr>
        <xdr:cNvPr id="2234" name="CustomShape 1" hidden="1"/>
        <xdr:cNvSpPr/>
      </xdr:nvSpPr>
      <xdr:spPr>
        <a:xfrm>
          <a:off x="0" y="0"/>
          <a:ext cx="9368280" cy="11448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35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36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37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38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39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0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1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2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3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4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5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6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7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8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49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0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1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2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3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4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5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58</xdr:row>
      <xdr:rowOff>124920</xdr:rowOff>
    </xdr:to>
    <xdr:sp>
      <xdr:nvSpPr>
        <xdr:cNvPr id="2256" name="CustomShape 1" hidden="1"/>
        <xdr:cNvSpPr/>
      </xdr:nvSpPr>
      <xdr:spPr>
        <a:xfrm>
          <a:off x="0" y="0"/>
          <a:ext cx="12255480" cy="110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58</xdr:row>
      <xdr:rowOff>125280</xdr:rowOff>
    </xdr:to>
    <xdr:sp>
      <xdr:nvSpPr>
        <xdr:cNvPr id="2257" name="CustomShape 1" hidden="1"/>
        <xdr:cNvSpPr/>
      </xdr:nvSpPr>
      <xdr:spPr>
        <a:xfrm>
          <a:off x="0" y="0"/>
          <a:ext cx="12255840" cy="1107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58</xdr:row>
      <xdr:rowOff>125280</xdr:rowOff>
    </xdr:to>
    <xdr:sp>
      <xdr:nvSpPr>
        <xdr:cNvPr id="2258" name="CustomShape 1" hidden="1"/>
        <xdr:cNvSpPr/>
      </xdr:nvSpPr>
      <xdr:spPr>
        <a:xfrm>
          <a:off x="0" y="0"/>
          <a:ext cx="12255840" cy="1107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58</xdr:row>
      <xdr:rowOff>125280</xdr:rowOff>
    </xdr:to>
    <xdr:sp>
      <xdr:nvSpPr>
        <xdr:cNvPr id="2259" name="CustomShape 1" hidden="1"/>
        <xdr:cNvSpPr/>
      </xdr:nvSpPr>
      <xdr:spPr>
        <a:xfrm>
          <a:off x="0" y="0"/>
          <a:ext cx="12255840" cy="1107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58</xdr:row>
      <xdr:rowOff>125280</xdr:rowOff>
    </xdr:to>
    <xdr:sp>
      <xdr:nvSpPr>
        <xdr:cNvPr id="2260" name="CustomShape 1" hidden="1"/>
        <xdr:cNvSpPr/>
      </xdr:nvSpPr>
      <xdr:spPr>
        <a:xfrm>
          <a:off x="0" y="0"/>
          <a:ext cx="12255840" cy="1107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58</xdr:row>
      <xdr:rowOff>125280</xdr:rowOff>
    </xdr:to>
    <xdr:sp>
      <xdr:nvSpPr>
        <xdr:cNvPr id="2261" name="CustomShape 1" hidden="1"/>
        <xdr:cNvSpPr/>
      </xdr:nvSpPr>
      <xdr:spPr>
        <a:xfrm>
          <a:off x="0" y="0"/>
          <a:ext cx="12255840" cy="1107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58</xdr:row>
      <xdr:rowOff>125280</xdr:rowOff>
    </xdr:to>
    <xdr:sp>
      <xdr:nvSpPr>
        <xdr:cNvPr id="2262" name="CustomShape 1" hidden="1"/>
        <xdr:cNvSpPr/>
      </xdr:nvSpPr>
      <xdr:spPr>
        <a:xfrm>
          <a:off x="0" y="0"/>
          <a:ext cx="12255840" cy="1107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169920</xdr:colOff>
      <xdr:row>56</xdr:row>
      <xdr:rowOff>91440</xdr:rowOff>
    </xdr:to>
    <xdr:sp>
      <xdr:nvSpPr>
        <xdr:cNvPr id="2263" name="CustomShape 1" hidden="1"/>
        <xdr:cNvSpPr/>
      </xdr:nvSpPr>
      <xdr:spPr>
        <a:xfrm>
          <a:off x="0" y="0"/>
          <a:ext cx="12256200" cy="1066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169920</xdr:colOff>
      <xdr:row>56</xdr:row>
      <xdr:rowOff>91440</xdr:rowOff>
    </xdr:to>
    <xdr:sp>
      <xdr:nvSpPr>
        <xdr:cNvPr id="2264" name="CustomShape 1" hidden="1"/>
        <xdr:cNvSpPr/>
      </xdr:nvSpPr>
      <xdr:spPr>
        <a:xfrm>
          <a:off x="0" y="0"/>
          <a:ext cx="12256200" cy="1066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51120</xdr:rowOff>
    </xdr:to>
    <xdr:sp>
      <xdr:nvSpPr>
        <xdr:cNvPr id="2265" name="CustomShape 1" hidden="1"/>
        <xdr:cNvSpPr/>
      </xdr:nvSpPr>
      <xdr:spPr>
        <a:xfrm>
          <a:off x="0" y="0"/>
          <a:ext cx="1226196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51120</xdr:rowOff>
    </xdr:to>
    <xdr:sp>
      <xdr:nvSpPr>
        <xdr:cNvPr id="2266" name="CustomShape 1" hidden="1"/>
        <xdr:cNvSpPr/>
      </xdr:nvSpPr>
      <xdr:spPr>
        <a:xfrm>
          <a:off x="0" y="0"/>
          <a:ext cx="12261960" cy="10242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67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68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69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0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1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2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3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4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5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6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7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8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79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0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1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2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3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4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5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6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7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8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89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0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1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2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3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4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5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6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7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8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299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300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301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302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54</xdr:row>
      <xdr:rowOff>51480</xdr:rowOff>
    </xdr:to>
    <xdr:sp>
      <xdr:nvSpPr>
        <xdr:cNvPr id="2303" name="CustomShape 1" hidden="1"/>
        <xdr:cNvSpPr/>
      </xdr:nvSpPr>
      <xdr:spPr>
        <a:xfrm>
          <a:off x="0" y="0"/>
          <a:ext cx="1226196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52</xdr:row>
      <xdr:rowOff>6840</xdr:rowOff>
    </xdr:to>
    <xdr:sp>
      <xdr:nvSpPr>
        <xdr:cNvPr id="2304" name="CustomShape 1" hidden="1"/>
        <xdr:cNvSpPr/>
      </xdr:nvSpPr>
      <xdr:spPr>
        <a:xfrm>
          <a:off x="0" y="0"/>
          <a:ext cx="1252440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52</xdr:row>
      <xdr:rowOff>6840</xdr:rowOff>
    </xdr:to>
    <xdr:sp>
      <xdr:nvSpPr>
        <xdr:cNvPr id="2305" name="CustomShape 1" hidden="1"/>
        <xdr:cNvSpPr/>
      </xdr:nvSpPr>
      <xdr:spPr>
        <a:xfrm>
          <a:off x="0" y="0"/>
          <a:ext cx="1252440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52</xdr:row>
      <xdr:rowOff>7200</xdr:rowOff>
    </xdr:to>
    <xdr:sp>
      <xdr:nvSpPr>
        <xdr:cNvPr id="2306" name="CustomShape 1" hidden="1"/>
        <xdr:cNvSpPr/>
      </xdr:nvSpPr>
      <xdr:spPr>
        <a:xfrm>
          <a:off x="0" y="0"/>
          <a:ext cx="1252476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52</xdr:row>
      <xdr:rowOff>7200</xdr:rowOff>
    </xdr:to>
    <xdr:sp>
      <xdr:nvSpPr>
        <xdr:cNvPr id="2307" name="CustomShape 1" hidden="1"/>
        <xdr:cNvSpPr/>
      </xdr:nvSpPr>
      <xdr:spPr>
        <a:xfrm>
          <a:off x="0" y="0"/>
          <a:ext cx="1252476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52</xdr:row>
      <xdr:rowOff>7200</xdr:rowOff>
    </xdr:to>
    <xdr:sp>
      <xdr:nvSpPr>
        <xdr:cNvPr id="2308" name="CustomShape 1" hidden="1"/>
        <xdr:cNvSpPr/>
      </xdr:nvSpPr>
      <xdr:spPr>
        <a:xfrm>
          <a:off x="0" y="0"/>
          <a:ext cx="1252512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52</xdr:row>
      <xdr:rowOff>7200</xdr:rowOff>
    </xdr:to>
    <xdr:sp>
      <xdr:nvSpPr>
        <xdr:cNvPr id="2309" name="CustomShape 1" hidden="1"/>
        <xdr:cNvSpPr/>
      </xdr:nvSpPr>
      <xdr:spPr>
        <a:xfrm>
          <a:off x="0" y="0"/>
          <a:ext cx="12525120" cy="981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52</xdr:row>
      <xdr:rowOff>7560</xdr:rowOff>
    </xdr:to>
    <xdr:sp>
      <xdr:nvSpPr>
        <xdr:cNvPr id="2310" name="CustomShape 1" hidden="1"/>
        <xdr:cNvSpPr/>
      </xdr:nvSpPr>
      <xdr:spPr>
        <a:xfrm>
          <a:off x="0" y="0"/>
          <a:ext cx="12525480" cy="981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52</xdr:row>
      <xdr:rowOff>7560</xdr:rowOff>
    </xdr:to>
    <xdr:sp>
      <xdr:nvSpPr>
        <xdr:cNvPr id="2311" name="CustomShape 1" hidden="1"/>
        <xdr:cNvSpPr/>
      </xdr:nvSpPr>
      <xdr:spPr>
        <a:xfrm>
          <a:off x="0" y="0"/>
          <a:ext cx="12525480" cy="981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52</xdr:row>
      <xdr:rowOff>7560</xdr:rowOff>
    </xdr:to>
    <xdr:sp>
      <xdr:nvSpPr>
        <xdr:cNvPr id="2312" name="CustomShape 1" hidden="1"/>
        <xdr:cNvSpPr/>
      </xdr:nvSpPr>
      <xdr:spPr>
        <a:xfrm>
          <a:off x="0" y="0"/>
          <a:ext cx="12525840" cy="981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52</xdr:row>
      <xdr:rowOff>7560</xdr:rowOff>
    </xdr:to>
    <xdr:sp>
      <xdr:nvSpPr>
        <xdr:cNvPr id="2313" name="CustomShape 1" hidden="1"/>
        <xdr:cNvSpPr/>
      </xdr:nvSpPr>
      <xdr:spPr>
        <a:xfrm>
          <a:off x="0" y="0"/>
          <a:ext cx="12525840" cy="981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52</xdr:row>
      <xdr:rowOff>7560</xdr:rowOff>
    </xdr:to>
    <xdr:sp>
      <xdr:nvSpPr>
        <xdr:cNvPr id="2314" name="CustomShape 1" hidden="1"/>
        <xdr:cNvSpPr/>
      </xdr:nvSpPr>
      <xdr:spPr>
        <a:xfrm>
          <a:off x="0" y="0"/>
          <a:ext cx="12526200" cy="981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52</xdr:row>
      <xdr:rowOff>7560</xdr:rowOff>
    </xdr:to>
    <xdr:sp>
      <xdr:nvSpPr>
        <xdr:cNvPr id="2315" name="CustomShape 1" hidden="1"/>
        <xdr:cNvSpPr/>
      </xdr:nvSpPr>
      <xdr:spPr>
        <a:xfrm>
          <a:off x="0" y="0"/>
          <a:ext cx="12526200" cy="981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52</xdr:row>
      <xdr:rowOff>7560</xdr:rowOff>
    </xdr:to>
    <xdr:sp>
      <xdr:nvSpPr>
        <xdr:cNvPr id="2316" name="CustomShape 1" hidden="1"/>
        <xdr:cNvSpPr/>
      </xdr:nvSpPr>
      <xdr:spPr>
        <a:xfrm>
          <a:off x="0" y="0"/>
          <a:ext cx="12526560" cy="981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52</xdr:row>
      <xdr:rowOff>7560</xdr:rowOff>
    </xdr:to>
    <xdr:sp>
      <xdr:nvSpPr>
        <xdr:cNvPr id="2317" name="CustomShape 1" hidden="1"/>
        <xdr:cNvSpPr/>
      </xdr:nvSpPr>
      <xdr:spPr>
        <a:xfrm>
          <a:off x="0" y="0"/>
          <a:ext cx="12526560" cy="981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52</xdr:row>
      <xdr:rowOff>16920</xdr:rowOff>
    </xdr:to>
    <xdr:sp>
      <xdr:nvSpPr>
        <xdr:cNvPr id="2318" name="CustomShape 1" hidden="1"/>
        <xdr:cNvSpPr/>
      </xdr:nvSpPr>
      <xdr:spPr>
        <a:xfrm>
          <a:off x="0" y="0"/>
          <a:ext cx="1252692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52</xdr:row>
      <xdr:rowOff>16920</xdr:rowOff>
    </xdr:to>
    <xdr:sp>
      <xdr:nvSpPr>
        <xdr:cNvPr id="2319" name="CustomShape 1" hidden="1"/>
        <xdr:cNvSpPr/>
      </xdr:nvSpPr>
      <xdr:spPr>
        <a:xfrm>
          <a:off x="0" y="0"/>
          <a:ext cx="1252692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52</xdr:row>
      <xdr:rowOff>17280</xdr:rowOff>
    </xdr:to>
    <xdr:sp>
      <xdr:nvSpPr>
        <xdr:cNvPr id="2320" name="CustomShape 1" hidden="1"/>
        <xdr:cNvSpPr/>
      </xdr:nvSpPr>
      <xdr:spPr>
        <a:xfrm>
          <a:off x="0" y="0"/>
          <a:ext cx="1252728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52</xdr:row>
      <xdr:rowOff>17280</xdr:rowOff>
    </xdr:to>
    <xdr:sp>
      <xdr:nvSpPr>
        <xdr:cNvPr id="2321" name="CustomShape 1" hidden="1"/>
        <xdr:cNvSpPr/>
      </xdr:nvSpPr>
      <xdr:spPr>
        <a:xfrm>
          <a:off x="0" y="0"/>
          <a:ext cx="1252728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52</xdr:row>
      <xdr:rowOff>17280</xdr:rowOff>
    </xdr:to>
    <xdr:sp>
      <xdr:nvSpPr>
        <xdr:cNvPr id="2322" name="CustomShape 1" hidden="1"/>
        <xdr:cNvSpPr/>
      </xdr:nvSpPr>
      <xdr:spPr>
        <a:xfrm>
          <a:off x="0" y="0"/>
          <a:ext cx="1252764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52</xdr:row>
      <xdr:rowOff>17280</xdr:rowOff>
    </xdr:to>
    <xdr:sp>
      <xdr:nvSpPr>
        <xdr:cNvPr id="2323" name="CustomShape 1" hidden="1"/>
        <xdr:cNvSpPr/>
      </xdr:nvSpPr>
      <xdr:spPr>
        <a:xfrm>
          <a:off x="0" y="0"/>
          <a:ext cx="1252764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441720</xdr:colOff>
      <xdr:row>52</xdr:row>
      <xdr:rowOff>17280</xdr:rowOff>
    </xdr:to>
    <xdr:sp>
      <xdr:nvSpPr>
        <xdr:cNvPr id="2324" name="CustomShape 1" hidden="1"/>
        <xdr:cNvSpPr/>
      </xdr:nvSpPr>
      <xdr:spPr>
        <a:xfrm>
          <a:off x="0" y="0"/>
          <a:ext cx="1252800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441720</xdr:colOff>
      <xdr:row>52</xdr:row>
      <xdr:rowOff>17280</xdr:rowOff>
    </xdr:to>
    <xdr:sp>
      <xdr:nvSpPr>
        <xdr:cNvPr id="2325" name="CustomShape 1" hidden="1"/>
        <xdr:cNvSpPr/>
      </xdr:nvSpPr>
      <xdr:spPr>
        <a:xfrm>
          <a:off x="0" y="0"/>
          <a:ext cx="1252800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442080</xdr:colOff>
      <xdr:row>52</xdr:row>
      <xdr:rowOff>17280</xdr:rowOff>
    </xdr:to>
    <xdr:sp>
      <xdr:nvSpPr>
        <xdr:cNvPr id="2326" name="CustomShape 1" hidden="1"/>
        <xdr:cNvSpPr/>
      </xdr:nvSpPr>
      <xdr:spPr>
        <a:xfrm>
          <a:off x="0" y="0"/>
          <a:ext cx="1252836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442080</xdr:colOff>
      <xdr:row>52</xdr:row>
      <xdr:rowOff>17280</xdr:rowOff>
    </xdr:to>
    <xdr:sp>
      <xdr:nvSpPr>
        <xdr:cNvPr id="2327" name="CustomShape 1" hidden="1"/>
        <xdr:cNvSpPr/>
      </xdr:nvSpPr>
      <xdr:spPr>
        <a:xfrm>
          <a:off x="0" y="0"/>
          <a:ext cx="1252836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52</xdr:row>
      <xdr:rowOff>17640</xdr:rowOff>
    </xdr:to>
    <xdr:sp>
      <xdr:nvSpPr>
        <xdr:cNvPr id="2328" name="CustomShape 1" hidden="1"/>
        <xdr:cNvSpPr/>
      </xdr:nvSpPr>
      <xdr:spPr>
        <a:xfrm>
          <a:off x="0" y="0"/>
          <a:ext cx="1252908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52</xdr:row>
      <xdr:rowOff>17640</xdr:rowOff>
    </xdr:to>
    <xdr:sp>
      <xdr:nvSpPr>
        <xdr:cNvPr id="2329" name="CustomShape 1" hidden="1"/>
        <xdr:cNvSpPr/>
      </xdr:nvSpPr>
      <xdr:spPr>
        <a:xfrm>
          <a:off x="0" y="0"/>
          <a:ext cx="1252908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52</xdr:row>
      <xdr:rowOff>17640</xdr:rowOff>
    </xdr:to>
    <xdr:sp>
      <xdr:nvSpPr>
        <xdr:cNvPr id="2330" name="CustomShape 1" hidden="1"/>
        <xdr:cNvSpPr/>
      </xdr:nvSpPr>
      <xdr:spPr>
        <a:xfrm>
          <a:off x="0" y="0"/>
          <a:ext cx="1252944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52</xdr:row>
      <xdr:rowOff>17640</xdr:rowOff>
    </xdr:to>
    <xdr:sp>
      <xdr:nvSpPr>
        <xdr:cNvPr id="2331" name="CustomShape 1" hidden="1"/>
        <xdr:cNvSpPr/>
      </xdr:nvSpPr>
      <xdr:spPr>
        <a:xfrm>
          <a:off x="0" y="0"/>
          <a:ext cx="1252944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52</xdr:row>
      <xdr:rowOff>17640</xdr:rowOff>
    </xdr:to>
    <xdr:sp>
      <xdr:nvSpPr>
        <xdr:cNvPr id="2332" name="CustomShape 1" hidden="1"/>
        <xdr:cNvSpPr/>
      </xdr:nvSpPr>
      <xdr:spPr>
        <a:xfrm>
          <a:off x="0" y="0"/>
          <a:ext cx="1252980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52</xdr:row>
      <xdr:rowOff>17640</xdr:rowOff>
    </xdr:to>
    <xdr:sp>
      <xdr:nvSpPr>
        <xdr:cNvPr id="2333" name="CustomShape 1" hidden="1"/>
        <xdr:cNvSpPr/>
      </xdr:nvSpPr>
      <xdr:spPr>
        <a:xfrm>
          <a:off x="0" y="0"/>
          <a:ext cx="1252980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443880</xdr:colOff>
      <xdr:row>52</xdr:row>
      <xdr:rowOff>17640</xdr:rowOff>
    </xdr:to>
    <xdr:sp>
      <xdr:nvSpPr>
        <xdr:cNvPr id="2334" name="CustomShape 1" hidden="1"/>
        <xdr:cNvSpPr/>
      </xdr:nvSpPr>
      <xdr:spPr>
        <a:xfrm>
          <a:off x="0" y="0"/>
          <a:ext cx="1253016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443880</xdr:colOff>
      <xdr:row>52</xdr:row>
      <xdr:rowOff>17640</xdr:rowOff>
    </xdr:to>
    <xdr:sp>
      <xdr:nvSpPr>
        <xdr:cNvPr id="2335" name="CustomShape 1" hidden="1"/>
        <xdr:cNvSpPr/>
      </xdr:nvSpPr>
      <xdr:spPr>
        <a:xfrm>
          <a:off x="0" y="0"/>
          <a:ext cx="1253016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444240</xdr:colOff>
      <xdr:row>52</xdr:row>
      <xdr:rowOff>17640</xdr:rowOff>
    </xdr:to>
    <xdr:sp>
      <xdr:nvSpPr>
        <xdr:cNvPr id="2336" name="CustomShape 1" hidden="1"/>
        <xdr:cNvSpPr/>
      </xdr:nvSpPr>
      <xdr:spPr>
        <a:xfrm>
          <a:off x="0" y="0"/>
          <a:ext cx="1253052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444240</xdr:colOff>
      <xdr:row>52</xdr:row>
      <xdr:rowOff>17640</xdr:rowOff>
    </xdr:to>
    <xdr:sp>
      <xdr:nvSpPr>
        <xdr:cNvPr id="2337" name="CustomShape 1" hidden="1"/>
        <xdr:cNvSpPr/>
      </xdr:nvSpPr>
      <xdr:spPr>
        <a:xfrm>
          <a:off x="0" y="0"/>
          <a:ext cx="12530520" cy="982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448200</xdr:colOff>
      <xdr:row>49</xdr:row>
      <xdr:rowOff>172440</xdr:rowOff>
    </xdr:to>
    <xdr:sp>
      <xdr:nvSpPr>
        <xdr:cNvPr id="2338" name="CustomShape 1" hidden="1"/>
        <xdr:cNvSpPr/>
      </xdr:nvSpPr>
      <xdr:spPr>
        <a:xfrm>
          <a:off x="0" y="0"/>
          <a:ext cx="12534480" cy="941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168480</xdr:colOff>
      <xdr:row>47</xdr:row>
      <xdr:rowOff>82800</xdr:rowOff>
    </xdr:to>
    <xdr:sp>
      <xdr:nvSpPr>
        <xdr:cNvPr id="615" name="CustomShape 1" hidden="1"/>
        <xdr:cNvSpPr/>
      </xdr:nvSpPr>
      <xdr:spPr>
        <a:xfrm>
          <a:off x="0" y="0"/>
          <a:ext cx="1257048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168480</xdr:colOff>
      <xdr:row>47</xdr:row>
      <xdr:rowOff>82800</xdr:rowOff>
    </xdr:to>
    <xdr:sp>
      <xdr:nvSpPr>
        <xdr:cNvPr id="616" name="CustomShape 1" hidden="1"/>
        <xdr:cNvSpPr/>
      </xdr:nvSpPr>
      <xdr:spPr>
        <a:xfrm>
          <a:off x="0" y="0"/>
          <a:ext cx="1257048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168840</xdr:colOff>
      <xdr:row>47</xdr:row>
      <xdr:rowOff>82800</xdr:rowOff>
    </xdr:to>
    <xdr:sp>
      <xdr:nvSpPr>
        <xdr:cNvPr id="617" name="CustomShape 1" hidden="1"/>
        <xdr:cNvSpPr/>
      </xdr:nvSpPr>
      <xdr:spPr>
        <a:xfrm>
          <a:off x="0" y="0"/>
          <a:ext cx="1257084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168840</xdr:colOff>
      <xdr:row>47</xdr:row>
      <xdr:rowOff>82800</xdr:rowOff>
    </xdr:to>
    <xdr:sp>
      <xdr:nvSpPr>
        <xdr:cNvPr id="618" name="CustomShape 1" hidden="1"/>
        <xdr:cNvSpPr/>
      </xdr:nvSpPr>
      <xdr:spPr>
        <a:xfrm>
          <a:off x="0" y="0"/>
          <a:ext cx="1257084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169200</xdr:colOff>
      <xdr:row>47</xdr:row>
      <xdr:rowOff>83160</xdr:rowOff>
    </xdr:to>
    <xdr:sp>
      <xdr:nvSpPr>
        <xdr:cNvPr id="619" name="CustomShape 1" hidden="1"/>
        <xdr:cNvSpPr/>
      </xdr:nvSpPr>
      <xdr:spPr>
        <a:xfrm>
          <a:off x="0" y="0"/>
          <a:ext cx="1257120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169200</xdr:colOff>
      <xdr:row>47</xdr:row>
      <xdr:rowOff>83160</xdr:rowOff>
    </xdr:to>
    <xdr:sp>
      <xdr:nvSpPr>
        <xdr:cNvPr id="620" name="CustomShape 1" hidden="1"/>
        <xdr:cNvSpPr/>
      </xdr:nvSpPr>
      <xdr:spPr>
        <a:xfrm>
          <a:off x="0" y="0"/>
          <a:ext cx="1257120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169560</xdr:colOff>
      <xdr:row>47</xdr:row>
      <xdr:rowOff>83520</xdr:rowOff>
    </xdr:to>
    <xdr:sp>
      <xdr:nvSpPr>
        <xdr:cNvPr id="621" name="CustomShape 1" hidden="1"/>
        <xdr:cNvSpPr/>
      </xdr:nvSpPr>
      <xdr:spPr>
        <a:xfrm>
          <a:off x="0" y="0"/>
          <a:ext cx="1257156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169560</xdr:colOff>
      <xdr:row>47</xdr:row>
      <xdr:rowOff>83520</xdr:rowOff>
    </xdr:to>
    <xdr:sp>
      <xdr:nvSpPr>
        <xdr:cNvPr id="622" name="CustomShape 1" hidden="1"/>
        <xdr:cNvSpPr/>
      </xdr:nvSpPr>
      <xdr:spPr>
        <a:xfrm>
          <a:off x="0" y="0"/>
          <a:ext cx="1257156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169920</xdr:colOff>
      <xdr:row>47</xdr:row>
      <xdr:rowOff>83880</xdr:rowOff>
    </xdr:to>
    <xdr:sp>
      <xdr:nvSpPr>
        <xdr:cNvPr id="623" name="CustomShape 1" hidden="1"/>
        <xdr:cNvSpPr/>
      </xdr:nvSpPr>
      <xdr:spPr>
        <a:xfrm>
          <a:off x="0" y="0"/>
          <a:ext cx="1257192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169920</xdr:colOff>
      <xdr:row>47</xdr:row>
      <xdr:rowOff>83880</xdr:rowOff>
    </xdr:to>
    <xdr:sp>
      <xdr:nvSpPr>
        <xdr:cNvPr id="624" name="CustomShape 1" hidden="1"/>
        <xdr:cNvSpPr/>
      </xdr:nvSpPr>
      <xdr:spPr>
        <a:xfrm>
          <a:off x="0" y="0"/>
          <a:ext cx="1257192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170280</xdr:colOff>
      <xdr:row>47</xdr:row>
      <xdr:rowOff>84240</xdr:rowOff>
    </xdr:to>
    <xdr:sp>
      <xdr:nvSpPr>
        <xdr:cNvPr id="625" name="CustomShape 1" hidden="1"/>
        <xdr:cNvSpPr/>
      </xdr:nvSpPr>
      <xdr:spPr>
        <a:xfrm>
          <a:off x="0" y="0"/>
          <a:ext cx="1257228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170280</xdr:colOff>
      <xdr:row>47</xdr:row>
      <xdr:rowOff>84240</xdr:rowOff>
    </xdr:to>
    <xdr:sp>
      <xdr:nvSpPr>
        <xdr:cNvPr id="626" name="CustomShape 1" hidden="1"/>
        <xdr:cNvSpPr/>
      </xdr:nvSpPr>
      <xdr:spPr>
        <a:xfrm>
          <a:off x="0" y="0"/>
          <a:ext cx="1257228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170640</xdr:colOff>
      <xdr:row>47</xdr:row>
      <xdr:rowOff>84600</xdr:rowOff>
    </xdr:to>
    <xdr:sp>
      <xdr:nvSpPr>
        <xdr:cNvPr id="627" name="CustomShape 1" hidden="1"/>
        <xdr:cNvSpPr/>
      </xdr:nvSpPr>
      <xdr:spPr>
        <a:xfrm>
          <a:off x="0" y="0"/>
          <a:ext cx="1257264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170640</xdr:colOff>
      <xdr:row>47</xdr:row>
      <xdr:rowOff>84600</xdr:rowOff>
    </xdr:to>
    <xdr:sp>
      <xdr:nvSpPr>
        <xdr:cNvPr id="628" name="CustomShape 1" hidden="1"/>
        <xdr:cNvSpPr/>
      </xdr:nvSpPr>
      <xdr:spPr>
        <a:xfrm>
          <a:off x="0" y="0"/>
          <a:ext cx="1257264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171000</xdr:colOff>
      <xdr:row>47</xdr:row>
      <xdr:rowOff>84960</xdr:rowOff>
    </xdr:to>
    <xdr:sp>
      <xdr:nvSpPr>
        <xdr:cNvPr id="629" name="CustomShape 1" hidden="1"/>
        <xdr:cNvSpPr/>
      </xdr:nvSpPr>
      <xdr:spPr>
        <a:xfrm>
          <a:off x="0" y="0"/>
          <a:ext cx="1257300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171000</xdr:colOff>
      <xdr:row>47</xdr:row>
      <xdr:rowOff>84960</xdr:rowOff>
    </xdr:to>
    <xdr:sp>
      <xdr:nvSpPr>
        <xdr:cNvPr id="630" name="CustomShape 1" hidden="1"/>
        <xdr:cNvSpPr/>
      </xdr:nvSpPr>
      <xdr:spPr>
        <a:xfrm>
          <a:off x="0" y="0"/>
          <a:ext cx="1257300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171720</xdr:colOff>
      <xdr:row>47</xdr:row>
      <xdr:rowOff>85680</xdr:rowOff>
    </xdr:to>
    <xdr:sp>
      <xdr:nvSpPr>
        <xdr:cNvPr id="631" name="CustomShape 1" hidden="1"/>
        <xdr:cNvSpPr/>
      </xdr:nvSpPr>
      <xdr:spPr>
        <a:xfrm>
          <a:off x="0" y="0"/>
          <a:ext cx="1257372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171720</xdr:colOff>
      <xdr:row>47</xdr:row>
      <xdr:rowOff>85680</xdr:rowOff>
    </xdr:to>
    <xdr:sp>
      <xdr:nvSpPr>
        <xdr:cNvPr id="632" name="CustomShape 1" hidden="1"/>
        <xdr:cNvSpPr/>
      </xdr:nvSpPr>
      <xdr:spPr>
        <a:xfrm>
          <a:off x="0" y="0"/>
          <a:ext cx="1257372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172080</xdr:colOff>
      <xdr:row>47</xdr:row>
      <xdr:rowOff>86040</xdr:rowOff>
    </xdr:to>
    <xdr:sp>
      <xdr:nvSpPr>
        <xdr:cNvPr id="633" name="CustomShape 1" hidden="1"/>
        <xdr:cNvSpPr/>
      </xdr:nvSpPr>
      <xdr:spPr>
        <a:xfrm>
          <a:off x="0" y="0"/>
          <a:ext cx="1257408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172080</xdr:colOff>
      <xdr:row>47</xdr:row>
      <xdr:rowOff>86040</xdr:rowOff>
    </xdr:to>
    <xdr:sp>
      <xdr:nvSpPr>
        <xdr:cNvPr id="634" name="CustomShape 1" hidden="1"/>
        <xdr:cNvSpPr/>
      </xdr:nvSpPr>
      <xdr:spPr>
        <a:xfrm>
          <a:off x="0" y="0"/>
          <a:ext cx="1257408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172440</xdr:colOff>
      <xdr:row>47</xdr:row>
      <xdr:rowOff>86400</xdr:rowOff>
    </xdr:to>
    <xdr:sp>
      <xdr:nvSpPr>
        <xdr:cNvPr id="635" name="CustomShape 1" hidden="1"/>
        <xdr:cNvSpPr/>
      </xdr:nvSpPr>
      <xdr:spPr>
        <a:xfrm>
          <a:off x="0" y="0"/>
          <a:ext cx="1257444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172440</xdr:colOff>
      <xdr:row>47</xdr:row>
      <xdr:rowOff>86400</xdr:rowOff>
    </xdr:to>
    <xdr:sp>
      <xdr:nvSpPr>
        <xdr:cNvPr id="636" name="CustomShape 1" hidden="1"/>
        <xdr:cNvSpPr/>
      </xdr:nvSpPr>
      <xdr:spPr>
        <a:xfrm>
          <a:off x="0" y="0"/>
          <a:ext cx="1257444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172800</xdr:colOff>
      <xdr:row>47</xdr:row>
      <xdr:rowOff>86760</xdr:rowOff>
    </xdr:to>
    <xdr:sp>
      <xdr:nvSpPr>
        <xdr:cNvPr id="637" name="CustomShape 1" hidden="1"/>
        <xdr:cNvSpPr/>
      </xdr:nvSpPr>
      <xdr:spPr>
        <a:xfrm>
          <a:off x="0" y="0"/>
          <a:ext cx="1257480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172800</xdr:colOff>
      <xdr:row>47</xdr:row>
      <xdr:rowOff>86760</xdr:rowOff>
    </xdr:to>
    <xdr:sp>
      <xdr:nvSpPr>
        <xdr:cNvPr id="638" name="CustomShape 1" hidden="1"/>
        <xdr:cNvSpPr/>
      </xdr:nvSpPr>
      <xdr:spPr>
        <a:xfrm>
          <a:off x="0" y="0"/>
          <a:ext cx="1257480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173160</xdr:colOff>
      <xdr:row>47</xdr:row>
      <xdr:rowOff>87120</xdr:rowOff>
    </xdr:to>
    <xdr:sp>
      <xdr:nvSpPr>
        <xdr:cNvPr id="639" name="CustomShape 1" hidden="1"/>
        <xdr:cNvSpPr/>
      </xdr:nvSpPr>
      <xdr:spPr>
        <a:xfrm>
          <a:off x="0" y="0"/>
          <a:ext cx="1257516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173160</xdr:colOff>
      <xdr:row>47</xdr:row>
      <xdr:rowOff>87120</xdr:rowOff>
    </xdr:to>
    <xdr:sp>
      <xdr:nvSpPr>
        <xdr:cNvPr id="640" name="CustomShape 1" hidden="1"/>
        <xdr:cNvSpPr/>
      </xdr:nvSpPr>
      <xdr:spPr>
        <a:xfrm>
          <a:off x="0" y="0"/>
          <a:ext cx="1257516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173520</xdr:colOff>
      <xdr:row>47</xdr:row>
      <xdr:rowOff>87480</xdr:rowOff>
    </xdr:to>
    <xdr:sp>
      <xdr:nvSpPr>
        <xdr:cNvPr id="641" name="CustomShape 1" hidden="1"/>
        <xdr:cNvSpPr/>
      </xdr:nvSpPr>
      <xdr:spPr>
        <a:xfrm>
          <a:off x="0" y="0"/>
          <a:ext cx="1257552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173520</xdr:colOff>
      <xdr:row>47</xdr:row>
      <xdr:rowOff>87480</xdr:rowOff>
    </xdr:to>
    <xdr:sp>
      <xdr:nvSpPr>
        <xdr:cNvPr id="642" name="CustomShape 1" hidden="1"/>
        <xdr:cNvSpPr/>
      </xdr:nvSpPr>
      <xdr:spPr>
        <a:xfrm>
          <a:off x="0" y="0"/>
          <a:ext cx="1257552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173880</xdr:colOff>
      <xdr:row>47</xdr:row>
      <xdr:rowOff>87840</xdr:rowOff>
    </xdr:to>
    <xdr:sp>
      <xdr:nvSpPr>
        <xdr:cNvPr id="643" name="CustomShape 1" hidden="1"/>
        <xdr:cNvSpPr/>
      </xdr:nvSpPr>
      <xdr:spPr>
        <a:xfrm>
          <a:off x="0" y="0"/>
          <a:ext cx="1257588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173880</xdr:colOff>
      <xdr:row>47</xdr:row>
      <xdr:rowOff>87840</xdr:rowOff>
    </xdr:to>
    <xdr:sp>
      <xdr:nvSpPr>
        <xdr:cNvPr id="644" name="CustomShape 1" hidden="1"/>
        <xdr:cNvSpPr/>
      </xdr:nvSpPr>
      <xdr:spPr>
        <a:xfrm>
          <a:off x="0" y="0"/>
          <a:ext cx="1257588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174240</xdr:colOff>
      <xdr:row>47</xdr:row>
      <xdr:rowOff>88200</xdr:rowOff>
    </xdr:to>
    <xdr:sp>
      <xdr:nvSpPr>
        <xdr:cNvPr id="645" name="CustomShape 1" hidden="1"/>
        <xdr:cNvSpPr/>
      </xdr:nvSpPr>
      <xdr:spPr>
        <a:xfrm>
          <a:off x="0" y="0"/>
          <a:ext cx="1257624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174240</xdr:colOff>
      <xdr:row>47</xdr:row>
      <xdr:rowOff>88200</xdr:rowOff>
    </xdr:to>
    <xdr:sp>
      <xdr:nvSpPr>
        <xdr:cNvPr id="646" name="CustomShape 1" hidden="1"/>
        <xdr:cNvSpPr/>
      </xdr:nvSpPr>
      <xdr:spPr>
        <a:xfrm>
          <a:off x="0" y="0"/>
          <a:ext cx="1257624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174600</xdr:colOff>
      <xdr:row>47</xdr:row>
      <xdr:rowOff>88560</xdr:rowOff>
    </xdr:to>
    <xdr:sp>
      <xdr:nvSpPr>
        <xdr:cNvPr id="647" name="CustomShape 1" hidden="1"/>
        <xdr:cNvSpPr/>
      </xdr:nvSpPr>
      <xdr:spPr>
        <a:xfrm>
          <a:off x="0" y="0"/>
          <a:ext cx="1257660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174600</xdr:colOff>
      <xdr:row>47</xdr:row>
      <xdr:rowOff>88560</xdr:rowOff>
    </xdr:to>
    <xdr:sp>
      <xdr:nvSpPr>
        <xdr:cNvPr id="648" name="CustomShape 1" hidden="1"/>
        <xdr:cNvSpPr/>
      </xdr:nvSpPr>
      <xdr:spPr>
        <a:xfrm>
          <a:off x="0" y="0"/>
          <a:ext cx="1257660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174960</xdr:colOff>
      <xdr:row>47</xdr:row>
      <xdr:rowOff>88920</xdr:rowOff>
    </xdr:to>
    <xdr:sp>
      <xdr:nvSpPr>
        <xdr:cNvPr id="649" name="CustomShape 1" hidden="1"/>
        <xdr:cNvSpPr/>
      </xdr:nvSpPr>
      <xdr:spPr>
        <a:xfrm>
          <a:off x="0" y="0"/>
          <a:ext cx="1257696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174960</xdr:colOff>
      <xdr:row>47</xdr:row>
      <xdr:rowOff>88920</xdr:rowOff>
    </xdr:to>
    <xdr:sp>
      <xdr:nvSpPr>
        <xdr:cNvPr id="650" name="CustomShape 1" hidden="1"/>
        <xdr:cNvSpPr/>
      </xdr:nvSpPr>
      <xdr:spPr>
        <a:xfrm>
          <a:off x="0" y="0"/>
          <a:ext cx="1257696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175320</xdr:colOff>
      <xdr:row>47</xdr:row>
      <xdr:rowOff>89280</xdr:rowOff>
    </xdr:to>
    <xdr:sp>
      <xdr:nvSpPr>
        <xdr:cNvPr id="651" name="CustomShape 1" hidden="1"/>
        <xdr:cNvSpPr/>
      </xdr:nvSpPr>
      <xdr:spPr>
        <a:xfrm>
          <a:off x="0" y="0"/>
          <a:ext cx="1257732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175320</xdr:colOff>
      <xdr:row>47</xdr:row>
      <xdr:rowOff>89280</xdr:rowOff>
    </xdr:to>
    <xdr:sp>
      <xdr:nvSpPr>
        <xdr:cNvPr id="652" name="CustomShape 1" hidden="1"/>
        <xdr:cNvSpPr/>
      </xdr:nvSpPr>
      <xdr:spPr>
        <a:xfrm>
          <a:off x="0" y="0"/>
          <a:ext cx="1257732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175680</xdr:colOff>
      <xdr:row>47</xdr:row>
      <xdr:rowOff>89640</xdr:rowOff>
    </xdr:to>
    <xdr:sp>
      <xdr:nvSpPr>
        <xdr:cNvPr id="653" name="CustomShape 1" hidden="1"/>
        <xdr:cNvSpPr/>
      </xdr:nvSpPr>
      <xdr:spPr>
        <a:xfrm>
          <a:off x="0" y="0"/>
          <a:ext cx="1257768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175680</xdr:colOff>
      <xdr:row>47</xdr:row>
      <xdr:rowOff>89640</xdr:rowOff>
    </xdr:to>
    <xdr:sp>
      <xdr:nvSpPr>
        <xdr:cNvPr id="654" name="CustomShape 1" hidden="1"/>
        <xdr:cNvSpPr/>
      </xdr:nvSpPr>
      <xdr:spPr>
        <a:xfrm>
          <a:off x="0" y="0"/>
          <a:ext cx="1257768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176040</xdr:colOff>
      <xdr:row>47</xdr:row>
      <xdr:rowOff>90000</xdr:rowOff>
    </xdr:to>
    <xdr:sp>
      <xdr:nvSpPr>
        <xdr:cNvPr id="655" name="CustomShape 1" hidden="1"/>
        <xdr:cNvSpPr/>
      </xdr:nvSpPr>
      <xdr:spPr>
        <a:xfrm>
          <a:off x="0" y="0"/>
          <a:ext cx="1257804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176040</xdr:colOff>
      <xdr:row>47</xdr:row>
      <xdr:rowOff>90000</xdr:rowOff>
    </xdr:to>
    <xdr:sp>
      <xdr:nvSpPr>
        <xdr:cNvPr id="656" name="CustomShape 1" hidden="1"/>
        <xdr:cNvSpPr/>
      </xdr:nvSpPr>
      <xdr:spPr>
        <a:xfrm>
          <a:off x="0" y="0"/>
          <a:ext cx="1257804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176400</xdr:colOff>
      <xdr:row>47</xdr:row>
      <xdr:rowOff>90360</xdr:rowOff>
    </xdr:to>
    <xdr:sp>
      <xdr:nvSpPr>
        <xdr:cNvPr id="657" name="CustomShape 1" hidden="1"/>
        <xdr:cNvSpPr/>
      </xdr:nvSpPr>
      <xdr:spPr>
        <a:xfrm>
          <a:off x="0" y="0"/>
          <a:ext cx="1257840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176400</xdr:colOff>
      <xdr:row>47</xdr:row>
      <xdr:rowOff>90360</xdr:rowOff>
    </xdr:to>
    <xdr:sp>
      <xdr:nvSpPr>
        <xdr:cNvPr id="658" name="CustomShape 1" hidden="1"/>
        <xdr:cNvSpPr/>
      </xdr:nvSpPr>
      <xdr:spPr>
        <a:xfrm>
          <a:off x="0" y="0"/>
          <a:ext cx="1257840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176760</xdr:colOff>
      <xdr:row>47</xdr:row>
      <xdr:rowOff>90720</xdr:rowOff>
    </xdr:to>
    <xdr:sp>
      <xdr:nvSpPr>
        <xdr:cNvPr id="659" name="CustomShape 1" hidden="1"/>
        <xdr:cNvSpPr/>
      </xdr:nvSpPr>
      <xdr:spPr>
        <a:xfrm>
          <a:off x="0" y="0"/>
          <a:ext cx="1257876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176760</xdr:colOff>
      <xdr:row>47</xdr:row>
      <xdr:rowOff>90720</xdr:rowOff>
    </xdr:to>
    <xdr:sp>
      <xdr:nvSpPr>
        <xdr:cNvPr id="660" name="CustomShape 1" hidden="1"/>
        <xdr:cNvSpPr/>
      </xdr:nvSpPr>
      <xdr:spPr>
        <a:xfrm>
          <a:off x="0" y="0"/>
          <a:ext cx="1257876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177120</xdr:colOff>
      <xdr:row>47</xdr:row>
      <xdr:rowOff>91080</xdr:rowOff>
    </xdr:to>
    <xdr:sp>
      <xdr:nvSpPr>
        <xdr:cNvPr id="661" name="CustomShape 1" hidden="1"/>
        <xdr:cNvSpPr/>
      </xdr:nvSpPr>
      <xdr:spPr>
        <a:xfrm>
          <a:off x="0" y="0"/>
          <a:ext cx="1257912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177120</xdr:colOff>
      <xdr:row>47</xdr:row>
      <xdr:rowOff>91080</xdr:rowOff>
    </xdr:to>
    <xdr:sp>
      <xdr:nvSpPr>
        <xdr:cNvPr id="662" name="CustomShape 1" hidden="1"/>
        <xdr:cNvSpPr/>
      </xdr:nvSpPr>
      <xdr:spPr>
        <a:xfrm>
          <a:off x="0" y="0"/>
          <a:ext cx="1257912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177480</xdr:colOff>
      <xdr:row>47</xdr:row>
      <xdr:rowOff>91440</xdr:rowOff>
    </xdr:to>
    <xdr:sp>
      <xdr:nvSpPr>
        <xdr:cNvPr id="663" name="CustomShape 1" hidden="1"/>
        <xdr:cNvSpPr/>
      </xdr:nvSpPr>
      <xdr:spPr>
        <a:xfrm>
          <a:off x="0" y="0"/>
          <a:ext cx="1257948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177480</xdr:colOff>
      <xdr:row>47</xdr:row>
      <xdr:rowOff>91440</xdr:rowOff>
    </xdr:to>
    <xdr:sp>
      <xdr:nvSpPr>
        <xdr:cNvPr id="664" name="CustomShape 1" hidden="1"/>
        <xdr:cNvSpPr/>
      </xdr:nvSpPr>
      <xdr:spPr>
        <a:xfrm>
          <a:off x="0" y="0"/>
          <a:ext cx="1257948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177840</xdr:colOff>
      <xdr:row>47</xdr:row>
      <xdr:rowOff>91800</xdr:rowOff>
    </xdr:to>
    <xdr:sp>
      <xdr:nvSpPr>
        <xdr:cNvPr id="665" name="CustomShape 1" hidden="1"/>
        <xdr:cNvSpPr/>
      </xdr:nvSpPr>
      <xdr:spPr>
        <a:xfrm>
          <a:off x="0" y="0"/>
          <a:ext cx="1257984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177840</xdr:colOff>
      <xdr:row>47</xdr:row>
      <xdr:rowOff>91800</xdr:rowOff>
    </xdr:to>
    <xdr:sp>
      <xdr:nvSpPr>
        <xdr:cNvPr id="666" name="CustomShape 1" hidden="1"/>
        <xdr:cNvSpPr/>
      </xdr:nvSpPr>
      <xdr:spPr>
        <a:xfrm>
          <a:off x="0" y="0"/>
          <a:ext cx="1257984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178200</xdr:colOff>
      <xdr:row>47</xdr:row>
      <xdr:rowOff>92160</xdr:rowOff>
    </xdr:to>
    <xdr:sp>
      <xdr:nvSpPr>
        <xdr:cNvPr id="667" name="CustomShape 1" hidden="1"/>
        <xdr:cNvSpPr/>
      </xdr:nvSpPr>
      <xdr:spPr>
        <a:xfrm>
          <a:off x="0" y="0"/>
          <a:ext cx="1258020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178200</xdr:colOff>
      <xdr:row>47</xdr:row>
      <xdr:rowOff>92160</xdr:rowOff>
    </xdr:to>
    <xdr:sp>
      <xdr:nvSpPr>
        <xdr:cNvPr id="668" name="CustomShape 1" hidden="1"/>
        <xdr:cNvSpPr/>
      </xdr:nvSpPr>
      <xdr:spPr>
        <a:xfrm>
          <a:off x="0" y="0"/>
          <a:ext cx="1258020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178560</xdr:colOff>
      <xdr:row>47</xdr:row>
      <xdr:rowOff>92520</xdr:rowOff>
    </xdr:to>
    <xdr:sp>
      <xdr:nvSpPr>
        <xdr:cNvPr id="669" name="CustomShape 1" hidden="1"/>
        <xdr:cNvSpPr/>
      </xdr:nvSpPr>
      <xdr:spPr>
        <a:xfrm>
          <a:off x="0" y="0"/>
          <a:ext cx="1258056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178560</xdr:colOff>
      <xdr:row>47</xdr:row>
      <xdr:rowOff>92520</xdr:rowOff>
    </xdr:to>
    <xdr:sp>
      <xdr:nvSpPr>
        <xdr:cNvPr id="670" name="CustomShape 1" hidden="1"/>
        <xdr:cNvSpPr/>
      </xdr:nvSpPr>
      <xdr:spPr>
        <a:xfrm>
          <a:off x="0" y="0"/>
          <a:ext cx="1258056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178920</xdr:colOff>
      <xdr:row>47</xdr:row>
      <xdr:rowOff>92880</xdr:rowOff>
    </xdr:to>
    <xdr:sp>
      <xdr:nvSpPr>
        <xdr:cNvPr id="671" name="CustomShape 1" hidden="1"/>
        <xdr:cNvSpPr/>
      </xdr:nvSpPr>
      <xdr:spPr>
        <a:xfrm>
          <a:off x="0" y="0"/>
          <a:ext cx="1258092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178920</xdr:colOff>
      <xdr:row>47</xdr:row>
      <xdr:rowOff>92880</xdr:rowOff>
    </xdr:to>
    <xdr:sp>
      <xdr:nvSpPr>
        <xdr:cNvPr id="672" name="CustomShape 1" hidden="1"/>
        <xdr:cNvSpPr/>
      </xdr:nvSpPr>
      <xdr:spPr>
        <a:xfrm>
          <a:off x="0" y="0"/>
          <a:ext cx="1258092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179280</xdr:colOff>
      <xdr:row>47</xdr:row>
      <xdr:rowOff>93240</xdr:rowOff>
    </xdr:to>
    <xdr:sp>
      <xdr:nvSpPr>
        <xdr:cNvPr id="673" name="CustomShape 1" hidden="1"/>
        <xdr:cNvSpPr/>
      </xdr:nvSpPr>
      <xdr:spPr>
        <a:xfrm>
          <a:off x="0" y="0"/>
          <a:ext cx="1258128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179280</xdr:colOff>
      <xdr:row>47</xdr:row>
      <xdr:rowOff>93240</xdr:rowOff>
    </xdr:to>
    <xdr:sp>
      <xdr:nvSpPr>
        <xdr:cNvPr id="674" name="CustomShape 1" hidden="1"/>
        <xdr:cNvSpPr/>
      </xdr:nvSpPr>
      <xdr:spPr>
        <a:xfrm>
          <a:off x="0" y="0"/>
          <a:ext cx="1258128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179640</xdr:colOff>
      <xdr:row>47</xdr:row>
      <xdr:rowOff>93600</xdr:rowOff>
    </xdr:to>
    <xdr:sp>
      <xdr:nvSpPr>
        <xdr:cNvPr id="675" name="CustomShape 1" hidden="1"/>
        <xdr:cNvSpPr/>
      </xdr:nvSpPr>
      <xdr:spPr>
        <a:xfrm>
          <a:off x="0" y="0"/>
          <a:ext cx="1258164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179640</xdr:colOff>
      <xdr:row>47</xdr:row>
      <xdr:rowOff>93600</xdr:rowOff>
    </xdr:to>
    <xdr:sp>
      <xdr:nvSpPr>
        <xdr:cNvPr id="676" name="CustomShape 1" hidden="1"/>
        <xdr:cNvSpPr/>
      </xdr:nvSpPr>
      <xdr:spPr>
        <a:xfrm>
          <a:off x="0" y="0"/>
          <a:ext cx="1258164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180000</xdr:colOff>
      <xdr:row>47</xdr:row>
      <xdr:rowOff>93960</xdr:rowOff>
    </xdr:to>
    <xdr:sp>
      <xdr:nvSpPr>
        <xdr:cNvPr id="677" name="CustomShape 1" hidden="1"/>
        <xdr:cNvSpPr/>
      </xdr:nvSpPr>
      <xdr:spPr>
        <a:xfrm>
          <a:off x="0" y="0"/>
          <a:ext cx="1258200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180000</xdr:colOff>
      <xdr:row>47</xdr:row>
      <xdr:rowOff>93960</xdr:rowOff>
    </xdr:to>
    <xdr:sp>
      <xdr:nvSpPr>
        <xdr:cNvPr id="678" name="CustomShape 1" hidden="1"/>
        <xdr:cNvSpPr/>
      </xdr:nvSpPr>
      <xdr:spPr>
        <a:xfrm>
          <a:off x="0" y="0"/>
          <a:ext cx="1258200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180360</xdr:colOff>
      <xdr:row>47</xdr:row>
      <xdr:rowOff>94320</xdr:rowOff>
    </xdr:to>
    <xdr:sp>
      <xdr:nvSpPr>
        <xdr:cNvPr id="679" name="CustomShape 1" hidden="1"/>
        <xdr:cNvSpPr/>
      </xdr:nvSpPr>
      <xdr:spPr>
        <a:xfrm>
          <a:off x="0" y="0"/>
          <a:ext cx="1258236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180360</xdr:colOff>
      <xdr:row>47</xdr:row>
      <xdr:rowOff>94320</xdr:rowOff>
    </xdr:to>
    <xdr:sp>
      <xdr:nvSpPr>
        <xdr:cNvPr id="680" name="CustomShape 1" hidden="1"/>
        <xdr:cNvSpPr/>
      </xdr:nvSpPr>
      <xdr:spPr>
        <a:xfrm>
          <a:off x="0" y="0"/>
          <a:ext cx="1258236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180720</xdr:colOff>
      <xdr:row>47</xdr:row>
      <xdr:rowOff>94680</xdr:rowOff>
    </xdr:to>
    <xdr:sp>
      <xdr:nvSpPr>
        <xdr:cNvPr id="681" name="CustomShape 1" hidden="1"/>
        <xdr:cNvSpPr/>
      </xdr:nvSpPr>
      <xdr:spPr>
        <a:xfrm>
          <a:off x="0" y="0"/>
          <a:ext cx="1258272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180720</xdr:colOff>
      <xdr:row>47</xdr:row>
      <xdr:rowOff>94680</xdr:rowOff>
    </xdr:to>
    <xdr:sp>
      <xdr:nvSpPr>
        <xdr:cNvPr id="682" name="CustomShape 1" hidden="1"/>
        <xdr:cNvSpPr/>
      </xdr:nvSpPr>
      <xdr:spPr>
        <a:xfrm>
          <a:off x="0" y="0"/>
          <a:ext cx="1258272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181080</xdr:colOff>
      <xdr:row>47</xdr:row>
      <xdr:rowOff>95040</xdr:rowOff>
    </xdr:to>
    <xdr:sp>
      <xdr:nvSpPr>
        <xdr:cNvPr id="683" name="CustomShape 1" hidden="1"/>
        <xdr:cNvSpPr/>
      </xdr:nvSpPr>
      <xdr:spPr>
        <a:xfrm>
          <a:off x="0" y="0"/>
          <a:ext cx="1258308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181080</xdr:colOff>
      <xdr:row>47</xdr:row>
      <xdr:rowOff>95040</xdr:rowOff>
    </xdr:to>
    <xdr:sp>
      <xdr:nvSpPr>
        <xdr:cNvPr id="684" name="CustomShape 1" hidden="1"/>
        <xdr:cNvSpPr/>
      </xdr:nvSpPr>
      <xdr:spPr>
        <a:xfrm>
          <a:off x="0" y="0"/>
          <a:ext cx="1258308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181440</xdr:colOff>
      <xdr:row>47</xdr:row>
      <xdr:rowOff>95400</xdr:rowOff>
    </xdr:to>
    <xdr:sp>
      <xdr:nvSpPr>
        <xdr:cNvPr id="685" name="CustomShape 1" hidden="1"/>
        <xdr:cNvSpPr/>
      </xdr:nvSpPr>
      <xdr:spPr>
        <a:xfrm>
          <a:off x="0" y="0"/>
          <a:ext cx="1258344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181440</xdr:colOff>
      <xdr:row>47</xdr:row>
      <xdr:rowOff>95400</xdr:rowOff>
    </xdr:to>
    <xdr:sp>
      <xdr:nvSpPr>
        <xdr:cNvPr id="686" name="CustomShape 1" hidden="1"/>
        <xdr:cNvSpPr/>
      </xdr:nvSpPr>
      <xdr:spPr>
        <a:xfrm>
          <a:off x="0" y="0"/>
          <a:ext cx="1258344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181800</xdr:colOff>
      <xdr:row>47</xdr:row>
      <xdr:rowOff>95760</xdr:rowOff>
    </xdr:to>
    <xdr:sp>
      <xdr:nvSpPr>
        <xdr:cNvPr id="687" name="CustomShape 1" hidden="1"/>
        <xdr:cNvSpPr/>
      </xdr:nvSpPr>
      <xdr:spPr>
        <a:xfrm>
          <a:off x="0" y="0"/>
          <a:ext cx="1258380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181800</xdr:colOff>
      <xdr:row>47</xdr:row>
      <xdr:rowOff>95760</xdr:rowOff>
    </xdr:to>
    <xdr:sp>
      <xdr:nvSpPr>
        <xdr:cNvPr id="688" name="CustomShape 1" hidden="1"/>
        <xdr:cNvSpPr/>
      </xdr:nvSpPr>
      <xdr:spPr>
        <a:xfrm>
          <a:off x="0" y="0"/>
          <a:ext cx="1258380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182160</xdr:colOff>
      <xdr:row>47</xdr:row>
      <xdr:rowOff>96120</xdr:rowOff>
    </xdr:to>
    <xdr:sp>
      <xdr:nvSpPr>
        <xdr:cNvPr id="689" name="CustomShape 1" hidden="1"/>
        <xdr:cNvSpPr/>
      </xdr:nvSpPr>
      <xdr:spPr>
        <a:xfrm>
          <a:off x="0" y="0"/>
          <a:ext cx="1258416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182160</xdr:colOff>
      <xdr:row>47</xdr:row>
      <xdr:rowOff>96120</xdr:rowOff>
    </xdr:to>
    <xdr:sp>
      <xdr:nvSpPr>
        <xdr:cNvPr id="690" name="CustomShape 1" hidden="1"/>
        <xdr:cNvSpPr/>
      </xdr:nvSpPr>
      <xdr:spPr>
        <a:xfrm>
          <a:off x="0" y="0"/>
          <a:ext cx="1258416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182520</xdr:colOff>
      <xdr:row>47</xdr:row>
      <xdr:rowOff>96480</xdr:rowOff>
    </xdr:to>
    <xdr:sp>
      <xdr:nvSpPr>
        <xdr:cNvPr id="691" name="CustomShape 1" hidden="1"/>
        <xdr:cNvSpPr/>
      </xdr:nvSpPr>
      <xdr:spPr>
        <a:xfrm>
          <a:off x="0" y="0"/>
          <a:ext cx="1258452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182520</xdr:colOff>
      <xdr:row>47</xdr:row>
      <xdr:rowOff>96480</xdr:rowOff>
    </xdr:to>
    <xdr:sp>
      <xdr:nvSpPr>
        <xdr:cNvPr id="692" name="CustomShape 1" hidden="1"/>
        <xdr:cNvSpPr/>
      </xdr:nvSpPr>
      <xdr:spPr>
        <a:xfrm>
          <a:off x="0" y="0"/>
          <a:ext cx="1258452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182880</xdr:colOff>
      <xdr:row>47</xdr:row>
      <xdr:rowOff>96840</xdr:rowOff>
    </xdr:to>
    <xdr:sp>
      <xdr:nvSpPr>
        <xdr:cNvPr id="693" name="CustomShape 1" hidden="1"/>
        <xdr:cNvSpPr/>
      </xdr:nvSpPr>
      <xdr:spPr>
        <a:xfrm>
          <a:off x="0" y="0"/>
          <a:ext cx="1258488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182880</xdr:colOff>
      <xdr:row>47</xdr:row>
      <xdr:rowOff>96840</xdr:rowOff>
    </xdr:to>
    <xdr:sp>
      <xdr:nvSpPr>
        <xdr:cNvPr id="694" name="CustomShape 1" hidden="1"/>
        <xdr:cNvSpPr/>
      </xdr:nvSpPr>
      <xdr:spPr>
        <a:xfrm>
          <a:off x="0" y="0"/>
          <a:ext cx="1258488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183240</xdr:colOff>
      <xdr:row>47</xdr:row>
      <xdr:rowOff>97200</xdr:rowOff>
    </xdr:to>
    <xdr:sp>
      <xdr:nvSpPr>
        <xdr:cNvPr id="695" name="CustomShape 1" hidden="1"/>
        <xdr:cNvSpPr/>
      </xdr:nvSpPr>
      <xdr:spPr>
        <a:xfrm>
          <a:off x="0" y="0"/>
          <a:ext cx="1258524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183240</xdr:colOff>
      <xdr:row>47</xdr:row>
      <xdr:rowOff>97200</xdr:rowOff>
    </xdr:to>
    <xdr:sp>
      <xdr:nvSpPr>
        <xdr:cNvPr id="696" name="CustomShape 1" hidden="1"/>
        <xdr:cNvSpPr/>
      </xdr:nvSpPr>
      <xdr:spPr>
        <a:xfrm>
          <a:off x="0" y="0"/>
          <a:ext cx="1258524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183600</xdr:colOff>
      <xdr:row>47</xdr:row>
      <xdr:rowOff>97560</xdr:rowOff>
    </xdr:to>
    <xdr:sp>
      <xdr:nvSpPr>
        <xdr:cNvPr id="697" name="CustomShape 1" hidden="1"/>
        <xdr:cNvSpPr/>
      </xdr:nvSpPr>
      <xdr:spPr>
        <a:xfrm>
          <a:off x="0" y="0"/>
          <a:ext cx="1258560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183600</xdr:colOff>
      <xdr:row>47</xdr:row>
      <xdr:rowOff>97560</xdr:rowOff>
    </xdr:to>
    <xdr:sp>
      <xdr:nvSpPr>
        <xdr:cNvPr id="698" name="CustomShape 1" hidden="1"/>
        <xdr:cNvSpPr/>
      </xdr:nvSpPr>
      <xdr:spPr>
        <a:xfrm>
          <a:off x="0" y="0"/>
          <a:ext cx="1258560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183960</xdr:colOff>
      <xdr:row>47</xdr:row>
      <xdr:rowOff>97920</xdr:rowOff>
    </xdr:to>
    <xdr:sp>
      <xdr:nvSpPr>
        <xdr:cNvPr id="699" name="CustomShape 1" hidden="1"/>
        <xdr:cNvSpPr/>
      </xdr:nvSpPr>
      <xdr:spPr>
        <a:xfrm>
          <a:off x="0" y="0"/>
          <a:ext cx="1258596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183960</xdr:colOff>
      <xdr:row>47</xdr:row>
      <xdr:rowOff>97920</xdr:rowOff>
    </xdr:to>
    <xdr:sp>
      <xdr:nvSpPr>
        <xdr:cNvPr id="700" name="CustomShape 1" hidden="1"/>
        <xdr:cNvSpPr/>
      </xdr:nvSpPr>
      <xdr:spPr>
        <a:xfrm>
          <a:off x="0" y="0"/>
          <a:ext cx="1258596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184320</xdr:colOff>
      <xdr:row>47</xdr:row>
      <xdr:rowOff>98280</xdr:rowOff>
    </xdr:to>
    <xdr:sp>
      <xdr:nvSpPr>
        <xdr:cNvPr id="701" name="CustomShape 1" hidden="1"/>
        <xdr:cNvSpPr/>
      </xdr:nvSpPr>
      <xdr:spPr>
        <a:xfrm>
          <a:off x="0" y="0"/>
          <a:ext cx="1258632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184320</xdr:colOff>
      <xdr:row>47</xdr:row>
      <xdr:rowOff>98280</xdr:rowOff>
    </xdr:to>
    <xdr:sp>
      <xdr:nvSpPr>
        <xdr:cNvPr id="702" name="CustomShape 1" hidden="1"/>
        <xdr:cNvSpPr/>
      </xdr:nvSpPr>
      <xdr:spPr>
        <a:xfrm>
          <a:off x="0" y="0"/>
          <a:ext cx="1258632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184680</xdr:colOff>
      <xdr:row>47</xdr:row>
      <xdr:rowOff>98640</xdr:rowOff>
    </xdr:to>
    <xdr:sp>
      <xdr:nvSpPr>
        <xdr:cNvPr id="703" name="CustomShape 1" hidden="1"/>
        <xdr:cNvSpPr/>
      </xdr:nvSpPr>
      <xdr:spPr>
        <a:xfrm>
          <a:off x="0" y="0"/>
          <a:ext cx="1258668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184680</xdr:colOff>
      <xdr:row>47</xdr:row>
      <xdr:rowOff>98640</xdr:rowOff>
    </xdr:to>
    <xdr:sp>
      <xdr:nvSpPr>
        <xdr:cNvPr id="704" name="CustomShape 1" hidden="1"/>
        <xdr:cNvSpPr/>
      </xdr:nvSpPr>
      <xdr:spPr>
        <a:xfrm>
          <a:off x="0" y="0"/>
          <a:ext cx="1258668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185400</xdr:colOff>
      <xdr:row>47</xdr:row>
      <xdr:rowOff>99360</xdr:rowOff>
    </xdr:to>
    <xdr:sp>
      <xdr:nvSpPr>
        <xdr:cNvPr id="705" name="CustomShape 1" hidden="1"/>
        <xdr:cNvSpPr/>
      </xdr:nvSpPr>
      <xdr:spPr>
        <a:xfrm>
          <a:off x="0" y="0"/>
          <a:ext cx="1258740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185400</xdr:colOff>
      <xdr:row>47</xdr:row>
      <xdr:rowOff>99360</xdr:rowOff>
    </xdr:to>
    <xdr:sp>
      <xdr:nvSpPr>
        <xdr:cNvPr id="706" name="CustomShape 1" hidden="1"/>
        <xdr:cNvSpPr/>
      </xdr:nvSpPr>
      <xdr:spPr>
        <a:xfrm>
          <a:off x="0" y="0"/>
          <a:ext cx="1258740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185760</xdr:colOff>
      <xdr:row>47</xdr:row>
      <xdr:rowOff>99720</xdr:rowOff>
    </xdr:to>
    <xdr:sp>
      <xdr:nvSpPr>
        <xdr:cNvPr id="707" name="CustomShape 1" hidden="1"/>
        <xdr:cNvSpPr/>
      </xdr:nvSpPr>
      <xdr:spPr>
        <a:xfrm>
          <a:off x="0" y="0"/>
          <a:ext cx="1258776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185760</xdr:colOff>
      <xdr:row>47</xdr:row>
      <xdr:rowOff>99720</xdr:rowOff>
    </xdr:to>
    <xdr:sp>
      <xdr:nvSpPr>
        <xdr:cNvPr id="708" name="CustomShape 1" hidden="1"/>
        <xdr:cNvSpPr/>
      </xdr:nvSpPr>
      <xdr:spPr>
        <a:xfrm>
          <a:off x="0" y="0"/>
          <a:ext cx="1258776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186120</xdr:colOff>
      <xdr:row>47</xdr:row>
      <xdr:rowOff>100080</xdr:rowOff>
    </xdr:to>
    <xdr:sp>
      <xdr:nvSpPr>
        <xdr:cNvPr id="709" name="CustomShape 1" hidden="1"/>
        <xdr:cNvSpPr/>
      </xdr:nvSpPr>
      <xdr:spPr>
        <a:xfrm>
          <a:off x="0" y="0"/>
          <a:ext cx="1258812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186120</xdr:colOff>
      <xdr:row>47</xdr:row>
      <xdr:rowOff>100080</xdr:rowOff>
    </xdr:to>
    <xdr:sp>
      <xdr:nvSpPr>
        <xdr:cNvPr id="710" name="CustomShape 1" hidden="1"/>
        <xdr:cNvSpPr/>
      </xdr:nvSpPr>
      <xdr:spPr>
        <a:xfrm>
          <a:off x="0" y="0"/>
          <a:ext cx="1258812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186480</xdr:colOff>
      <xdr:row>47</xdr:row>
      <xdr:rowOff>100440</xdr:rowOff>
    </xdr:to>
    <xdr:sp>
      <xdr:nvSpPr>
        <xdr:cNvPr id="711" name="CustomShape 1" hidden="1"/>
        <xdr:cNvSpPr/>
      </xdr:nvSpPr>
      <xdr:spPr>
        <a:xfrm>
          <a:off x="0" y="0"/>
          <a:ext cx="1258848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186480</xdr:colOff>
      <xdr:row>47</xdr:row>
      <xdr:rowOff>100440</xdr:rowOff>
    </xdr:to>
    <xdr:sp>
      <xdr:nvSpPr>
        <xdr:cNvPr id="712" name="CustomShape 1" hidden="1"/>
        <xdr:cNvSpPr/>
      </xdr:nvSpPr>
      <xdr:spPr>
        <a:xfrm>
          <a:off x="0" y="0"/>
          <a:ext cx="1258848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186840</xdr:colOff>
      <xdr:row>47</xdr:row>
      <xdr:rowOff>100800</xdr:rowOff>
    </xdr:to>
    <xdr:sp>
      <xdr:nvSpPr>
        <xdr:cNvPr id="713" name="CustomShape 1" hidden="1"/>
        <xdr:cNvSpPr/>
      </xdr:nvSpPr>
      <xdr:spPr>
        <a:xfrm>
          <a:off x="0" y="0"/>
          <a:ext cx="1258884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186840</xdr:colOff>
      <xdr:row>47</xdr:row>
      <xdr:rowOff>100800</xdr:rowOff>
    </xdr:to>
    <xdr:sp>
      <xdr:nvSpPr>
        <xdr:cNvPr id="714" name="CustomShape 1" hidden="1"/>
        <xdr:cNvSpPr/>
      </xdr:nvSpPr>
      <xdr:spPr>
        <a:xfrm>
          <a:off x="0" y="0"/>
          <a:ext cx="1258884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187200</xdr:colOff>
      <xdr:row>47</xdr:row>
      <xdr:rowOff>101160</xdr:rowOff>
    </xdr:to>
    <xdr:sp>
      <xdr:nvSpPr>
        <xdr:cNvPr id="715" name="CustomShape 1" hidden="1"/>
        <xdr:cNvSpPr/>
      </xdr:nvSpPr>
      <xdr:spPr>
        <a:xfrm>
          <a:off x="0" y="0"/>
          <a:ext cx="1258920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187200</xdr:colOff>
      <xdr:row>47</xdr:row>
      <xdr:rowOff>101160</xdr:rowOff>
    </xdr:to>
    <xdr:sp>
      <xdr:nvSpPr>
        <xdr:cNvPr id="716" name="CustomShape 1" hidden="1"/>
        <xdr:cNvSpPr/>
      </xdr:nvSpPr>
      <xdr:spPr>
        <a:xfrm>
          <a:off x="0" y="0"/>
          <a:ext cx="1258920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187560</xdr:colOff>
      <xdr:row>47</xdr:row>
      <xdr:rowOff>101520</xdr:rowOff>
    </xdr:to>
    <xdr:sp>
      <xdr:nvSpPr>
        <xdr:cNvPr id="717" name="CustomShape 1" hidden="1"/>
        <xdr:cNvSpPr/>
      </xdr:nvSpPr>
      <xdr:spPr>
        <a:xfrm>
          <a:off x="0" y="0"/>
          <a:ext cx="1258956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187560</xdr:colOff>
      <xdr:row>47</xdr:row>
      <xdr:rowOff>101520</xdr:rowOff>
    </xdr:to>
    <xdr:sp>
      <xdr:nvSpPr>
        <xdr:cNvPr id="718" name="CustomShape 1" hidden="1"/>
        <xdr:cNvSpPr/>
      </xdr:nvSpPr>
      <xdr:spPr>
        <a:xfrm>
          <a:off x="0" y="0"/>
          <a:ext cx="1258956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187920</xdr:colOff>
      <xdr:row>47</xdr:row>
      <xdr:rowOff>101880</xdr:rowOff>
    </xdr:to>
    <xdr:sp>
      <xdr:nvSpPr>
        <xdr:cNvPr id="719" name="CustomShape 1" hidden="1"/>
        <xdr:cNvSpPr/>
      </xdr:nvSpPr>
      <xdr:spPr>
        <a:xfrm>
          <a:off x="0" y="0"/>
          <a:ext cx="1258992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187920</xdr:colOff>
      <xdr:row>47</xdr:row>
      <xdr:rowOff>101880</xdr:rowOff>
    </xdr:to>
    <xdr:sp>
      <xdr:nvSpPr>
        <xdr:cNvPr id="720" name="CustomShape 1" hidden="1"/>
        <xdr:cNvSpPr/>
      </xdr:nvSpPr>
      <xdr:spPr>
        <a:xfrm>
          <a:off x="0" y="0"/>
          <a:ext cx="1258992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188280</xdr:colOff>
      <xdr:row>47</xdr:row>
      <xdr:rowOff>102240</xdr:rowOff>
    </xdr:to>
    <xdr:sp>
      <xdr:nvSpPr>
        <xdr:cNvPr id="721" name="CustomShape 1" hidden="1"/>
        <xdr:cNvSpPr/>
      </xdr:nvSpPr>
      <xdr:spPr>
        <a:xfrm>
          <a:off x="0" y="0"/>
          <a:ext cx="1259028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188280</xdr:colOff>
      <xdr:row>47</xdr:row>
      <xdr:rowOff>102240</xdr:rowOff>
    </xdr:to>
    <xdr:sp>
      <xdr:nvSpPr>
        <xdr:cNvPr id="722" name="CustomShape 1" hidden="1"/>
        <xdr:cNvSpPr/>
      </xdr:nvSpPr>
      <xdr:spPr>
        <a:xfrm>
          <a:off x="0" y="0"/>
          <a:ext cx="1259028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188640</xdr:colOff>
      <xdr:row>47</xdr:row>
      <xdr:rowOff>102600</xdr:rowOff>
    </xdr:to>
    <xdr:sp>
      <xdr:nvSpPr>
        <xdr:cNvPr id="723" name="CustomShape 1" hidden="1"/>
        <xdr:cNvSpPr/>
      </xdr:nvSpPr>
      <xdr:spPr>
        <a:xfrm>
          <a:off x="0" y="0"/>
          <a:ext cx="1259064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188640</xdr:colOff>
      <xdr:row>47</xdr:row>
      <xdr:rowOff>102600</xdr:rowOff>
    </xdr:to>
    <xdr:sp>
      <xdr:nvSpPr>
        <xdr:cNvPr id="724" name="CustomShape 1" hidden="1"/>
        <xdr:cNvSpPr/>
      </xdr:nvSpPr>
      <xdr:spPr>
        <a:xfrm>
          <a:off x="0" y="0"/>
          <a:ext cx="1259064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189000</xdr:colOff>
      <xdr:row>47</xdr:row>
      <xdr:rowOff>102960</xdr:rowOff>
    </xdr:to>
    <xdr:sp>
      <xdr:nvSpPr>
        <xdr:cNvPr id="725" name="CustomShape 1" hidden="1"/>
        <xdr:cNvSpPr/>
      </xdr:nvSpPr>
      <xdr:spPr>
        <a:xfrm>
          <a:off x="0" y="0"/>
          <a:ext cx="1259100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189000</xdr:colOff>
      <xdr:row>47</xdr:row>
      <xdr:rowOff>102960</xdr:rowOff>
    </xdr:to>
    <xdr:sp>
      <xdr:nvSpPr>
        <xdr:cNvPr id="726" name="CustomShape 1" hidden="1"/>
        <xdr:cNvSpPr/>
      </xdr:nvSpPr>
      <xdr:spPr>
        <a:xfrm>
          <a:off x="0" y="0"/>
          <a:ext cx="1259100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189360</xdr:colOff>
      <xdr:row>47</xdr:row>
      <xdr:rowOff>103320</xdr:rowOff>
    </xdr:to>
    <xdr:sp>
      <xdr:nvSpPr>
        <xdr:cNvPr id="727" name="CustomShape 1" hidden="1"/>
        <xdr:cNvSpPr/>
      </xdr:nvSpPr>
      <xdr:spPr>
        <a:xfrm>
          <a:off x="0" y="0"/>
          <a:ext cx="1259136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189360</xdr:colOff>
      <xdr:row>47</xdr:row>
      <xdr:rowOff>103320</xdr:rowOff>
    </xdr:to>
    <xdr:sp>
      <xdr:nvSpPr>
        <xdr:cNvPr id="728" name="CustomShape 1" hidden="1"/>
        <xdr:cNvSpPr/>
      </xdr:nvSpPr>
      <xdr:spPr>
        <a:xfrm>
          <a:off x="0" y="0"/>
          <a:ext cx="1259136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189720</xdr:colOff>
      <xdr:row>47</xdr:row>
      <xdr:rowOff>103680</xdr:rowOff>
    </xdr:to>
    <xdr:sp>
      <xdr:nvSpPr>
        <xdr:cNvPr id="729" name="CustomShape 1" hidden="1"/>
        <xdr:cNvSpPr/>
      </xdr:nvSpPr>
      <xdr:spPr>
        <a:xfrm>
          <a:off x="0" y="0"/>
          <a:ext cx="1259172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189720</xdr:colOff>
      <xdr:row>47</xdr:row>
      <xdr:rowOff>103680</xdr:rowOff>
    </xdr:to>
    <xdr:sp>
      <xdr:nvSpPr>
        <xdr:cNvPr id="730" name="CustomShape 1" hidden="1"/>
        <xdr:cNvSpPr/>
      </xdr:nvSpPr>
      <xdr:spPr>
        <a:xfrm>
          <a:off x="0" y="0"/>
          <a:ext cx="1259172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190080</xdr:colOff>
      <xdr:row>47</xdr:row>
      <xdr:rowOff>104040</xdr:rowOff>
    </xdr:to>
    <xdr:sp>
      <xdr:nvSpPr>
        <xdr:cNvPr id="731" name="CustomShape 1" hidden="1"/>
        <xdr:cNvSpPr/>
      </xdr:nvSpPr>
      <xdr:spPr>
        <a:xfrm>
          <a:off x="0" y="0"/>
          <a:ext cx="1259208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190080</xdr:colOff>
      <xdr:row>47</xdr:row>
      <xdr:rowOff>104040</xdr:rowOff>
    </xdr:to>
    <xdr:sp>
      <xdr:nvSpPr>
        <xdr:cNvPr id="732" name="CustomShape 1" hidden="1"/>
        <xdr:cNvSpPr/>
      </xdr:nvSpPr>
      <xdr:spPr>
        <a:xfrm>
          <a:off x="0" y="0"/>
          <a:ext cx="1259208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190440</xdr:colOff>
      <xdr:row>47</xdr:row>
      <xdr:rowOff>104400</xdr:rowOff>
    </xdr:to>
    <xdr:sp>
      <xdr:nvSpPr>
        <xdr:cNvPr id="733" name="CustomShape 1" hidden="1"/>
        <xdr:cNvSpPr/>
      </xdr:nvSpPr>
      <xdr:spPr>
        <a:xfrm>
          <a:off x="0" y="0"/>
          <a:ext cx="1259244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190440</xdr:colOff>
      <xdr:row>47</xdr:row>
      <xdr:rowOff>104400</xdr:rowOff>
    </xdr:to>
    <xdr:sp>
      <xdr:nvSpPr>
        <xdr:cNvPr id="734" name="CustomShape 1" hidden="1"/>
        <xdr:cNvSpPr/>
      </xdr:nvSpPr>
      <xdr:spPr>
        <a:xfrm>
          <a:off x="0" y="0"/>
          <a:ext cx="1259244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190800</xdr:colOff>
      <xdr:row>47</xdr:row>
      <xdr:rowOff>104760</xdr:rowOff>
    </xdr:to>
    <xdr:sp>
      <xdr:nvSpPr>
        <xdr:cNvPr id="735" name="CustomShape 1" hidden="1"/>
        <xdr:cNvSpPr/>
      </xdr:nvSpPr>
      <xdr:spPr>
        <a:xfrm>
          <a:off x="0" y="0"/>
          <a:ext cx="1259280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190800</xdr:colOff>
      <xdr:row>47</xdr:row>
      <xdr:rowOff>104760</xdr:rowOff>
    </xdr:to>
    <xdr:sp>
      <xdr:nvSpPr>
        <xdr:cNvPr id="736" name="CustomShape 1" hidden="1"/>
        <xdr:cNvSpPr/>
      </xdr:nvSpPr>
      <xdr:spPr>
        <a:xfrm>
          <a:off x="0" y="0"/>
          <a:ext cx="1259280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191160</xdr:colOff>
      <xdr:row>47</xdr:row>
      <xdr:rowOff>105120</xdr:rowOff>
    </xdr:to>
    <xdr:sp>
      <xdr:nvSpPr>
        <xdr:cNvPr id="737" name="CustomShape 1" hidden="1"/>
        <xdr:cNvSpPr/>
      </xdr:nvSpPr>
      <xdr:spPr>
        <a:xfrm>
          <a:off x="0" y="0"/>
          <a:ext cx="1259316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191160</xdr:colOff>
      <xdr:row>47</xdr:row>
      <xdr:rowOff>105120</xdr:rowOff>
    </xdr:to>
    <xdr:sp>
      <xdr:nvSpPr>
        <xdr:cNvPr id="738" name="CustomShape 1" hidden="1"/>
        <xdr:cNvSpPr/>
      </xdr:nvSpPr>
      <xdr:spPr>
        <a:xfrm>
          <a:off x="0" y="0"/>
          <a:ext cx="1259316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191520</xdr:colOff>
      <xdr:row>47</xdr:row>
      <xdr:rowOff>105480</xdr:rowOff>
    </xdr:to>
    <xdr:sp>
      <xdr:nvSpPr>
        <xdr:cNvPr id="739" name="CustomShape 1" hidden="1"/>
        <xdr:cNvSpPr/>
      </xdr:nvSpPr>
      <xdr:spPr>
        <a:xfrm>
          <a:off x="0" y="0"/>
          <a:ext cx="1259352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191520</xdr:colOff>
      <xdr:row>47</xdr:row>
      <xdr:rowOff>105480</xdr:rowOff>
    </xdr:to>
    <xdr:sp>
      <xdr:nvSpPr>
        <xdr:cNvPr id="740" name="CustomShape 1" hidden="1"/>
        <xdr:cNvSpPr/>
      </xdr:nvSpPr>
      <xdr:spPr>
        <a:xfrm>
          <a:off x="0" y="0"/>
          <a:ext cx="1259352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191880</xdr:colOff>
      <xdr:row>47</xdr:row>
      <xdr:rowOff>105840</xdr:rowOff>
    </xdr:to>
    <xdr:sp>
      <xdr:nvSpPr>
        <xdr:cNvPr id="741" name="CustomShape 1" hidden="1"/>
        <xdr:cNvSpPr/>
      </xdr:nvSpPr>
      <xdr:spPr>
        <a:xfrm>
          <a:off x="0" y="0"/>
          <a:ext cx="1259388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191880</xdr:colOff>
      <xdr:row>47</xdr:row>
      <xdr:rowOff>105840</xdr:rowOff>
    </xdr:to>
    <xdr:sp>
      <xdr:nvSpPr>
        <xdr:cNvPr id="742" name="CustomShape 1" hidden="1"/>
        <xdr:cNvSpPr/>
      </xdr:nvSpPr>
      <xdr:spPr>
        <a:xfrm>
          <a:off x="0" y="0"/>
          <a:ext cx="1259388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192240</xdr:colOff>
      <xdr:row>47</xdr:row>
      <xdr:rowOff>106200</xdr:rowOff>
    </xdr:to>
    <xdr:sp>
      <xdr:nvSpPr>
        <xdr:cNvPr id="743" name="CustomShape 1" hidden="1"/>
        <xdr:cNvSpPr/>
      </xdr:nvSpPr>
      <xdr:spPr>
        <a:xfrm>
          <a:off x="0" y="0"/>
          <a:ext cx="1259424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192240</xdr:colOff>
      <xdr:row>47</xdr:row>
      <xdr:rowOff>106200</xdr:rowOff>
    </xdr:to>
    <xdr:sp>
      <xdr:nvSpPr>
        <xdr:cNvPr id="744" name="CustomShape 1" hidden="1"/>
        <xdr:cNvSpPr/>
      </xdr:nvSpPr>
      <xdr:spPr>
        <a:xfrm>
          <a:off x="0" y="0"/>
          <a:ext cx="1259424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192600</xdr:colOff>
      <xdr:row>47</xdr:row>
      <xdr:rowOff>106560</xdr:rowOff>
    </xdr:to>
    <xdr:sp>
      <xdr:nvSpPr>
        <xdr:cNvPr id="745" name="CustomShape 1" hidden="1"/>
        <xdr:cNvSpPr/>
      </xdr:nvSpPr>
      <xdr:spPr>
        <a:xfrm>
          <a:off x="0" y="0"/>
          <a:ext cx="1259460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192600</xdr:colOff>
      <xdr:row>47</xdr:row>
      <xdr:rowOff>106560</xdr:rowOff>
    </xdr:to>
    <xdr:sp>
      <xdr:nvSpPr>
        <xdr:cNvPr id="746" name="CustomShape 1" hidden="1"/>
        <xdr:cNvSpPr/>
      </xdr:nvSpPr>
      <xdr:spPr>
        <a:xfrm>
          <a:off x="0" y="0"/>
          <a:ext cx="1259460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192960</xdr:colOff>
      <xdr:row>47</xdr:row>
      <xdr:rowOff>106920</xdr:rowOff>
    </xdr:to>
    <xdr:sp>
      <xdr:nvSpPr>
        <xdr:cNvPr id="747" name="CustomShape 1" hidden="1"/>
        <xdr:cNvSpPr/>
      </xdr:nvSpPr>
      <xdr:spPr>
        <a:xfrm>
          <a:off x="0" y="0"/>
          <a:ext cx="1259496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192960</xdr:colOff>
      <xdr:row>47</xdr:row>
      <xdr:rowOff>106920</xdr:rowOff>
    </xdr:to>
    <xdr:sp>
      <xdr:nvSpPr>
        <xdr:cNvPr id="748" name="CustomShape 1" hidden="1"/>
        <xdr:cNvSpPr/>
      </xdr:nvSpPr>
      <xdr:spPr>
        <a:xfrm>
          <a:off x="0" y="0"/>
          <a:ext cx="1259496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193320</xdr:colOff>
      <xdr:row>47</xdr:row>
      <xdr:rowOff>107280</xdr:rowOff>
    </xdr:to>
    <xdr:sp>
      <xdr:nvSpPr>
        <xdr:cNvPr id="749" name="CustomShape 1" hidden="1"/>
        <xdr:cNvSpPr/>
      </xdr:nvSpPr>
      <xdr:spPr>
        <a:xfrm>
          <a:off x="0" y="0"/>
          <a:ext cx="1259532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193320</xdr:colOff>
      <xdr:row>47</xdr:row>
      <xdr:rowOff>107280</xdr:rowOff>
    </xdr:to>
    <xdr:sp>
      <xdr:nvSpPr>
        <xdr:cNvPr id="750" name="CustomShape 1" hidden="1"/>
        <xdr:cNvSpPr/>
      </xdr:nvSpPr>
      <xdr:spPr>
        <a:xfrm>
          <a:off x="0" y="0"/>
          <a:ext cx="1259532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193680</xdr:colOff>
      <xdr:row>47</xdr:row>
      <xdr:rowOff>107640</xdr:rowOff>
    </xdr:to>
    <xdr:sp>
      <xdr:nvSpPr>
        <xdr:cNvPr id="751" name="CustomShape 1" hidden="1"/>
        <xdr:cNvSpPr/>
      </xdr:nvSpPr>
      <xdr:spPr>
        <a:xfrm>
          <a:off x="0" y="0"/>
          <a:ext cx="1259568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193680</xdr:colOff>
      <xdr:row>47</xdr:row>
      <xdr:rowOff>107640</xdr:rowOff>
    </xdr:to>
    <xdr:sp>
      <xdr:nvSpPr>
        <xdr:cNvPr id="752" name="CustomShape 1" hidden="1"/>
        <xdr:cNvSpPr/>
      </xdr:nvSpPr>
      <xdr:spPr>
        <a:xfrm>
          <a:off x="0" y="0"/>
          <a:ext cx="1259568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194040</xdr:colOff>
      <xdr:row>47</xdr:row>
      <xdr:rowOff>108000</xdr:rowOff>
    </xdr:to>
    <xdr:sp>
      <xdr:nvSpPr>
        <xdr:cNvPr id="753" name="CustomShape 1" hidden="1"/>
        <xdr:cNvSpPr/>
      </xdr:nvSpPr>
      <xdr:spPr>
        <a:xfrm>
          <a:off x="0" y="0"/>
          <a:ext cx="1259604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194040</xdr:colOff>
      <xdr:row>47</xdr:row>
      <xdr:rowOff>108000</xdr:rowOff>
    </xdr:to>
    <xdr:sp>
      <xdr:nvSpPr>
        <xdr:cNvPr id="754" name="CustomShape 1" hidden="1"/>
        <xdr:cNvSpPr/>
      </xdr:nvSpPr>
      <xdr:spPr>
        <a:xfrm>
          <a:off x="0" y="0"/>
          <a:ext cx="1259604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194400</xdr:colOff>
      <xdr:row>47</xdr:row>
      <xdr:rowOff>108360</xdr:rowOff>
    </xdr:to>
    <xdr:sp>
      <xdr:nvSpPr>
        <xdr:cNvPr id="755" name="CustomShape 1" hidden="1"/>
        <xdr:cNvSpPr/>
      </xdr:nvSpPr>
      <xdr:spPr>
        <a:xfrm>
          <a:off x="0" y="0"/>
          <a:ext cx="125964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194400</xdr:colOff>
      <xdr:row>47</xdr:row>
      <xdr:rowOff>108360</xdr:rowOff>
    </xdr:to>
    <xdr:sp>
      <xdr:nvSpPr>
        <xdr:cNvPr id="756" name="CustomShape 1" hidden="1"/>
        <xdr:cNvSpPr/>
      </xdr:nvSpPr>
      <xdr:spPr>
        <a:xfrm>
          <a:off x="0" y="0"/>
          <a:ext cx="125964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194760</xdr:colOff>
      <xdr:row>47</xdr:row>
      <xdr:rowOff>108720</xdr:rowOff>
    </xdr:to>
    <xdr:sp>
      <xdr:nvSpPr>
        <xdr:cNvPr id="757" name="CustomShape 1" hidden="1"/>
        <xdr:cNvSpPr/>
      </xdr:nvSpPr>
      <xdr:spPr>
        <a:xfrm>
          <a:off x="0" y="0"/>
          <a:ext cx="125967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194760</xdr:colOff>
      <xdr:row>47</xdr:row>
      <xdr:rowOff>108720</xdr:rowOff>
    </xdr:to>
    <xdr:sp>
      <xdr:nvSpPr>
        <xdr:cNvPr id="758" name="CustomShape 1" hidden="1"/>
        <xdr:cNvSpPr/>
      </xdr:nvSpPr>
      <xdr:spPr>
        <a:xfrm>
          <a:off x="0" y="0"/>
          <a:ext cx="125967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195120</xdr:colOff>
      <xdr:row>47</xdr:row>
      <xdr:rowOff>109080</xdr:rowOff>
    </xdr:to>
    <xdr:sp>
      <xdr:nvSpPr>
        <xdr:cNvPr id="759" name="CustomShape 1" hidden="1"/>
        <xdr:cNvSpPr/>
      </xdr:nvSpPr>
      <xdr:spPr>
        <a:xfrm>
          <a:off x="0" y="0"/>
          <a:ext cx="1259712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195120</xdr:colOff>
      <xdr:row>47</xdr:row>
      <xdr:rowOff>109080</xdr:rowOff>
    </xdr:to>
    <xdr:sp>
      <xdr:nvSpPr>
        <xdr:cNvPr id="760" name="CustomShape 1" hidden="1"/>
        <xdr:cNvSpPr/>
      </xdr:nvSpPr>
      <xdr:spPr>
        <a:xfrm>
          <a:off x="0" y="0"/>
          <a:ext cx="1259712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195480</xdr:colOff>
      <xdr:row>47</xdr:row>
      <xdr:rowOff>109440</xdr:rowOff>
    </xdr:to>
    <xdr:sp>
      <xdr:nvSpPr>
        <xdr:cNvPr id="761" name="CustomShape 1" hidden="1"/>
        <xdr:cNvSpPr/>
      </xdr:nvSpPr>
      <xdr:spPr>
        <a:xfrm>
          <a:off x="0" y="0"/>
          <a:ext cx="1259748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195480</xdr:colOff>
      <xdr:row>47</xdr:row>
      <xdr:rowOff>109440</xdr:rowOff>
    </xdr:to>
    <xdr:sp>
      <xdr:nvSpPr>
        <xdr:cNvPr id="762" name="CustomShape 1" hidden="1"/>
        <xdr:cNvSpPr/>
      </xdr:nvSpPr>
      <xdr:spPr>
        <a:xfrm>
          <a:off x="0" y="0"/>
          <a:ext cx="1259748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195840</xdr:colOff>
      <xdr:row>47</xdr:row>
      <xdr:rowOff>109800</xdr:rowOff>
    </xdr:to>
    <xdr:sp>
      <xdr:nvSpPr>
        <xdr:cNvPr id="763" name="CustomShape 1" hidden="1"/>
        <xdr:cNvSpPr/>
      </xdr:nvSpPr>
      <xdr:spPr>
        <a:xfrm>
          <a:off x="0" y="0"/>
          <a:ext cx="1259784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195840</xdr:colOff>
      <xdr:row>47</xdr:row>
      <xdr:rowOff>109800</xdr:rowOff>
    </xdr:to>
    <xdr:sp>
      <xdr:nvSpPr>
        <xdr:cNvPr id="764" name="CustomShape 1" hidden="1"/>
        <xdr:cNvSpPr/>
      </xdr:nvSpPr>
      <xdr:spPr>
        <a:xfrm>
          <a:off x="0" y="0"/>
          <a:ext cx="1259784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196200</xdr:colOff>
      <xdr:row>47</xdr:row>
      <xdr:rowOff>110160</xdr:rowOff>
    </xdr:to>
    <xdr:sp>
      <xdr:nvSpPr>
        <xdr:cNvPr id="765" name="CustomShape 1" hidden="1"/>
        <xdr:cNvSpPr/>
      </xdr:nvSpPr>
      <xdr:spPr>
        <a:xfrm>
          <a:off x="0" y="0"/>
          <a:ext cx="1259820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196200</xdr:colOff>
      <xdr:row>47</xdr:row>
      <xdr:rowOff>110160</xdr:rowOff>
    </xdr:to>
    <xdr:sp>
      <xdr:nvSpPr>
        <xdr:cNvPr id="766" name="CustomShape 1" hidden="1"/>
        <xdr:cNvSpPr/>
      </xdr:nvSpPr>
      <xdr:spPr>
        <a:xfrm>
          <a:off x="0" y="0"/>
          <a:ext cx="1259820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196560</xdr:colOff>
      <xdr:row>47</xdr:row>
      <xdr:rowOff>110520</xdr:rowOff>
    </xdr:to>
    <xdr:sp>
      <xdr:nvSpPr>
        <xdr:cNvPr id="767" name="CustomShape 1" hidden="1"/>
        <xdr:cNvSpPr/>
      </xdr:nvSpPr>
      <xdr:spPr>
        <a:xfrm>
          <a:off x="0" y="0"/>
          <a:ext cx="1259856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196560</xdr:colOff>
      <xdr:row>47</xdr:row>
      <xdr:rowOff>110520</xdr:rowOff>
    </xdr:to>
    <xdr:sp>
      <xdr:nvSpPr>
        <xdr:cNvPr id="768" name="CustomShape 1" hidden="1"/>
        <xdr:cNvSpPr/>
      </xdr:nvSpPr>
      <xdr:spPr>
        <a:xfrm>
          <a:off x="0" y="0"/>
          <a:ext cx="1259856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196920</xdr:colOff>
      <xdr:row>47</xdr:row>
      <xdr:rowOff>110880</xdr:rowOff>
    </xdr:to>
    <xdr:sp>
      <xdr:nvSpPr>
        <xdr:cNvPr id="769" name="CustomShape 1" hidden="1"/>
        <xdr:cNvSpPr/>
      </xdr:nvSpPr>
      <xdr:spPr>
        <a:xfrm>
          <a:off x="0" y="0"/>
          <a:ext cx="1259892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196920</xdr:colOff>
      <xdr:row>47</xdr:row>
      <xdr:rowOff>110880</xdr:rowOff>
    </xdr:to>
    <xdr:sp>
      <xdr:nvSpPr>
        <xdr:cNvPr id="770" name="CustomShape 1" hidden="1"/>
        <xdr:cNvSpPr/>
      </xdr:nvSpPr>
      <xdr:spPr>
        <a:xfrm>
          <a:off x="0" y="0"/>
          <a:ext cx="1259892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197280</xdr:colOff>
      <xdr:row>47</xdr:row>
      <xdr:rowOff>111240</xdr:rowOff>
    </xdr:to>
    <xdr:sp>
      <xdr:nvSpPr>
        <xdr:cNvPr id="771" name="CustomShape 1" hidden="1"/>
        <xdr:cNvSpPr/>
      </xdr:nvSpPr>
      <xdr:spPr>
        <a:xfrm>
          <a:off x="0" y="0"/>
          <a:ext cx="1259928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197280</xdr:colOff>
      <xdr:row>47</xdr:row>
      <xdr:rowOff>111240</xdr:rowOff>
    </xdr:to>
    <xdr:sp>
      <xdr:nvSpPr>
        <xdr:cNvPr id="772" name="CustomShape 1" hidden="1"/>
        <xdr:cNvSpPr/>
      </xdr:nvSpPr>
      <xdr:spPr>
        <a:xfrm>
          <a:off x="0" y="0"/>
          <a:ext cx="1259928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197640</xdr:colOff>
      <xdr:row>47</xdr:row>
      <xdr:rowOff>111600</xdr:rowOff>
    </xdr:to>
    <xdr:sp>
      <xdr:nvSpPr>
        <xdr:cNvPr id="773" name="CustomShape 1" hidden="1"/>
        <xdr:cNvSpPr/>
      </xdr:nvSpPr>
      <xdr:spPr>
        <a:xfrm>
          <a:off x="0" y="0"/>
          <a:ext cx="1259964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197640</xdr:colOff>
      <xdr:row>47</xdr:row>
      <xdr:rowOff>111600</xdr:rowOff>
    </xdr:to>
    <xdr:sp>
      <xdr:nvSpPr>
        <xdr:cNvPr id="774" name="CustomShape 1" hidden="1"/>
        <xdr:cNvSpPr/>
      </xdr:nvSpPr>
      <xdr:spPr>
        <a:xfrm>
          <a:off x="0" y="0"/>
          <a:ext cx="1259964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198000</xdr:colOff>
      <xdr:row>47</xdr:row>
      <xdr:rowOff>111960</xdr:rowOff>
    </xdr:to>
    <xdr:sp>
      <xdr:nvSpPr>
        <xdr:cNvPr id="775" name="CustomShape 1" hidden="1"/>
        <xdr:cNvSpPr/>
      </xdr:nvSpPr>
      <xdr:spPr>
        <a:xfrm>
          <a:off x="0" y="0"/>
          <a:ext cx="1260000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198000</xdr:colOff>
      <xdr:row>47</xdr:row>
      <xdr:rowOff>111960</xdr:rowOff>
    </xdr:to>
    <xdr:sp>
      <xdr:nvSpPr>
        <xdr:cNvPr id="776" name="CustomShape 1" hidden="1"/>
        <xdr:cNvSpPr/>
      </xdr:nvSpPr>
      <xdr:spPr>
        <a:xfrm>
          <a:off x="0" y="0"/>
          <a:ext cx="1260000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198360</xdr:colOff>
      <xdr:row>47</xdr:row>
      <xdr:rowOff>112320</xdr:rowOff>
    </xdr:to>
    <xdr:sp>
      <xdr:nvSpPr>
        <xdr:cNvPr id="777" name="CustomShape 1" hidden="1"/>
        <xdr:cNvSpPr/>
      </xdr:nvSpPr>
      <xdr:spPr>
        <a:xfrm>
          <a:off x="0" y="0"/>
          <a:ext cx="1260036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198360</xdr:colOff>
      <xdr:row>47</xdr:row>
      <xdr:rowOff>112320</xdr:rowOff>
    </xdr:to>
    <xdr:sp>
      <xdr:nvSpPr>
        <xdr:cNvPr id="778" name="CustomShape 1" hidden="1"/>
        <xdr:cNvSpPr/>
      </xdr:nvSpPr>
      <xdr:spPr>
        <a:xfrm>
          <a:off x="0" y="0"/>
          <a:ext cx="1260036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198720</xdr:colOff>
      <xdr:row>47</xdr:row>
      <xdr:rowOff>112680</xdr:rowOff>
    </xdr:to>
    <xdr:sp>
      <xdr:nvSpPr>
        <xdr:cNvPr id="779" name="CustomShape 1" hidden="1"/>
        <xdr:cNvSpPr/>
      </xdr:nvSpPr>
      <xdr:spPr>
        <a:xfrm>
          <a:off x="0" y="0"/>
          <a:ext cx="1260072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198720</xdr:colOff>
      <xdr:row>47</xdr:row>
      <xdr:rowOff>112680</xdr:rowOff>
    </xdr:to>
    <xdr:sp>
      <xdr:nvSpPr>
        <xdr:cNvPr id="780" name="CustomShape 1" hidden="1"/>
        <xdr:cNvSpPr/>
      </xdr:nvSpPr>
      <xdr:spPr>
        <a:xfrm>
          <a:off x="0" y="0"/>
          <a:ext cx="1260072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199080</xdr:colOff>
      <xdr:row>47</xdr:row>
      <xdr:rowOff>113040</xdr:rowOff>
    </xdr:to>
    <xdr:sp>
      <xdr:nvSpPr>
        <xdr:cNvPr id="781" name="CustomShape 1" hidden="1"/>
        <xdr:cNvSpPr/>
      </xdr:nvSpPr>
      <xdr:spPr>
        <a:xfrm>
          <a:off x="0" y="0"/>
          <a:ext cx="1260108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199080</xdr:colOff>
      <xdr:row>47</xdr:row>
      <xdr:rowOff>113040</xdr:rowOff>
    </xdr:to>
    <xdr:sp>
      <xdr:nvSpPr>
        <xdr:cNvPr id="782" name="CustomShape 1" hidden="1"/>
        <xdr:cNvSpPr/>
      </xdr:nvSpPr>
      <xdr:spPr>
        <a:xfrm>
          <a:off x="0" y="0"/>
          <a:ext cx="1260108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199440</xdr:colOff>
      <xdr:row>47</xdr:row>
      <xdr:rowOff>113400</xdr:rowOff>
    </xdr:to>
    <xdr:sp>
      <xdr:nvSpPr>
        <xdr:cNvPr id="783" name="CustomShape 1" hidden="1"/>
        <xdr:cNvSpPr/>
      </xdr:nvSpPr>
      <xdr:spPr>
        <a:xfrm>
          <a:off x="0" y="0"/>
          <a:ext cx="1260144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199440</xdr:colOff>
      <xdr:row>47</xdr:row>
      <xdr:rowOff>113400</xdr:rowOff>
    </xdr:to>
    <xdr:sp>
      <xdr:nvSpPr>
        <xdr:cNvPr id="784" name="CustomShape 1" hidden="1"/>
        <xdr:cNvSpPr/>
      </xdr:nvSpPr>
      <xdr:spPr>
        <a:xfrm>
          <a:off x="0" y="0"/>
          <a:ext cx="1260144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199800</xdr:colOff>
      <xdr:row>47</xdr:row>
      <xdr:rowOff>113760</xdr:rowOff>
    </xdr:to>
    <xdr:sp>
      <xdr:nvSpPr>
        <xdr:cNvPr id="785" name="CustomShape 1" hidden="1"/>
        <xdr:cNvSpPr/>
      </xdr:nvSpPr>
      <xdr:spPr>
        <a:xfrm>
          <a:off x="0" y="0"/>
          <a:ext cx="1260180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199800</xdr:colOff>
      <xdr:row>47</xdr:row>
      <xdr:rowOff>113760</xdr:rowOff>
    </xdr:to>
    <xdr:sp>
      <xdr:nvSpPr>
        <xdr:cNvPr id="786" name="CustomShape 1" hidden="1"/>
        <xdr:cNvSpPr/>
      </xdr:nvSpPr>
      <xdr:spPr>
        <a:xfrm>
          <a:off x="0" y="0"/>
          <a:ext cx="1260180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200160</xdr:colOff>
      <xdr:row>47</xdr:row>
      <xdr:rowOff>114120</xdr:rowOff>
    </xdr:to>
    <xdr:sp>
      <xdr:nvSpPr>
        <xdr:cNvPr id="787" name="CustomShape 1" hidden="1"/>
        <xdr:cNvSpPr/>
      </xdr:nvSpPr>
      <xdr:spPr>
        <a:xfrm>
          <a:off x="0" y="0"/>
          <a:ext cx="1260216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200160</xdr:colOff>
      <xdr:row>47</xdr:row>
      <xdr:rowOff>114120</xdr:rowOff>
    </xdr:to>
    <xdr:sp>
      <xdr:nvSpPr>
        <xdr:cNvPr id="788" name="CustomShape 1" hidden="1"/>
        <xdr:cNvSpPr/>
      </xdr:nvSpPr>
      <xdr:spPr>
        <a:xfrm>
          <a:off x="0" y="0"/>
          <a:ext cx="1260216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200520</xdr:colOff>
      <xdr:row>47</xdr:row>
      <xdr:rowOff>114480</xdr:rowOff>
    </xdr:to>
    <xdr:sp>
      <xdr:nvSpPr>
        <xdr:cNvPr id="789" name="CustomShape 1" hidden="1"/>
        <xdr:cNvSpPr/>
      </xdr:nvSpPr>
      <xdr:spPr>
        <a:xfrm>
          <a:off x="0" y="0"/>
          <a:ext cx="1260252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200520</xdr:colOff>
      <xdr:row>47</xdr:row>
      <xdr:rowOff>114480</xdr:rowOff>
    </xdr:to>
    <xdr:sp>
      <xdr:nvSpPr>
        <xdr:cNvPr id="790" name="CustomShape 1" hidden="1"/>
        <xdr:cNvSpPr/>
      </xdr:nvSpPr>
      <xdr:spPr>
        <a:xfrm>
          <a:off x="0" y="0"/>
          <a:ext cx="1260252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200880</xdr:colOff>
      <xdr:row>47</xdr:row>
      <xdr:rowOff>114840</xdr:rowOff>
    </xdr:to>
    <xdr:sp>
      <xdr:nvSpPr>
        <xdr:cNvPr id="791" name="CustomShape 1" hidden="1"/>
        <xdr:cNvSpPr/>
      </xdr:nvSpPr>
      <xdr:spPr>
        <a:xfrm>
          <a:off x="0" y="0"/>
          <a:ext cx="1260288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200880</xdr:colOff>
      <xdr:row>47</xdr:row>
      <xdr:rowOff>114840</xdr:rowOff>
    </xdr:to>
    <xdr:sp>
      <xdr:nvSpPr>
        <xdr:cNvPr id="792" name="CustomShape 1" hidden="1"/>
        <xdr:cNvSpPr/>
      </xdr:nvSpPr>
      <xdr:spPr>
        <a:xfrm>
          <a:off x="0" y="0"/>
          <a:ext cx="1260288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201240</xdr:colOff>
      <xdr:row>47</xdr:row>
      <xdr:rowOff>115200</xdr:rowOff>
    </xdr:to>
    <xdr:sp>
      <xdr:nvSpPr>
        <xdr:cNvPr id="793" name="CustomShape 1" hidden="1"/>
        <xdr:cNvSpPr/>
      </xdr:nvSpPr>
      <xdr:spPr>
        <a:xfrm>
          <a:off x="0" y="0"/>
          <a:ext cx="1260324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201240</xdr:colOff>
      <xdr:row>47</xdr:row>
      <xdr:rowOff>115200</xdr:rowOff>
    </xdr:to>
    <xdr:sp>
      <xdr:nvSpPr>
        <xdr:cNvPr id="794" name="CustomShape 1" hidden="1"/>
        <xdr:cNvSpPr/>
      </xdr:nvSpPr>
      <xdr:spPr>
        <a:xfrm>
          <a:off x="0" y="0"/>
          <a:ext cx="1260324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201600</xdr:colOff>
      <xdr:row>47</xdr:row>
      <xdr:rowOff>115560</xdr:rowOff>
    </xdr:to>
    <xdr:sp>
      <xdr:nvSpPr>
        <xdr:cNvPr id="795" name="CustomShape 1" hidden="1"/>
        <xdr:cNvSpPr/>
      </xdr:nvSpPr>
      <xdr:spPr>
        <a:xfrm>
          <a:off x="0" y="0"/>
          <a:ext cx="1260360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201600</xdr:colOff>
      <xdr:row>47</xdr:row>
      <xdr:rowOff>115560</xdr:rowOff>
    </xdr:to>
    <xdr:sp>
      <xdr:nvSpPr>
        <xdr:cNvPr id="796" name="CustomShape 1" hidden="1"/>
        <xdr:cNvSpPr/>
      </xdr:nvSpPr>
      <xdr:spPr>
        <a:xfrm>
          <a:off x="0" y="0"/>
          <a:ext cx="1260360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201960</xdr:colOff>
      <xdr:row>47</xdr:row>
      <xdr:rowOff>115920</xdr:rowOff>
    </xdr:to>
    <xdr:sp>
      <xdr:nvSpPr>
        <xdr:cNvPr id="797" name="CustomShape 1" hidden="1"/>
        <xdr:cNvSpPr/>
      </xdr:nvSpPr>
      <xdr:spPr>
        <a:xfrm>
          <a:off x="0" y="0"/>
          <a:ext cx="1260396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201960</xdr:colOff>
      <xdr:row>47</xdr:row>
      <xdr:rowOff>115920</xdr:rowOff>
    </xdr:to>
    <xdr:sp>
      <xdr:nvSpPr>
        <xdr:cNvPr id="798" name="CustomShape 1" hidden="1"/>
        <xdr:cNvSpPr/>
      </xdr:nvSpPr>
      <xdr:spPr>
        <a:xfrm>
          <a:off x="0" y="0"/>
          <a:ext cx="1260396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202320</xdr:colOff>
      <xdr:row>47</xdr:row>
      <xdr:rowOff>116280</xdr:rowOff>
    </xdr:to>
    <xdr:sp>
      <xdr:nvSpPr>
        <xdr:cNvPr id="799" name="CustomShape 1" hidden="1"/>
        <xdr:cNvSpPr/>
      </xdr:nvSpPr>
      <xdr:spPr>
        <a:xfrm>
          <a:off x="0" y="0"/>
          <a:ext cx="1260432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202320</xdr:colOff>
      <xdr:row>47</xdr:row>
      <xdr:rowOff>116280</xdr:rowOff>
    </xdr:to>
    <xdr:sp>
      <xdr:nvSpPr>
        <xdr:cNvPr id="800" name="CustomShape 1" hidden="1"/>
        <xdr:cNvSpPr/>
      </xdr:nvSpPr>
      <xdr:spPr>
        <a:xfrm>
          <a:off x="0" y="0"/>
          <a:ext cx="1260432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202680</xdr:colOff>
      <xdr:row>47</xdr:row>
      <xdr:rowOff>116640</xdr:rowOff>
    </xdr:to>
    <xdr:sp>
      <xdr:nvSpPr>
        <xdr:cNvPr id="801" name="CustomShape 1" hidden="1"/>
        <xdr:cNvSpPr/>
      </xdr:nvSpPr>
      <xdr:spPr>
        <a:xfrm>
          <a:off x="0" y="0"/>
          <a:ext cx="1260468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202680</xdr:colOff>
      <xdr:row>47</xdr:row>
      <xdr:rowOff>116640</xdr:rowOff>
    </xdr:to>
    <xdr:sp>
      <xdr:nvSpPr>
        <xdr:cNvPr id="802" name="CustomShape 1" hidden="1"/>
        <xdr:cNvSpPr/>
      </xdr:nvSpPr>
      <xdr:spPr>
        <a:xfrm>
          <a:off x="0" y="0"/>
          <a:ext cx="1260468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203400</xdr:colOff>
      <xdr:row>47</xdr:row>
      <xdr:rowOff>117360</xdr:rowOff>
    </xdr:to>
    <xdr:sp>
      <xdr:nvSpPr>
        <xdr:cNvPr id="803" name="CustomShape 1" hidden="1"/>
        <xdr:cNvSpPr/>
      </xdr:nvSpPr>
      <xdr:spPr>
        <a:xfrm>
          <a:off x="0" y="0"/>
          <a:ext cx="1260540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203400</xdr:colOff>
      <xdr:row>47</xdr:row>
      <xdr:rowOff>117360</xdr:rowOff>
    </xdr:to>
    <xdr:sp>
      <xdr:nvSpPr>
        <xdr:cNvPr id="804" name="CustomShape 1" hidden="1"/>
        <xdr:cNvSpPr/>
      </xdr:nvSpPr>
      <xdr:spPr>
        <a:xfrm>
          <a:off x="0" y="0"/>
          <a:ext cx="1260540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203760</xdr:colOff>
      <xdr:row>47</xdr:row>
      <xdr:rowOff>117720</xdr:rowOff>
    </xdr:to>
    <xdr:sp>
      <xdr:nvSpPr>
        <xdr:cNvPr id="805" name="CustomShape 1" hidden="1"/>
        <xdr:cNvSpPr/>
      </xdr:nvSpPr>
      <xdr:spPr>
        <a:xfrm>
          <a:off x="0" y="0"/>
          <a:ext cx="1260576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203760</xdr:colOff>
      <xdr:row>47</xdr:row>
      <xdr:rowOff>117720</xdr:rowOff>
    </xdr:to>
    <xdr:sp>
      <xdr:nvSpPr>
        <xdr:cNvPr id="806" name="CustomShape 1" hidden="1"/>
        <xdr:cNvSpPr/>
      </xdr:nvSpPr>
      <xdr:spPr>
        <a:xfrm>
          <a:off x="0" y="0"/>
          <a:ext cx="1260576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204120</xdr:colOff>
      <xdr:row>47</xdr:row>
      <xdr:rowOff>118080</xdr:rowOff>
    </xdr:to>
    <xdr:sp>
      <xdr:nvSpPr>
        <xdr:cNvPr id="807" name="CustomShape 1" hidden="1"/>
        <xdr:cNvSpPr/>
      </xdr:nvSpPr>
      <xdr:spPr>
        <a:xfrm>
          <a:off x="0" y="0"/>
          <a:ext cx="1260612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204120</xdr:colOff>
      <xdr:row>47</xdr:row>
      <xdr:rowOff>118080</xdr:rowOff>
    </xdr:to>
    <xdr:sp>
      <xdr:nvSpPr>
        <xdr:cNvPr id="808" name="CustomShape 1" hidden="1"/>
        <xdr:cNvSpPr/>
      </xdr:nvSpPr>
      <xdr:spPr>
        <a:xfrm>
          <a:off x="0" y="0"/>
          <a:ext cx="1260612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204480</xdr:colOff>
      <xdr:row>47</xdr:row>
      <xdr:rowOff>118440</xdr:rowOff>
    </xdr:to>
    <xdr:sp>
      <xdr:nvSpPr>
        <xdr:cNvPr id="809" name="CustomShape 1" hidden="1"/>
        <xdr:cNvSpPr/>
      </xdr:nvSpPr>
      <xdr:spPr>
        <a:xfrm>
          <a:off x="0" y="0"/>
          <a:ext cx="1260648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204480</xdr:colOff>
      <xdr:row>47</xdr:row>
      <xdr:rowOff>118440</xdr:rowOff>
    </xdr:to>
    <xdr:sp>
      <xdr:nvSpPr>
        <xdr:cNvPr id="810" name="CustomShape 1" hidden="1"/>
        <xdr:cNvSpPr/>
      </xdr:nvSpPr>
      <xdr:spPr>
        <a:xfrm>
          <a:off x="0" y="0"/>
          <a:ext cx="1260648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204840</xdr:colOff>
      <xdr:row>47</xdr:row>
      <xdr:rowOff>118800</xdr:rowOff>
    </xdr:to>
    <xdr:sp>
      <xdr:nvSpPr>
        <xdr:cNvPr id="811" name="CustomShape 1" hidden="1"/>
        <xdr:cNvSpPr/>
      </xdr:nvSpPr>
      <xdr:spPr>
        <a:xfrm>
          <a:off x="0" y="0"/>
          <a:ext cx="126068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204840</xdr:colOff>
      <xdr:row>47</xdr:row>
      <xdr:rowOff>118800</xdr:rowOff>
    </xdr:to>
    <xdr:sp>
      <xdr:nvSpPr>
        <xdr:cNvPr id="812" name="CustomShape 1" hidden="1"/>
        <xdr:cNvSpPr/>
      </xdr:nvSpPr>
      <xdr:spPr>
        <a:xfrm>
          <a:off x="0" y="0"/>
          <a:ext cx="126068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205200</xdr:colOff>
      <xdr:row>47</xdr:row>
      <xdr:rowOff>119160</xdr:rowOff>
    </xdr:to>
    <xdr:sp>
      <xdr:nvSpPr>
        <xdr:cNvPr id="813" name="CustomShape 1" hidden="1"/>
        <xdr:cNvSpPr/>
      </xdr:nvSpPr>
      <xdr:spPr>
        <a:xfrm>
          <a:off x="0" y="0"/>
          <a:ext cx="126072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205200</xdr:colOff>
      <xdr:row>47</xdr:row>
      <xdr:rowOff>119160</xdr:rowOff>
    </xdr:to>
    <xdr:sp>
      <xdr:nvSpPr>
        <xdr:cNvPr id="814" name="CustomShape 1" hidden="1"/>
        <xdr:cNvSpPr/>
      </xdr:nvSpPr>
      <xdr:spPr>
        <a:xfrm>
          <a:off x="0" y="0"/>
          <a:ext cx="126072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205560</xdr:colOff>
      <xdr:row>47</xdr:row>
      <xdr:rowOff>119520</xdr:rowOff>
    </xdr:to>
    <xdr:sp>
      <xdr:nvSpPr>
        <xdr:cNvPr id="815" name="CustomShape 1" hidden="1"/>
        <xdr:cNvSpPr/>
      </xdr:nvSpPr>
      <xdr:spPr>
        <a:xfrm>
          <a:off x="0" y="0"/>
          <a:ext cx="1260756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205560</xdr:colOff>
      <xdr:row>47</xdr:row>
      <xdr:rowOff>119520</xdr:rowOff>
    </xdr:to>
    <xdr:sp>
      <xdr:nvSpPr>
        <xdr:cNvPr id="816" name="CustomShape 1" hidden="1"/>
        <xdr:cNvSpPr/>
      </xdr:nvSpPr>
      <xdr:spPr>
        <a:xfrm>
          <a:off x="0" y="0"/>
          <a:ext cx="1260756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205920</xdr:colOff>
      <xdr:row>47</xdr:row>
      <xdr:rowOff>119880</xdr:rowOff>
    </xdr:to>
    <xdr:sp>
      <xdr:nvSpPr>
        <xdr:cNvPr id="817" name="CustomShape 1" hidden="1"/>
        <xdr:cNvSpPr/>
      </xdr:nvSpPr>
      <xdr:spPr>
        <a:xfrm>
          <a:off x="0" y="0"/>
          <a:ext cx="1260792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205920</xdr:colOff>
      <xdr:row>47</xdr:row>
      <xdr:rowOff>119880</xdr:rowOff>
    </xdr:to>
    <xdr:sp>
      <xdr:nvSpPr>
        <xdr:cNvPr id="818" name="CustomShape 1" hidden="1"/>
        <xdr:cNvSpPr/>
      </xdr:nvSpPr>
      <xdr:spPr>
        <a:xfrm>
          <a:off x="0" y="0"/>
          <a:ext cx="1260792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206280</xdr:colOff>
      <xdr:row>47</xdr:row>
      <xdr:rowOff>120240</xdr:rowOff>
    </xdr:to>
    <xdr:sp>
      <xdr:nvSpPr>
        <xdr:cNvPr id="819" name="CustomShape 1" hidden="1"/>
        <xdr:cNvSpPr/>
      </xdr:nvSpPr>
      <xdr:spPr>
        <a:xfrm>
          <a:off x="0" y="0"/>
          <a:ext cx="1260828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206280</xdr:colOff>
      <xdr:row>47</xdr:row>
      <xdr:rowOff>120240</xdr:rowOff>
    </xdr:to>
    <xdr:sp>
      <xdr:nvSpPr>
        <xdr:cNvPr id="820" name="CustomShape 1" hidden="1"/>
        <xdr:cNvSpPr/>
      </xdr:nvSpPr>
      <xdr:spPr>
        <a:xfrm>
          <a:off x="0" y="0"/>
          <a:ext cx="1260828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206640</xdr:colOff>
      <xdr:row>47</xdr:row>
      <xdr:rowOff>120600</xdr:rowOff>
    </xdr:to>
    <xdr:sp>
      <xdr:nvSpPr>
        <xdr:cNvPr id="821" name="CustomShape 1" hidden="1"/>
        <xdr:cNvSpPr/>
      </xdr:nvSpPr>
      <xdr:spPr>
        <a:xfrm>
          <a:off x="0" y="0"/>
          <a:ext cx="1260864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206640</xdr:colOff>
      <xdr:row>47</xdr:row>
      <xdr:rowOff>120600</xdr:rowOff>
    </xdr:to>
    <xdr:sp>
      <xdr:nvSpPr>
        <xdr:cNvPr id="822" name="CustomShape 1" hidden="1"/>
        <xdr:cNvSpPr/>
      </xdr:nvSpPr>
      <xdr:spPr>
        <a:xfrm>
          <a:off x="0" y="0"/>
          <a:ext cx="1260864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207360</xdr:colOff>
      <xdr:row>47</xdr:row>
      <xdr:rowOff>121320</xdr:rowOff>
    </xdr:to>
    <xdr:sp>
      <xdr:nvSpPr>
        <xdr:cNvPr id="823" name="CustomShape 1" hidden="1"/>
        <xdr:cNvSpPr/>
      </xdr:nvSpPr>
      <xdr:spPr>
        <a:xfrm>
          <a:off x="0" y="0"/>
          <a:ext cx="1260936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207360</xdr:colOff>
      <xdr:row>47</xdr:row>
      <xdr:rowOff>121320</xdr:rowOff>
    </xdr:to>
    <xdr:sp>
      <xdr:nvSpPr>
        <xdr:cNvPr id="824" name="CustomShape 1" hidden="1"/>
        <xdr:cNvSpPr/>
      </xdr:nvSpPr>
      <xdr:spPr>
        <a:xfrm>
          <a:off x="0" y="0"/>
          <a:ext cx="1260936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207720</xdr:colOff>
      <xdr:row>47</xdr:row>
      <xdr:rowOff>121680</xdr:rowOff>
    </xdr:to>
    <xdr:sp>
      <xdr:nvSpPr>
        <xdr:cNvPr id="825" name="CustomShape 1" hidden="1"/>
        <xdr:cNvSpPr/>
      </xdr:nvSpPr>
      <xdr:spPr>
        <a:xfrm>
          <a:off x="0" y="0"/>
          <a:ext cx="1260972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207720</xdr:colOff>
      <xdr:row>47</xdr:row>
      <xdr:rowOff>121680</xdr:rowOff>
    </xdr:to>
    <xdr:sp>
      <xdr:nvSpPr>
        <xdr:cNvPr id="826" name="CustomShape 1" hidden="1"/>
        <xdr:cNvSpPr/>
      </xdr:nvSpPr>
      <xdr:spPr>
        <a:xfrm>
          <a:off x="0" y="0"/>
          <a:ext cx="1260972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208080</xdr:colOff>
      <xdr:row>47</xdr:row>
      <xdr:rowOff>122040</xdr:rowOff>
    </xdr:to>
    <xdr:sp>
      <xdr:nvSpPr>
        <xdr:cNvPr id="827" name="CustomShape 1" hidden="1"/>
        <xdr:cNvSpPr/>
      </xdr:nvSpPr>
      <xdr:spPr>
        <a:xfrm>
          <a:off x="0" y="0"/>
          <a:ext cx="1261008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208080</xdr:colOff>
      <xdr:row>47</xdr:row>
      <xdr:rowOff>122040</xdr:rowOff>
    </xdr:to>
    <xdr:sp>
      <xdr:nvSpPr>
        <xdr:cNvPr id="828" name="CustomShape 1" hidden="1"/>
        <xdr:cNvSpPr/>
      </xdr:nvSpPr>
      <xdr:spPr>
        <a:xfrm>
          <a:off x="0" y="0"/>
          <a:ext cx="1261008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208440</xdr:colOff>
      <xdr:row>47</xdr:row>
      <xdr:rowOff>122400</xdr:rowOff>
    </xdr:to>
    <xdr:sp>
      <xdr:nvSpPr>
        <xdr:cNvPr id="829" name="CustomShape 1" hidden="1"/>
        <xdr:cNvSpPr/>
      </xdr:nvSpPr>
      <xdr:spPr>
        <a:xfrm>
          <a:off x="0" y="0"/>
          <a:ext cx="1261044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208440</xdr:colOff>
      <xdr:row>47</xdr:row>
      <xdr:rowOff>122400</xdr:rowOff>
    </xdr:to>
    <xdr:sp>
      <xdr:nvSpPr>
        <xdr:cNvPr id="830" name="CustomShape 1" hidden="1"/>
        <xdr:cNvSpPr/>
      </xdr:nvSpPr>
      <xdr:spPr>
        <a:xfrm>
          <a:off x="0" y="0"/>
          <a:ext cx="1261044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208800</xdr:colOff>
      <xdr:row>47</xdr:row>
      <xdr:rowOff>122760</xdr:rowOff>
    </xdr:to>
    <xdr:sp>
      <xdr:nvSpPr>
        <xdr:cNvPr id="831" name="CustomShape 1" hidden="1"/>
        <xdr:cNvSpPr/>
      </xdr:nvSpPr>
      <xdr:spPr>
        <a:xfrm>
          <a:off x="0" y="0"/>
          <a:ext cx="1261080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208800</xdr:colOff>
      <xdr:row>47</xdr:row>
      <xdr:rowOff>122760</xdr:rowOff>
    </xdr:to>
    <xdr:sp>
      <xdr:nvSpPr>
        <xdr:cNvPr id="832" name="CustomShape 1" hidden="1"/>
        <xdr:cNvSpPr/>
      </xdr:nvSpPr>
      <xdr:spPr>
        <a:xfrm>
          <a:off x="0" y="0"/>
          <a:ext cx="1261080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209520</xdr:colOff>
      <xdr:row>47</xdr:row>
      <xdr:rowOff>123480</xdr:rowOff>
    </xdr:to>
    <xdr:sp>
      <xdr:nvSpPr>
        <xdr:cNvPr id="833" name="CustomShape 1" hidden="1"/>
        <xdr:cNvSpPr/>
      </xdr:nvSpPr>
      <xdr:spPr>
        <a:xfrm>
          <a:off x="0" y="0"/>
          <a:ext cx="1261152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209520</xdr:colOff>
      <xdr:row>47</xdr:row>
      <xdr:rowOff>123480</xdr:rowOff>
    </xdr:to>
    <xdr:sp>
      <xdr:nvSpPr>
        <xdr:cNvPr id="834" name="CustomShape 1" hidden="1"/>
        <xdr:cNvSpPr/>
      </xdr:nvSpPr>
      <xdr:spPr>
        <a:xfrm>
          <a:off x="0" y="0"/>
          <a:ext cx="1261152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209880</xdr:colOff>
      <xdr:row>47</xdr:row>
      <xdr:rowOff>123840</xdr:rowOff>
    </xdr:to>
    <xdr:sp>
      <xdr:nvSpPr>
        <xdr:cNvPr id="835" name="CustomShape 1" hidden="1"/>
        <xdr:cNvSpPr/>
      </xdr:nvSpPr>
      <xdr:spPr>
        <a:xfrm>
          <a:off x="0" y="0"/>
          <a:ext cx="1261188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209880</xdr:colOff>
      <xdr:row>47</xdr:row>
      <xdr:rowOff>123840</xdr:rowOff>
    </xdr:to>
    <xdr:sp>
      <xdr:nvSpPr>
        <xdr:cNvPr id="836" name="CustomShape 1" hidden="1"/>
        <xdr:cNvSpPr/>
      </xdr:nvSpPr>
      <xdr:spPr>
        <a:xfrm>
          <a:off x="0" y="0"/>
          <a:ext cx="1261188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210240</xdr:colOff>
      <xdr:row>47</xdr:row>
      <xdr:rowOff>124200</xdr:rowOff>
    </xdr:to>
    <xdr:sp>
      <xdr:nvSpPr>
        <xdr:cNvPr id="837" name="CustomShape 1" hidden="1"/>
        <xdr:cNvSpPr/>
      </xdr:nvSpPr>
      <xdr:spPr>
        <a:xfrm>
          <a:off x="0" y="0"/>
          <a:ext cx="1261224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210240</xdr:colOff>
      <xdr:row>47</xdr:row>
      <xdr:rowOff>124200</xdr:rowOff>
    </xdr:to>
    <xdr:sp>
      <xdr:nvSpPr>
        <xdr:cNvPr id="838" name="CustomShape 1" hidden="1"/>
        <xdr:cNvSpPr/>
      </xdr:nvSpPr>
      <xdr:spPr>
        <a:xfrm>
          <a:off x="0" y="0"/>
          <a:ext cx="1261224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210600</xdr:colOff>
      <xdr:row>47</xdr:row>
      <xdr:rowOff>124560</xdr:rowOff>
    </xdr:to>
    <xdr:sp>
      <xdr:nvSpPr>
        <xdr:cNvPr id="839" name="CustomShape 1" hidden="1"/>
        <xdr:cNvSpPr/>
      </xdr:nvSpPr>
      <xdr:spPr>
        <a:xfrm>
          <a:off x="0" y="0"/>
          <a:ext cx="126126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210600</xdr:colOff>
      <xdr:row>47</xdr:row>
      <xdr:rowOff>124560</xdr:rowOff>
    </xdr:to>
    <xdr:sp>
      <xdr:nvSpPr>
        <xdr:cNvPr id="840" name="CustomShape 1" hidden="1"/>
        <xdr:cNvSpPr/>
      </xdr:nvSpPr>
      <xdr:spPr>
        <a:xfrm>
          <a:off x="0" y="0"/>
          <a:ext cx="1261260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49</xdr:row>
      <xdr:rowOff>115200</xdr:rowOff>
    </xdr:to>
    <xdr:sp>
      <xdr:nvSpPr>
        <xdr:cNvPr id="841" name="CustomShape 1" hidden="1"/>
        <xdr:cNvSpPr/>
      </xdr:nvSpPr>
      <xdr:spPr>
        <a:xfrm>
          <a:off x="0" y="0"/>
          <a:ext cx="12618000" cy="9887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49</xdr:row>
      <xdr:rowOff>115200</xdr:rowOff>
    </xdr:to>
    <xdr:sp>
      <xdr:nvSpPr>
        <xdr:cNvPr id="842" name="CustomShape 1" hidden="1"/>
        <xdr:cNvSpPr/>
      </xdr:nvSpPr>
      <xdr:spPr>
        <a:xfrm>
          <a:off x="0" y="0"/>
          <a:ext cx="12618000" cy="9887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21</xdr:col>
      <xdr:colOff>266760</xdr:colOff>
      <xdr:row>47</xdr:row>
      <xdr:rowOff>86400</xdr:rowOff>
    </xdr:to>
    <xdr:sp>
      <xdr:nvSpPr>
        <xdr:cNvPr id="843" name="CustomShape 1" hidden="1"/>
        <xdr:cNvSpPr/>
      </xdr:nvSpPr>
      <xdr:spPr>
        <a:xfrm>
          <a:off x="0" y="0"/>
          <a:ext cx="152067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21</xdr:col>
      <xdr:colOff>266760</xdr:colOff>
      <xdr:row>47</xdr:row>
      <xdr:rowOff>86400</xdr:rowOff>
    </xdr:to>
    <xdr:sp>
      <xdr:nvSpPr>
        <xdr:cNvPr id="844" name="CustomShape 1" hidden="1"/>
        <xdr:cNvSpPr/>
      </xdr:nvSpPr>
      <xdr:spPr>
        <a:xfrm>
          <a:off x="0" y="0"/>
          <a:ext cx="152067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65520</xdr:colOff>
      <xdr:row>47</xdr:row>
      <xdr:rowOff>86760</xdr:rowOff>
    </xdr:to>
    <xdr:sp>
      <xdr:nvSpPr>
        <xdr:cNvPr id="845" name="CustomShape 1" hidden="1"/>
        <xdr:cNvSpPr/>
      </xdr:nvSpPr>
      <xdr:spPr>
        <a:xfrm>
          <a:off x="0" y="0"/>
          <a:ext cx="1260612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65520</xdr:colOff>
      <xdr:row>47</xdr:row>
      <xdr:rowOff>86760</xdr:rowOff>
    </xdr:to>
    <xdr:sp>
      <xdr:nvSpPr>
        <xdr:cNvPr id="846" name="CustomShape 1" hidden="1"/>
        <xdr:cNvSpPr/>
      </xdr:nvSpPr>
      <xdr:spPr>
        <a:xfrm>
          <a:off x="0" y="0"/>
          <a:ext cx="1260612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65520</xdr:colOff>
      <xdr:row>47</xdr:row>
      <xdr:rowOff>86760</xdr:rowOff>
    </xdr:to>
    <xdr:sp>
      <xdr:nvSpPr>
        <xdr:cNvPr id="847" name="CustomShape 1" hidden="1"/>
        <xdr:cNvSpPr/>
      </xdr:nvSpPr>
      <xdr:spPr>
        <a:xfrm>
          <a:off x="0" y="0"/>
          <a:ext cx="1260612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65520</xdr:colOff>
      <xdr:row>47</xdr:row>
      <xdr:rowOff>86760</xdr:rowOff>
    </xdr:to>
    <xdr:sp>
      <xdr:nvSpPr>
        <xdr:cNvPr id="848" name="CustomShape 1" hidden="1"/>
        <xdr:cNvSpPr/>
      </xdr:nvSpPr>
      <xdr:spPr>
        <a:xfrm>
          <a:off x="0" y="0"/>
          <a:ext cx="1260612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115200</xdr:colOff>
      <xdr:row>48</xdr:row>
      <xdr:rowOff>86760</xdr:rowOff>
    </xdr:to>
    <xdr:sp>
      <xdr:nvSpPr>
        <xdr:cNvPr id="849" name="CustomShape 1" hidden="1"/>
        <xdr:cNvSpPr/>
      </xdr:nvSpPr>
      <xdr:spPr>
        <a:xfrm>
          <a:off x="0" y="0"/>
          <a:ext cx="15588720" cy="966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115200</xdr:colOff>
      <xdr:row>48</xdr:row>
      <xdr:rowOff>86760</xdr:rowOff>
    </xdr:to>
    <xdr:sp>
      <xdr:nvSpPr>
        <xdr:cNvPr id="850" name="CustomShape 1" hidden="1"/>
        <xdr:cNvSpPr/>
      </xdr:nvSpPr>
      <xdr:spPr>
        <a:xfrm>
          <a:off x="0" y="0"/>
          <a:ext cx="15588720" cy="966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132840</xdr:colOff>
      <xdr:row>47</xdr:row>
      <xdr:rowOff>86760</xdr:rowOff>
    </xdr:to>
    <xdr:sp>
      <xdr:nvSpPr>
        <xdr:cNvPr id="851" name="CustomShape 1" hidden="1"/>
        <xdr:cNvSpPr/>
      </xdr:nvSpPr>
      <xdr:spPr>
        <a:xfrm>
          <a:off x="0" y="0"/>
          <a:ext cx="1267344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132840</xdr:colOff>
      <xdr:row>47</xdr:row>
      <xdr:rowOff>86760</xdr:rowOff>
    </xdr:to>
    <xdr:sp>
      <xdr:nvSpPr>
        <xdr:cNvPr id="852" name="CustomShape 1" hidden="1"/>
        <xdr:cNvSpPr/>
      </xdr:nvSpPr>
      <xdr:spPr>
        <a:xfrm>
          <a:off x="0" y="0"/>
          <a:ext cx="1267344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86760</xdr:rowOff>
    </xdr:to>
    <xdr:sp>
      <xdr:nvSpPr>
        <xdr:cNvPr id="853" name="CustomShape 1" hidden="1"/>
        <xdr:cNvSpPr/>
      </xdr:nvSpPr>
      <xdr:spPr>
        <a:xfrm>
          <a:off x="0" y="0"/>
          <a:ext cx="1260720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86760</xdr:rowOff>
    </xdr:to>
    <xdr:sp>
      <xdr:nvSpPr>
        <xdr:cNvPr id="854" name="CustomShape 1" hidden="1"/>
        <xdr:cNvSpPr/>
      </xdr:nvSpPr>
      <xdr:spPr>
        <a:xfrm>
          <a:off x="0" y="0"/>
          <a:ext cx="1260720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67320</xdr:colOff>
      <xdr:row>47</xdr:row>
      <xdr:rowOff>87120</xdr:rowOff>
    </xdr:to>
    <xdr:sp>
      <xdr:nvSpPr>
        <xdr:cNvPr id="855" name="CustomShape 1" hidden="1"/>
        <xdr:cNvSpPr/>
      </xdr:nvSpPr>
      <xdr:spPr>
        <a:xfrm>
          <a:off x="0" y="0"/>
          <a:ext cx="1260792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67320</xdr:colOff>
      <xdr:row>47</xdr:row>
      <xdr:rowOff>87120</xdr:rowOff>
    </xdr:to>
    <xdr:sp>
      <xdr:nvSpPr>
        <xdr:cNvPr id="856" name="CustomShape 1" hidden="1"/>
        <xdr:cNvSpPr/>
      </xdr:nvSpPr>
      <xdr:spPr>
        <a:xfrm>
          <a:off x="0" y="0"/>
          <a:ext cx="1260792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67680</xdr:colOff>
      <xdr:row>47</xdr:row>
      <xdr:rowOff>87120</xdr:rowOff>
    </xdr:to>
    <xdr:sp>
      <xdr:nvSpPr>
        <xdr:cNvPr id="857" name="CustomShape 1" hidden="1"/>
        <xdr:cNvSpPr/>
      </xdr:nvSpPr>
      <xdr:spPr>
        <a:xfrm>
          <a:off x="0" y="0"/>
          <a:ext cx="1260828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67680</xdr:colOff>
      <xdr:row>47</xdr:row>
      <xdr:rowOff>87120</xdr:rowOff>
    </xdr:to>
    <xdr:sp>
      <xdr:nvSpPr>
        <xdr:cNvPr id="858" name="CustomShape 1" hidden="1"/>
        <xdr:cNvSpPr/>
      </xdr:nvSpPr>
      <xdr:spPr>
        <a:xfrm>
          <a:off x="0" y="0"/>
          <a:ext cx="1260828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267840</xdr:colOff>
      <xdr:row>48</xdr:row>
      <xdr:rowOff>87120</xdr:rowOff>
    </xdr:to>
    <xdr:sp>
      <xdr:nvSpPr>
        <xdr:cNvPr id="859" name="CustomShape 1" hidden="1"/>
        <xdr:cNvSpPr/>
      </xdr:nvSpPr>
      <xdr:spPr>
        <a:xfrm>
          <a:off x="0" y="0"/>
          <a:ext cx="6462000" cy="966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267840</xdr:colOff>
      <xdr:row>48</xdr:row>
      <xdr:rowOff>87120</xdr:rowOff>
    </xdr:to>
    <xdr:sp>
      <xdr:nvSpPr>
        <xdr:cNvPr id="860" name="CustomShape 1" hidden="1"/>
        <xdr:cNvSpPr/>
      </xdr:nvSpPr>
      <xdr:spPr>
        <a:xfrm>
          <a:off x="0" y="0"/>
          <a:ext cx="6462000" cy="966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125280</xdr:colOff>
      <xdr:row>47</xdr:row>
      <xdr:rowOff>87120</xdr:rowOff>
    </xdr:to>
    <xdr:sp>
      <xdr:nvSpPr>
        <xdr:cNvPr id="861" name="CustomShape 1" hidden="1"/>
        <xdr:cNvSpPr/>
      </xdr:nvSpPr>
      <xdr:spPr>
        <a:xfrm>
          <a:off x="0" y="0"/>
          <a:ext cx="1266588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125280</xdr:colOff>
      <xdr:row>47</xdr:row>
      <xdr:rowOff>87120</xdr:rowOff>
    </xdr:to>
    <xdr:sp>
      <xdr:nvSpPr>
        <xdr:cNvPr id="862" name="CustomShape 1" hidden="1"/>
        <xdr:cNvSpPr/>
      </xdr:nvSpPr>
      <xdr:spPr>
        <a:xfrm>
          <a:off x="0" y="0"/>
          <a:ext cx="1266588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28</xdr:col>
      <xdr:colOff>49320</xdr:colOff>
      <xdr:row>47</xdr:row>
      <xdr:rowOff>87120</xdr:rowOff>
    </xdr:to>
    <xdr:sp>
      <xdr:nvSpPr>
        <xdr:cNvPr id="863" name="CustomShape 1" hidden="1"/>
        <xdr:cNvSpPr/>
      </xdr:nvSpPr>
      <xdr:spPr>
        <a:xfrm>
          <a:off x="0" y="0"/>
          <a:ext cx="188744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28</xdr:col>
      <xdr:colOff>49320</xdr:colOff>
      <xdr:row>47</xdr:row>
      <xdr:rowOff>87120</xdr:rowOff>
    </xdr:to>
    <xdr:sp>
      <xdr:nvSpPr>
        <xdr:cNvPr id="864" name="CustomShape 1" hidden="1"/>
        <xdr:cNvSpPr/>
      </xdr:nvSpPr>
      <xdr:spPr>
        <a:xfrm>
          <a:off x="0" y="0"/>
          <a:ext cx="188744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68760</xdr:colOff>
      <xdr:row>47</xdr:row>
      <xdr:rowOff>87480</xdr:rowOff>
    </xdr:to>
    <xdr:sp>
      <xdr:nvSpPr>
        <xdr:cNvPr id="865" name="CustomShape 1" hidden="1"/>
        <xdr:cNvSpPr/>
      </xdr:nvSpPr>
      <xdr:spPr>
        <a:xfrm>
          <a:off x="0" y="0"/>
          <a:ext cx="126093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68760</xdr:colOff>
      <xdr:row>47</xdr:row>
      <xdr:rowOff>87480</xdr:rowOff>
    </xdr:to>
    <xdr:sp>
      <xdr:nvSpPr>
        <xdr:cNvPr id="866" name="CustomShape 1" hidden="1"/>
        <xdr:cNvSpPr/>
      </xdr:nvSpPr>
      <xdr:spPr>
        <a:xfrm>
          <a:off x="0" y="0"/>
          <a:ext cx="126093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68760</xdr:colOff>
      <xdr:row>47</xdr:row>
      <xdr:rowOff>87480</xdr:rowOff>
    </xdr:to>
    <xdr:sp>
      <xdr:nvSpPr>
        <xdr:cNvPr id="867" name="CustomShape 1" hidden="1"/>
        <xdr:cNvSpPr/>
      </xdr:nvSpPr>
      <xdr:spPr>
        <a:xfrm>
          <a:off x="0" y="0"/>
          <a:ext cx="126093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69120</xdr:colOff>
      <xdr:row>47</xdr:row>
      <xdr:rowOff>87840</xdr:rowOff>
    </xdr:to>
    <xdr:sp>
      <xdr:nvSpPr>
        <xdr:cNvPr id="868" name="CustomShape 1" hidden="1"/>
        <xdr:cNvSpPr/>
      </xdr:nvSpPr>
      <xdr:spPr>
        <a:xfrm>
          <a:off x="0" y="0"/>
          <a:ext cx="126097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69120</xdr:colOff>
      <xdr:row>47</xdr:row>
      <xdr:rowOff>87840</xdr:rowOff>
    </xdr:to>
    <xdr:sp>
      <xdr:nvSpPr>
        <xdr:cNvPr id="869" name="CustomShape 1" hidden="1"/>
        <xdr:cNvSpPr/>
      </xdr:nvSpPr>
      <xdr:spPr>
        <a:xfrm>
          <a:off x="0" y="0"/>
          <a:ext cx="126097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69120</xdr:colOff>
      <xdr:row>47</xdr:row>
      <xdr:rowOff>87840</xdr:rowOff>
    </xdr:to>
    <xdr:sp>
      <xdr:nvSpPr>
        <xdr:cNvPr id="870" name="CustomShape 1" hidden="1"/>
        <xdr:cNvSpPr/>
      </xdr:nvSpPr>
      <xdr:spPr>
        <a:xfrm>
          <a:off x="0" y="0"/>
          <a:ext cx="126097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69480</xdr:colOff>
      <xdr:row>47</xdr:row>
      <xdr:rowOff>88200</xdr:rowOff>
    </xdr:to>
    <xdr:sp>
      <xdr:nvSpPr>
        <xdr:cNvPr id="871" name="CustomShape 1" hidden="1"/>
        <xdr:cNvSpPr/>
      </xdr:nvSpPr>
      <xdr:spPr>
        <a:xfrm>
          <a:off x="0" y="0"/>
          <a:ext cx="1261008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69480</xdr:colOff>
      <xdr:row>47</xdr:row>
      <xdr:rowOff>88200</xdr:rowOff>
    </xdr:to>
    <xdr:sp>
      <xdr:nvSpPr>
        <xdr:cNvPr id="872" name="CustomShape 1" hidden="1"/>
        <xdr:cNvSpPr/>
      </xdr:nvSpPr>
      <xdr:spPr>
        <a:xfrm>
          <a:off x="0" y="0"/>
          <a:ext cx="1261008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69480</xdr:colOff>
      <xdr:row>47</xdr:row>
      <xdr:rowOff>88200</xdr:rowOff>
    </xdr:to>
    <xdr:sp>
      <xdr:nvSpPr>
        <xdr:cNvPr id="873" name="CustomShape 1" hidden="1"/>
        <xdr:cNvSpPr/>
      </xdr:nvSpPr>
      <xdr:spPr>
        <a:xfrm>
          <a:off x="0" y="0"/>
          <a:ext cx="1261008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69840</xdr:colOff>
      <xdr:row>47</xdr:row>
      <xdr:rowOff>88560</xdr:rowOff>
    </xdr:to>
    <xdr:sp>
      <xdr:nvSpPr>
        <xdr:cNvPr id="874" name="CustomShape 1" hidden="1"/>
        <xdr:cNvSpPr/>
      </xdr:nvSpPr>
      <xdr:spPr>
        <a:xfrm>
          <a:off x="0" y="0"/>
          <a:ext cx="1261044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69840</xdr:colOff>
      <xdr:row>47</xdr:row>
      <xdr:rowOff>88560</xdr:rowOff>
    </xdr:to>
    <xdr:sp>
      <xdr:nvSpPr>
        <xdr:cNvPr id="875" name="CustomShape 1" hidden="1"/>
        <xdr:cNvSpPr/>
      </xdr:nvSpPr>
      <xdr:spPr>
        <a:xfrm>
          <a:off x="0" y="0"/>
          <a:ext cx="1261044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69840</xdr:colOff>
      <xdr:row>47</xdr:row>
      <xdr:rowOff>88560</xdr:rowOff>
    </xdr:to>
    <xdr:sp>
      <xdr:nvSpPr>
        <xdr:cNvPr id="876" name="CustomShape 1" hidden="1"/>
        <xdr:cNvSpPr/>
      </xdr:nvSpPr>
      <xdr:spPr>
        <a:xfrm>
          <a:off x="0" y="0"/>
          <a:ext cx="1261044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70200</xdr:colOff>
      <xdr:row>47</xdr:row>
      <xdr:rowOff>88920</xdr:rowOff>
    </xdr:to>
    <xdr:sp>
      <xdr:nvSpPr>
        <xdr:cNvPr id="877" name="CustomShape 1" hidden="1"/>
        <xdr:cNvSpPr/>
      </xdr:nvSpPr>
      <xdr:spPr>
        <a:xfrm>
          <a:off x="0" y="0"/>
          <a:ext cx="126108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70200</xdr:colOff>
      <xdr:row>47</xdr:row>
      <xdr:rowOff>88920</xdr:rowOff>
    </xdr:to>
    <xdr:sp>
      <xdr:nvSpPr>
        <xdr:cNvPr id="878" name="CustomShape 1" hidden="1"/>
        <xdr:cNvSpPr/>
      </xdr:nvSpPr>
      <xdr:spPr>
        <a:xfrm>
          <a:off x="0" y="0"/>
          <a:ext cx="126108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70200</xdr:colOff>
      <xdr:row>47</xdr:row>
      <xdr:rowOff>88920</xdr:rowOff>
    </xdr:to>
    <xdr:sp>
      <xdr:nvSpPr>
        <xdr:cNvPr id="879" name="CustomShape 1" hidden="1"/>
        <xdr:cNvSpPr/>
      </xdr:nvSpPr>
      <xdr:spPr>
        <a:xfrm>
          <a:off x="0" y="0"/>
          <a:ext cx="126108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70560</xdr:colOff>
      <xdr:row>47</xdr:row>
      <xdr:rowOff>89280</xdr:rowOff>
    </xdr:to>
    <xdr:sp>
      <xdr:nvSpPr>
        <xdr:cNvPr id="880" name="CustomShape 1" hidden="1"/>
        <xdr:cNvSpPr/>
      </xdr:nvSpPr>
      <xdr:spPr>
        <a:xfrm>
          <a:off x="0" y="0"/>
          <a:ext cx="126111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70560</xdr:colOff>
      <xdr:row>47</xdr:row>
      <xdr:rowOff>89280</xdr:rowOff>
    </xdr:to>
    <xdr:sp>
      <xdr:nvSpPr>
        <xdr:cNvPr id="881" name="CustomShape 1" hidden="1"/>
        <xdr:cNvSpPr/>
      </xdr:nvSpPr>
      <xdr:spPr>
        <a:xfrm>
          <a:off x="0" y="0"/>
          <a:ext cx="126111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70560</xdr:colOff>
      <xdr:row>47</xdr:row>
      <xdr:rowOff>89280</xdr:rowOff>
    </xdr:to>
    <xdr:sp>
      <xdr:nvSpPr>
        <xdr:cNvPr id="882" name="CustomShape 1" hidden="1"/>
        <xdr:cNvSpPr/>
      </xdr:nvSpPr>
      <xdr:spPr>
        <a:xfrm>
          <a:off x="0" y="0"/>
          <a:ext cx="126111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70920</xdr:colOff>
      <xdr:row>47</xdr:row>
      <xdr:rowOff>89640</xdr:rowOff>
    </xdr:to>
    <xdr:sp>
      <xdr:nvSpPr>
        <xdr:cNvPr id="883" name="CustomShape 1" hidden="1"/>
        <xdr:cNvSpPr/>
      </xdr:nvSpPr>
      <xdr:spPr>
        <a:xfrm>
          <a:off x="0" y="0"/>
          <a:ext cx="126115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70920</xdr:colOff>
      <xdr:row>47</xdr:row>
      <xdr:rowOff>89640</xdr:rowOff>
    </xdr:to>
    <xdr:sp>
      <xdr:nvSpPr>
        <xdr:cNvPr id="884" name="CustomShape 1" hidden="1"/>
        <xdr:cNvSpPr/>
      </xdr:nvSpPr>
      <xdr:spPr>
        <a:xfrm>
          <a:off x="0" y="0"/>
          <a:ext cx="126115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70920</xdr:colOff>
      <xdr:row>47</xdr:row>
      <xdr:rowOff>89640</xdr:rowOff>
    </xdr:to>
    <xdr:sp>
      <xdr:nvSpPr>
        <xdr:cNvPr id="885" name="CustomShape 1" hidden="1"/>
        <xdr:cNvSpPr/>
      </xdr:nvSpPr>
      <xdr:spPr>
        <a:xfrm>
          <a:off x="0" y="0"/>
          <a:ext cx="126115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71280</xdr:colOff>
      <xdr:row>47</xdr:row>
      <xdr:rowOff>90000</xdr:rowOff>
    </xdr:to>
    <xdr:sp>
      <xdr:nvSpPr>
        <xdr:cNvPr id="886" name="CustomShape 1" hidden="1"/>
        <xdr:cNvSpPr/>
      </xdr:nvSpPr>
      <xdr:spPr>
        <a:xfrm>
          <a:off x="0" y="0"/>
          <a:ext cx="1261188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71280</xdr:colOff>
      <xdr:row>47</xdr:row>
      <xdr:rowOff>90000</xdr:rowOff>
    </xdr:to>
    <xdr:sp>
      <xdr:nvSpPr>
        <xdr:cNvPr id="887" name="CustomShape 1" hidden="1"/>
        <xdr:cNvSpPr/>
      </xdr:nvSpPr>
      <xdr:spPr>
        <a:xfrm>
          <a:off x="0" y="0"/>
          <a:ext cx="1261188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71280</xdr:colOff>
      <xdr:row>47</xdr:row>
      <xdr:rowOff>90000</xdr:rowOff>
    </xdr:to>
    <xdr:sp>
      <xdr:nvSpPr>
        <xdr:cNvPr id="888" name="CustomShape 1" hidden="1"/>
        <xdr:cNvSpPr/>
      </xdr:nvSpPr>
      <xdr:spPr>
        <a:xfrm>
          <a:off x="0" y="0"/>
          <a:ext cx="1261188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71640</xdr:colOff>
      <xdr:row>47</xdr:row>
      <xdr:rowOff>90360</xdr:rowOff>
    </xdr:to>
    <xdr:sp>
      <xdr:nvSpPr>
        <xdr:cNvPr id="889" name="CustomShape 1" hidden="1"/>
        <xdr:cNvSpPr/>
      </xdr:nvSpPr>
      <xdr:spPr>
        <a:xfrm>
          <a:off x="0" y="0"/>
          <a:ext cx="126122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71640</xdr:colOff>
      <xdr:row>47</xdr:row>
      <xdr:rowOff>90360</xdr:rowOff>
    </xdr:to>
    <xdr:sp>
      <xdr:nvSpPr>
        <xdr:cNvPr id="890" name="CustomShape 1" hidden="1"/>
        <xdr:cNvSpPr/>
      </xdr:nvSpPr>
      <xdr:spPr>
        <a:xfrm>
          <a:off x="0" y="0"/>
          <a:ext cx="126122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71640</xdr:colOff>
      <xdr:row>47</xdr:row>
      <xdr:rowOff>90360</xdr:rowOff>
    </xdr:to>
    <xdr:sp>
      <xdr:nvSpPr>
        <xdr:cNvPr id="891" name="CustomShape 1" hidden="1"/>
        <xdr:cNvSpPr/>
      </xdr:nvSpPr>
      <xdr:spPr>
        <a:xfrm>
          <a:off x="0" y="0"/>
          <a:ext cx="126122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72000</xdr:colOff>
      <xdr:row>47</xdr:row>
      <xdr:rowOff>90720</xdr:rowOff>
    </xdr:to>
    <xdr:sp>
      <xdr:nvSpPr>
        <xdr:cNvPr id="892" name="CustomShape 1" hidden="1"/>
        <xdr:cNvSpPr/>
      </xdr:nvSpPr>
      <xdr:spPr>
        <a:xfrm>
          <a:off x="0" y="0"/>
          <a:ext cx="1261260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72000</xdr:colOff>
      <xdr:row>47</xdr:row>
      <xdr:rowOff>90720</xdr:rowOff>
    </xdr:to>
    <xdr:sp>
      <xdr:nvSpPr>
        <xdr:cNvPr id="893" name="CustomShape 1" hidden="1"/>
        <xdr:cNvSpPr/>
      </xdr:nvSpPr>
      <xdr:spPr>
        <a:xfrm>
          <a:off x="0" y="0"/>
          <a:ext cx="1261260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72000</xdr:colOff>
      <xdr:row>47</xdr:row>
      <xdr:rowOff>90720</xdr:rowOff>
    </xdr:to>
    <xdr:sp>
      <xdr:nvSpPr>
        <xdr:cNvPr id="894" name="CustomShape 1" hidden="1"/>
        <xdr:cNvSpPr/>
      </xdr:nvSpPr>
      <xdr:spPr>
        <a:xfrm>
          <a:off x="0" y="0"/>
          <a:ext cx="1261260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72360</xdr:colOff>
      <xdr:row>47</xdr:row>
      <xdr:rowOff>91080</xdr:rowOff>
    </xdr:to>
    <xdr:sp>
      <xdr:nvSpPr>
        <xdr:cNvPr id="895" name="CustomShape 1" hidden="1"/>
        <xdr:cNvSpPr/>
      </xdr:nvSpPr>
      <xdr:spPr>
        <a:xfrm>
          <a:off x="0" y="0"/>
          <a:ext cx="1261296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72360</xdr:colOff>
      <xdr:row>47</xdr:row>
      <xdr:rowOff>91080</xdr:rowOff>
    </xdr:to>
    <xdr:sp>
      <xdr:nvSpPr>
        <xdr:cNvPr id="896" name="CustomShape 1" hidden="1"/>
        <xdr:cNvSpPr/>
      </xdr:nvSpPr>
      <xdr:spPr>
        <a:xfrm>
          <a:off x="0" y="0"/>
          <a:ext cx="1261296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72360</xdr:colOff>
      <xdr:row>47</xdr:row>
      <xdr:rowOff>91080</xdr:rowOff>
    </xdr:to>
    <xdr:sp>
      <xdr:nvSpPr>
        <xdr:cNvPr id="897" name="CustomShape 1" hidden="1"/>
        <xdr:cNvSpPr/>
      </xdr:nvSpPr>
      <xdr:spPr>
        <a:xfrm>
          <a:off x="0" y="0"/>
          <a:ext cx="1261296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72720</xdr:colOff>
      <xdr:row>47</xdr:row>
      <xdr:rowOff>91440</xdr:rowOff>
    </xdr:to>
    <xdr:sp>
      <xdr:nvSpPr>
        <xdr:cNvPr id="898" name="CustomShape 1" hidden="1"/>
        <xdr:cNvSpPr/>
      </xdr:nvSpPr>
      <xdr:spPr>
        <a:xfrm>
          <a:off x="0" y="0"/>
          <a:ext cx="1261332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72720</xdr:colOff>
      <xdr:row>47</xdr:row>
      <xdr:rowOff>91440</xdr:rowOff>
    </xdr:to>
    <xdr:sp>
      <xdr:nvSpPr>
        <xdr:cNvPr id="899" name="CustomShape 1" hidden="1"/>
        <xdr:cNvSpPr/>
      </xdr:nvSpPr>
      <xdr:spPr>
        <a:xfrm>
          <a:off x="0" y="0"/>
          <a:ext cx="1261332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72720</xdr:colOff>
      <xdr:row>47</xdr:row>
      <xdr:rowOff>91440</xdr:rowOff>
    </xdr:to>
    <xdr:sp>
      <xdr:nvSpPr>
        <xdr:cNvPr id="900" name="CustomShape 1" hidden="1"/>
        <xdr:cNvSpPr/>
      </xdr:nvSpPr>
      <xdr:spPr>
        <a:xfrm>
          <a:off x="0" y="0"/>
          <a:ext cx="1261332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73080</xdr:colOff>
      <xdr:row>47</xdr:row>
      <xdr:rowOff>91800</xdr:rowOff>
    </xdr:to>
    <xdr:sp>
      <xdr:nvSpPr>
        <xdr:cNvPr id="901" name="CustomShape 1" hidden="1"/>
        <xdr:cNvSpPr/>
      </xdr:nvSpPr>
      <xdr:spPr>
        <a:xfrm>
          <a:off x="0" y="0"/>
          <a:ext cx="1261368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73080</xdr:colOff>
      <xdr:row>47</xdr:row>
      <xdr:rowOff>91800</xdr:rowOff>
    </xdr:to>
    <xdr:sp>
      <xdr:nvSpPr>
        <xdr:cNvPr id="902" name="CustomShape 1" hidden="1"/>
        <xdr:cNvSpPr/>
      </xdr:nvSpPr>
      <xdr:spPr>
        <a:xfrm>
          <a:off x="0" y="0"/>
          <a:ext cx="1261368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73080</xdr:colOff>
      <xdr:row>47</xdr:row>
      <xdr:rowOff>91800</xdr:rowOff>
    </xdr:to>
    <xdr:sp>
      <xdr:nvSpPr>
        <xdr:cNvPr id="903" name="CustomShape 1" hidden="1"/>
        <xdr:cNvSpPr/>
      </xdr:nvSpPr>
      <xdr:spPr>
        <a:xfrm>
          <a:off x="0" y="0"/>
          <a:ext cx="1261368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73440</xdr:colOff>
      <xdr:row>47</xdr:row>
      <xdr:rowOff>92160</xdr:rowOff>
    </xdr:to>
    <xdr:sp>
      <xdr:nvSpPr>
        <xdr:cNvPr id="904" name="CustomShape 1" hidden="1"/>
        <xdr:cNvSpPr/>
      </xdr:nvSpPr>
      <xdr:spPr>
        <a:xfrm>
          <a:off x="0" y="0"/>
          <a:ext cx="1261404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73440</xdr:colOff>
      <xdr:row>47</xdr:row>
      <xdr:rowOff>92160</xdr:rowOff>
    </xdr:to>
    <xdr:sp>
      <xdr:nvSpPr>
        <xdr:cNvPr id="905" name="CustomShape 1" hidden="1"/>
        <xdr:cNvSpPr/>
      </xdr:nvSpPr>
      <xdr:spPr>
        <a:xfrm>
          <a:off x="0" y="0"/>
          <a:ext cx="1261404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73440</xdr:colOff>
      <xdr:row>47</xdr:row>
      <xdr:rowOff>92160</xdr:rowOff>
    </xdr:to>
    <xdr:sp>
      <xdr:nvSpPr>
        <xdr:cNvPr id="906" name="CustomShape 1" hidden="1"/>
        <xdr:cNvSpPr/>
      </xdr:nvSpPr>
      <xdr:spPr>
        <a:xfrm>
          <a:off x="0" y="0"/>
          <a:ext cx="1261404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73800</xdr:colOff>
      <xdr:row>47</xdr:row>
      <xdr:rowOff>92520</xdr:rowOff>
    </xdr:to>
    <xdr:sp>
      <xdr:nvSpPr>
        <xdr:cNvPr id="907" name="CustomShape 1" hidden="1"/>
        <xdr:cNvSpPr/>
      </xdr:nvSpPr>
      <xdr:spPr>
        <a:xfrm>
          <a:off x="0" y="0"/>
          <a:ext cx="1261440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73800</xdr:colOff>
      <xdr:row>47</xdr:row>
      <xdr:rowOff>92520</xdr:rowOff>
    </xdr:to>
    <xdr:sp>
      <xdr:nvSpPr>
        <xdr:cNvPr id="908" name="CustomShape 1" hidden="1"/>
        <xdr:cNvSpPr/>
      </xdr:nvSpPr>
      <xdr:spPr>
        <a:xfrm>
          <a:off x="0" y="0"/>
          <a:ext cx="1261440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73800</xdr:colOff>
      <xdr:row>47</xdr:row>
      <xdr:rowOff>92520</xdr:rowOff>
    </xdr:to>
    <xdr:sp>
      <xdr:nvSpPr>
        <xdr:cNvPr id="909" name="CustomShape 1" hidden="1"/>
        <xdr:cNvSpPr/>
      </xdr:nvSpPr>
      <xdr:spPr>
        <a:xfrm>
          <a:off x="0" y="0"/>
          <a:ext cx="1261440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74160</xdr:colOff>
      <xdr:row>47</xdr:row>
      <xdr:rowOff>92880</xdr:rowOff>
    </xdr:to>
    <xdr:sp>
      <xdr:nvSpPr>
        <xdr:cNvPr id="910" name="CustomShape 1" hidden="1"/>
        <xdr:cNvSpPr/>
      </xdr:nvSpPr>
      <xdr:spPr>
        <a:xfrm>
          <a:off x="0" y="0"/>
          <a:ext cx="1261476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74160</xdr:colOff>
      <xdr:row>47</xdr:row>
      <xdr:rowOff>92880</xdr:rowOff>
    </xdr:to>
    <xdr:sp>
      <xdr:nvSpPr>
        <xdr:cNvPr id="911" name="CustomShape 1" hidden="1"/>
        <xdr:cNvSpPr/>
      </xdr:nvSpPr>
      <xdr:spPr>
        <a:xfrm>
          <a:off x="0" y="0"/>
          <a:ext cx="1261476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74160</xdr:colOff>
      <xdr:row>47</xdr:row>
      <xdr:rowOff>92880</xdr:rowOff>
    </xdr:to>
    <xdr:sp>
      <xdr:nvSpPr>
        <xdr:cNvPr id="912" name="CustomShape 1" hidden="1"/>
        <xdr:cNvSpPr/>
      </xdr:nvSpPr>
      <xdr:spPr>
        <a:xfrm>
          <a:off x="0" y="0"/>
          <a:ext cx="1261476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74520</xdr:colOff>
      <xdr:row>47</xdr:row>
      <xdr:rowOff>93240</xdr:rowOff>
    </xdr:to>
    <xdr:sp>
      <xdr:nvSpPr>
        <xdr:cNvPr id="913" name="CustomShape 1" hidden="1"/>
        <xdr:cNvSpPr/>
      </xdr:nvSpPr>
      <xdr:spPr>
        <a:xfrm>
          <a:off x="0" y="0"/>
          <a:ext cx="1261512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74520</xdr:colOff>
      <xdr:row>47</xdr:row>
      <xdr:rowOff>93240</xdr:rowOff>
    </xdr:to>
    <xdr:sp>
      <xdr:nvSpPr>
        <xdr:cNvPr id="914" name="CustomShape 1" hidden="1"/>
        <xdr:cNvSpPr/>
      </xdr:nvSpPr>
      <xdr:spPr>
        <a:xfrm>
          <a:off x="0" y="0"/>
          <a:ext cx="1261512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74520</xdr:colOff>
      <xdr:row>47</xdr:row>
      <xdr:rowOff>93240</xdr:rowOff>
    </xdr:to>
    <xdr:sp>
      <xdr:nvSpPr>
        <xdr:cNvPr id="915" name="CustomShape 1" hidden="1"/>
        <xdr:cNvSpPr/>
      </xdr:nvSpPr>
      <xdr:spPr>
        <a:xfrm>
          <a:off x="0" y="0"/>
          <a:ext cx="1261512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74880</xdr:colOff>
      <xdr:row>47</xdr:row>
      <xdr:rowOff>93600</xdr:rowOff>
    </xdr:to>
    <xdr:sp>
      <xdr:nvSpPr>
        <xdr:cNvPr id="916" name="CustomShape 1" hidden="1"/>
        <xdr:cNvSpPr/>
      </xdr:nvSpPr>
      <xdr:spPr>
        <a:xfrm>
          <a:off x="0" y="0"/>
          <a:ext cx="126154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74880</xdr:colOff>
      <xdr:row>47</xdr:row>
      <xdr:rowOff>93600</xdr:rowOff>
    </xdr:to>
    <xdr:sp>
      <xdr:nvSpPr>
        <xdr:cNvPr id="917" name="CustomShape 1" hidden="1"/>
        <xdr:cNvSpPr/>
      </xdr:nvSpPr>
      <xdr:spPr>
        <a:xfrm>
          <a:off x="0" y="0"/>
          <a:ext cx="126154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74880</xdr:colOff>
      <xdr:row>47</xdr:row>
      <xdr:rowOff>93600</xdr:rowOff>
    </xdr:to>
    <xdr:sp>
      <xdr:nvSpPr>
        <xdr:cNvPr id="918" name="CustomShape 1" hidden="1"/>
        <xdr:cNvSpPr/>
      </xdr:nvSpPr>
      <xdr:spPr>
        <a:xfrm>
          <a:off x="0" y="0"/>
          <a:ext cx="126154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75240</xdr:colOff>
      <xdr:row>47</xdr:row>
      <xdr:rowOff>93960</xdr:rowOff>
    </xdr:to>
    <xdr:sp>
      <xdr:nvSpPr>
        <xdr:cNvPr id="919" name="CustomShape 1" hidden="1"/>
        <xdr:cNvSpPr/>
      </xdr:nvSpPr>
      <xdr:spPr>
        <a:xfrm>
          <a:off x="0" y="0"/>
          <a:ext cx="126158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75240</xdr:colOff>
      <xdr:row>47</xdr:row>
      <xdr:rowOff>93960</xdr:rowOff>
    </xdr:to>
    <xdr:sp>
      <xdr:nvSpPr>
        <xdr:cNvPr id="920" name="CustomShape 1" hidden="1"/>
        <xdr:cNvSpPr/>
      </xdr:nvSpPr>
      <xdr:spPr>
        <a:xfrm>
          <a:off x="0" y="0"/>
          <a:ext cx="126158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75240</xdr:colOff>
      <xdr:row>47</xdr:row>
      <xdr:rowOff>93960</xdr:rowOff>
    </xdr:to>
    <xdr:sp>
      <xdr:nvSpPr>
        <xdr:cNvPr id="921" name="CustomShape 1" hidden="1"/>
        <xdr:cNvSpPr/>
      </xdr:nvSpPr>
      <xdr:spPr>
        <a:xfrm>
          <a:off x="0" y="0"/>
          <a:ext cx="126158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75600</xdr:colOff>
      <xdr:row>47</xdr:row>
      <xdr:rowOff>94320</xdr:rowOff>
    </xdr:to>
    <xdr:sp>
      <xdr:nvSpPr>
        <xdr:cNvPr id="922" name="CustomShape 1" hidden="1"/>
        <xdr:cNvSpPr/>
      </xdr:nvSpPr>
      <xdr:spPr>
        <a:xfrm>
          <a:off x="0" y="0"/>
          <a:ext cx="1261620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75600</xdr:colOff>
      <xdr:row>47</xdr:row>
      <xdr:rowOff>94320</xdr:rowOff>
    </xdr:to>
    <xdr:sp>
      <xdr:nvSpPr>
        <xdr:cNvPr id="923" name="CustomShape 1" hidden="1"/>
        <xdr:cNvSpPr/>
      </xdr:nvSpPr>
      <xdr:spPr>
        <a:xfrm>
          <a:off x="0" y="0"/>
          <a:ext cx="1261620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75600</xdr:colOff>
      <xdr:row>47</xdr:row>
      <xdr:rowOff>94320</xdr:rowOff>
    </xdr:to>
    <xdr:sp>
      <xdr:nvSpPr>
        <xdr:cNvPr id="924" name="CustomShape 1" hidden="1"/>
        <xdr:cNvSpPr/>
      </xdr:nvSpPr>
      <xdr:spPr>
        <a:xfrm>
          <a:off x="0" y="0"/>
          <a:ext cx="1261620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75960</xdr:colOff>
      <xdr:row>47</xdr:row>
      <xdr:rowOff>94680</xdr:rowOff>
    </xdr:to>
    <xdr:sp>
      <xdr:nvSpPr>
        <xdr:cNvPr id="925" name="CustomShape 1" hidden="1"/>
        <xdr:cNvSpPr/>
      </xdr:nvSpPr>
      <xdr:spPr>
        <a:xfrm>
          <a:off x="0" y="0"/>
          <a:ext cx="126165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75960</xdr:colOff>
      <xdr:row>47</xdr:row>
      <xdr:rowOff>94680</xdr:rowOff>
    </xdr:to>
    <xdr:sp>
      <xdr:nvSpPr>
        <xdr:cNvPr id="926" name="CustomShape 1" hidden="1"/>
        <xdr:cNvSpPr/>
      </xdr:nvSpPr>
      <xdr:spPr>
        <a:xfrm>
          <a:off x="0" y="0"/>
          <a:ext cx="126165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75960</xdr:colOff>
      <xdr:row>47</xdr:row>
      <xdr:rowOff>94680</xdr:rowOff>
    </xdr:to>
    <xdr:sp>
      <xdr:nvSpPr>
        <xdr:cNvPr id="927" name="CustomShape 1" hidden="1"/>
        <xdr:cNvSpPr/>
      </xdr:nvSpPr>
      <xdr:spPr>
        <a:xfrm>
          <a:off x="0" y="0"/>
          <a:ext cx="126165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76320</xdr:colOff>
      <xdr:row>47</xdr:row>
      <xdr:rowOff>95040</xdr:rowOff>
    </xdr:to>
    <xdr:sp>
      <xdr:nvSpPr>
        <xdr:cNvPr id="928" name="CustomShape 1" hidden="1"/>
        <xdr:cNvSpPr/>
      </xdr:nvSpPr>
      <xdr:spPr>
        <a:xfrm>
          <a:off x="0" y="0"/>
          <a:ext cx="1261692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76320</xdr:colOff>
      <xdr:row>47</xdr:row>
      <xdr:rowOff>95040</xdr:rowOff>
    </xdr:to>
    <xdr:sp>
      <xdr:nvSpPr>
        <xdr:cNvPr id="929" name="CustomShape 1" hidden="1"/>
        <xdr:cNvSpPr/>
      </xdr:nvSpPr>
      <xdr:spPr>
        <a:xfrm>
          <a:off x="0" y="0"/>
          <a:ext cx="1261692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76320</xdr:colOff>
      <xdr:row>47</xdr:row>
      <xdr:rowOff>95040</xdr:rowOff>
    </xdr:to>
    <xdr:sp>
      <xdr:nvSpPr>
        <xdr:cNvPr id="930" name="CustomShape 1" hidden="1"/>
        <xdr:cNvSpPr/>
      </xdr:nvSpPr>
      <xdr:spPr>
        <a:xfrm>
          <a:off x="0" y="0"/>
          <a:ext cx="1261692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47</xdr:row>
      <xdr:rowOff>95400</xdr:rowOff>
    </xdr:to>
    <xdr:sp>
      <xdr:nvSpPr>
        <xdr:cNvPr id="931" name="CustomShape 1" hidden="1"/>
        <xdr:cNvSpPr/>
      </xdr:nvSpPr>
      <xdr:spPr>
        <a:xfrm>
          <a:off x="0" y="0"/>
          <a:ext cx="126172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47</xdr:row>
      <xdr:rowOff>95400</xdr:rowOff>
    </xdr:to>
    <xdr:sp>
      <xdr:nvSpPr>
        <xdr:cNvPr id="932" name="CustomShape 1" hidden="1"/>
        <xdr:cNvSpPr/>
      </xdr:nvSpPr>
      <xdr:spPr>
        <a:xfrm>
          <a:off x="0" y="0"/>
          <a:ext cx="126172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47</xdr:row>
      <xdr:rowOff>95400</xdr:rowOff>
    </xdr:to>
    <xdr:sp>
      <xdr:nvSpPr>
        <xdr:cNvPr id="933" name="CustomShape 1" hidden="1"/>
        <xdr:cNvSpPr/>
      </xdr:nvSpPr>
      <xdr:spPr>
        <a:xfrm>
          <a:off x="0" y="0"/>
          <a:ext cx="126172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47</xdr:row>
      <xdr:rowOff>95760</xdr:rowOff>
    </xdr:to>
    <xdr:sp>
      <xdr:nvSpPr>
        <xdr:cNvPr id="934" name="CustomShape 1" hidden="1"/>
        <xdr:cNvSpPr/>
      </xdr:nvSpPr>
      <xdr:spPr>
        <a:xfrm>
          <a:off x="0" y="0"/>
          <a:ext cx="126176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47</xdr:row>
      <xdr:rowOff>95760</xdr:rowOff>
    </xdr:to>
    <xdr:sp>
      <xdr:nvSpPr>
        <xdr:cNvPr id="935" name="CustomShape 1" hidden="1"/>
        <xdr:cNvSpPr/>
      </xdr:nvSpPr>
      <xdr:spPr>
        <a:xfrm>
          <a:off x="0" y="0"/>
          <a:ext cx="126176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47</xdr:row>
      <xdr:rowOff>95760</xdr:rowOff>
    </xdr:to>
    <xdr:sp>
      <xdr:nvSpPr>
        <xdr:cNvPr id="936" name="CustomShape 1" hidden="1"/>
        <xdr:cNvSpPr/>
      </xdr:nvSpPr>
      <xdr:spPr>
        <a:xfrm>
          <a:off x="0" y="0"/>
          <a:ext cx="126176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47</xdr:row>
      <xdr:rowOff>96120</xdr:rowOff>
    </xdr:to>
    <xdr:sp>
      <xdr:nvSpPr>
        <xdr:cNvPr id="937" name="CustomShape 1" hidden="1"/>
        <xdr:cNvSpPr/>
      </xdr:nvSpPr>
      <xdr:spPr>
        <a:xfrm>
          <a:off x="0" y="0"/>
          <a:ext cx="126180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47</xdr:row>
      <xdr:rowOff>96120</xdr:rowOff>
    </xdr:to>
    <xdr:sp>
      <xdr:nvSpPr>
        <xdr:cNvPr id="938" name="CustomShape 1" hidden="1"/>
        <xdr:cNvSpPr/>
      </xdr:nvSpPr>
      <xdr:spPr>
        <a:xfrm>
          <a:off x="0" y="0"/>
          <a:ext cx="126180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47</xdr:row>
      <xdr:rowOff>96120</xdr:rowOff>
    </xdr:to>
    <xdr:sp>
      <xdr:nvSpPr>
        <xdr:cNvPr id="939" name="CustomShape 1" hidden="1"/>
        <xdr:cNvSpPr/>
      </xdr:nvSpPr>
      <xdr:spPr>
        <a:xfrm>
          <a:off x="0" y="0"/>
          <a:ext cx="126180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77760</xdr:colOff>
      <xdr:row>47</xdr:row>
      <xdr:rowOff>96480</xdr:rowOff>
    </xdr:to>
    <xdr:sp>
      <xdr:nvSpPr>
        <xdr:cNvPr id="940" name="CustomShape 1" hidden="1"/>
        <xdr:cNvSpPr/>
      </xdr:nvSpPr>
      <xdr:spPr>
        <a:xfrm>
          <a:off x="0" y="0"/>
          <a:ext cx="126183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77760</xdr:colOff>
      <xdr:row>47</xdr:row>
      <xdr:rowOff>96480</xdr:rowOff>
    </xdr:to>
    <xdr:sp>
      <xdr:nvSpPr>
        <xdr:cNvPr id="941" name="CustomShape 1" hidden="1"/>
        <xdr:cNvSpPr/>
      </xdr:nvSpPr>
      <xdr:spPr>
        <a:xfrm>
          <a:off x="0" y="0"/>
          <a:ext cx="126183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77760</xdr:colOff>
      <xdr:row>47</xdr:row>
      <xdr:rowOff>96480</xdr:rowOff>
    </xdr:to>
    <xdr:sp>
      <xdr:nvSpPr>
        <xdr:cNvPr id="942" name="CustomShape 1" hidden="1"/>
        <xdr:cNvSpPr/>
      </xdr:nvSpPr>
      <xdr:spPr>
        <a:xfrm>
          <a:off x="0" y="0"/>
          <a:ext cx="126183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78120</xdr:colOff>
      <xdr:row>47</xdr:row>
      <xdr:rowOff>96840</xdr:rowOff>
    </xdr:to>
    <xdr:sp>
      <xdr:nvSpPr>
        <xdr:cNvPr id="943" name="CustomShape 1" hidden="1"/>
        <xdr:cNvSpPr/>
      </xdr:nvSpPr>
      <xdr:spPr>
        <a:xfrm>
          <a:off x="0" y="0"/>
          <a:ext cx="126187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78120</xdr:colOff>
      <xdr:row>47</xdr:row>
      <xdr:rowOff>96840</xdr:rowOff>
    </xdr:to>
    <xdr:sp>
      <xdr:nvSpPr>
        <xdr:cNvPr id="944" name="CustomShape 1" hidden="1"/>
        <xdr:cNvSpPr/>
      </xdr:nvSpPr>
      <xdr:spPr>
        <a:xfrm>
          <a:off x="0" y="0"/>
          <a:ext cx="126187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78120</xdr:colOff>
      <xdr:row>47</xdr:row>
      <xdr:rowOff>96840</xdr:rowOff>
    </xdr:to>
    <xdr:sp>
      <xdr:nvSpPr>
        <xdr:cNvPr id="945" name="CustomShape 1" hidden="1"/>
        <xdr:cNvSpPr/>
      </xdr:nvSpPr>
      <xdr:spPr>
        <a:xfrm>
          <a:off x="0" y="0"/>
          <a:ext cx="126187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78480</xdr:colOff>
      <xdr:row>47</xdr:row>
      <xdr:rowOff>97200</xdr:rowOff>
    </xdr:to>
    <xdr:sp>
      <xdr:nvSpPr>
        <xdr:cNvPr id="946" name="CustomShape 1" hidden="1"/>
        <xdr:cNvSpPr/>
      </xdr:nvSpPr>
      <xdr:spPr>
        <a:xfrm>
          <a:off x="0" y="0"/>
          <a:ext cx="1261908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78480</xdr:colOff>
      <xdr:row>47</xdr:row>
      <xdr:rowOff>97200</xdr:rowOff>
    </xdr:to>
    <xdr:sp>
      <xdr:nvSpPr>
        <xdr:cNvPr id="947" name="CustomShape 1" hidden="1"/>
        <xdr:cNvSpPr/>
      </xdr:nvSpPr>
      <xdr:spPr>
        <a:xfrm>
          <a:off x="0" y="0"/>
          <a:ext cx="1261908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78480</xdr:colOff>
      <xdr:row>47</xdr:row>
      <xdr:rowOff>97200</xdr:rowOff>
    </xdr:to>
    <xdr:sp>
      <xdr:nvSpPr>
        <xdr:cNvPr id="948" name="CustomShape 1" hidden="1"/>
        <xdr:cNvSpPr/>
      </xdr:nvSpPr>
      <xdr:spPr>
        <a:xfrm>
          <a:off x="0" y="0"/>
          <a:ext cx="1261908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78840</xdr:colOff>
      <xdr:row>47</xdr:row>
      <xdr:rowOff>97560</xdr:rowOff>
    </xdr:to>
    <xdr:sp>
      <xdr:nvSpPr>
        <xdr:cNvPr id="949" name="CustomShape 1" hidden="1"/>
        <xdr:cNvSpPr/>
      </xdr:nvSpPr>
      <xdr:spPr>
        <a:xfrm>
          <a:off x="0" y="0"/>
          <a:ext cx="126194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78840</xdr:colOff>
      <xdr:row>47</xdr:row>
      <xdr:rowOff>97560</xdr:rowOff>
    </xdr:to>
    <xdr:sp>
      <xdr:nvSpPr>
        <xdr:cNvPr id="950" name="CustomShape 1" hidden="1"/>
        <xdr:cNvSpPr/>
      </xdr:nvSpPr>
      <xdr:spPr>
        <a:xfrm>
          <a:off x="0" y="0"/>
          <a:ext cx="126194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78840</xdr:colOff>
      <xdr:row>47</xdr:row>
      <xdr:rowOff>97560</xdr:rowOff>
    </xdr:to>
    <xdr:sp>
      <xdr:nvSpPr>
        <xdr:cNvPr id="951" name="CustomShape 1" hidden="1"/>
        <xdr:cNvSpPr/>
      </xdr:nvSpPr>
      <xdr:spPr>
        <a:xfrm>
          <a:off x="0" y="0"/>
          <a:ext cx="126194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79200</xdr:colOff>
      <xdr:row>47</xdr:row>
      <xdr:rowOff>97920</xdr:rowOff>
    </xdr:to>
    <xdr:sp>
      <xdr:nvSpPr>
        <xdr:cNvPr id="952" name="CustomShape 1" hidden="1"/>
        <xdr:cNvSpPr/>
      </xdr:nvSpPr>
      <xdr:spPr>
        <a:xfrm>
          <a:off x="0" y="0"/>
          <a:ext cx="1261980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79200</xdr:colOff>
      <xdr:row>47</xdr:row>
      <xdr:rowOff>97920</xdr:rowOff>
    </xdr:to>
    <xdr:sp>
      <xdr:nvSpPr>
        <xdr:cNvPr id="953" name="CustomShape 1" hidden="1"/>
        <xdr:cNvSpPr/>
      </xdr:nvSpPr>
      <xdr:spPr>
        <a:xfrm>
          <a:off x="0" y="0"/>
          <a:ext cx="1261980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79200</xdr:colOff>
      <xdr:row>47</xdr:row>
      <xdr:rowOff>97920</xdr:rowOff>
    </xdr:to>
    <xdr:sp>
      <xdr:nvSpPr>
        <xdr:cNvPr id="954" name="CustomShape 1" hidden="1"/>
        <xdr:cNvSpPr/>
      </xdr:nvSpPr>
      <xdr:spPr>
        <a:xfrm>
          <a:off x="0" y="0"/>
          <a:ext cx="1261980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79560</xdr:colOff>
      <xdr:row>47</xdr:row>
      <xdr:rowOff>98280</xdr:rowOff>
    </xdr:to>
    <xdr:sp>
      <xdr:nvSpPr>
        <xdr:cNvPr id="955" name="CustomShape 1" hidden="1"/>
        <xdr:cNvSpPr/>
      </xdr:nvSpPr>
      <xdr:spPr>
        <a:xfrm>
          <a:off x="0" y="0"/>
          <a:ext cx="126201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79560</xdr:colOff>
      <xdr:row>47</xdr:row>
      <xdr:rowOff>98280</xdr:rowOff>
    </xdr:to>
    <xdr:sp>
      <xdr:nvSpPr>
        <xdr:cNvPr id="956" name="CustomShape 1" hidden="1"/>
        <xdr:cNvSpPr/>
      </xdr:nvSpPr>
      <xdr:spPr>
        <a:xfrm>
          <a:off x="0" y="0"/>
          <a:ext cx="126201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79560</xdr:colOff>
      <xdr:row>47</xdr:row>
      <xdr:rowOff>98280</xdr:rowOff>
    </xdr:to>
    <xdr:sp>
      <xdr:nvSpPr>
        <xdr:cNvPr id="957" name="CustomShape 1" hidden="1"/>
        <xdr:cNvSpPr/>
      </xdr:nvSpPr>
      <xdr:spPr>
        <a:xfrm>
          <a:off x="0" y="0"/>
          <a:ext cx="1262016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79920</xdr:colOff>
      <xdr:row>47</xdr:row>
      <xdr:rowOff>98640</xdr:rowOff>
    </xdr:to>
    <xdr:sp>
      <xdr:nvSpPr>
        <xdr:cNvPr id="958" name="CustomShape 1" hidden="1"/>
        <xdr:cNvSpPr/>
      </xdr:nvSpPr>
      <xdr:spPr>
        <a:xfrm>
          <a:off x="0" y="0"/>
          <a:ext cx="126205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79920</xdr:colOff>
      <xdr:row>47</xdr:row>
      <xdr:rowOff>98640</xdr:rowOff>
    </xdr:to>
    <xdr:sp>
      <xdr:nvSpPr>
        <xdr:cNvPr id="959" name="CustomShape 1" hidden="1"/>
        <xdr:cNvSpPr/>
      </xdr:nvSpPr>
      <xdr:spPr>
        <a:xfrm>
          <a:off x="0" y="0"/>
          <a:ext cx="126205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79920</xdr:colOff>
      <xdr:row>47</xdr:row>
      <xdr:rowOff>98640</xdr:rowOff>
    </xdr:to>
    <xdr:sp>
      <xdr:nvSpPr>
        <xdr:cNvPr id="960" name="CustomShape 1" hidden="1"/>
        <xdr:cNvSpPr/>
      </xdr:nvSpPr>
      <xdr:spPr>
        <a:xfrm>
          <a:off x="0" y="0"/>
          <a:ext cx="126205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80640</xdr:colOff>
      <xdr:row>47</xdr:row>
      <xdr:rowOff>99360</xdr:rowOff>
    </xdr:to>
    <xdr:sp>
      <xdr:nvSpPr>
        <xdr:cNvPr id="961" name="CustomShape 1" hidden="1"/>
        <xdr:cNvSpPr/>
      </xdr:nvSpPr>
      <xdr:spPr>
        <a:xfrm>
          <a:off x="0" y="0"/>
          <a:ext cx="126212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80640</xdr:colOff>
      <xdr:row>47</xdr:row>
      <xdr:rowOff>99360</xdr:rowOff>
    </xdr:to>
    <xdr:sp>
      <xdr:nvSpPr>
        <xdr:cNvPr id="962" name="CustomShape 1" hidden="1"/>
        <xdr:cNvSpPr/>
      </xdr:nvSpPr>
      <xdr:spPr>
        <a:xfrm>
          <a:off x="0" y="0"/>
          <a:ext cx="126212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80640</xdr:colOff>
      <xdr:row>47</xdr:row>
      <xdr:rowOff>99360</xdr:rowOff>
    </xdr:to>
    <xdr:sp>
      <xdr:nvSpPr>
        <xdr:cNvPr id="963" name="CustomShape 1" hidden="1"/>
        <xdr:cNvSpPr/>
      </xdr:nvSpPr>
      <xdr:spPr>
        <a:xfrm>
          <a:off x="0" y="0"/>
          <a:ext cx="126212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81000</xdr:colOff>
      <xdr:row>47</xdr:row>
      <xdr:rowOff>99720</xdr:rowOff>
    </xdr:to>
    <xdr:sp>
      <xdr:nvSpPr>
        <xdr:cNvPr id="964" name="CustomShape 1" hidden="1"/>
        <xdr:cNvSpPr/>
      </xdr:nvSpPr>
      <xdr:spPr>
        <a:xfrm>
          <a:off x="0" y="0"/>
          <a:ext cx="126216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81000</xdr:colOff>
      <xdr:row>47</xdr:row>
      <xdr:rowOff>99720</xdr:rowOff>
    </xdr:to>
    <xdr:sp>
      <xdr:nvSpPr>
        <xdr:cNvPr id="965" name="CustomShape 1" hidden="1"/>
        <xdr:cNvSpPr/>
      </xdr:nvSpPr>
      <xdr:spPr>
        <a:xfrm>
          <a:off x="0" y="0"/>
          <a:ext cx="126216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81000</xdr:colOff>
      <xdr:row>47</xdr:row>
      <xdr:rowOff>99720</xdr:rowOff>
    </xdr:to>
    <xdr:sp>
      <xdr:nvSpPr>
        <xdr:cNvPr id="966" name="CustomShape 1" hidden="1"/>
        <xdr:cNvSpPr/>
      </xdr:nvSpPr>
      <xdr:spPr>
        <a:xfrm>
          <a:off x="0" y="0"/>
          <a:ext cx="126216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81360</xdr:colOff>
      <xdr:row>47</xdr:row>
      <xdr:rowOff>100080</xdr:rowOff>
    </xdr:to>
    <xdr:sp>
      <xdr:nvSpPr>
        <xdr:cNvPr id="967" name="CustomShape 1" hidden="1"/>
        <xdr:cNvSpPr/>
      </xdr:nvSpPr>
      <xdr:spPr>
        <a:xfrm>
          <a:off x="0" y="0"/>
          <a:ext cx="126219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81360</xdr:colOff>
      <xdr:row>47</xdr:row>
      <xdr:rowOff>100080</xdr:rowOff>
    </xdr:to>
    <xdr:sp>
      <xdr:nvSpPr>
        <xdr:cNvPr id="968" name="CustomShape 1" hidden="1"/>
        <xdr:cNvSpPr/>
      </xdr:nvSpPr>
      <xdr:spPr>
        <a:xfrm>
          <a:off x="0" y="0"/>
          <a:ext cx="126219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81360</xdr:colOff>
      <xdr:row>47</xdr:row>
      <xdr:rowOff>100080</xdr:rowOff>
    </xdr:to>
    <xdr:sp>
      <xdr:nvSpPr>
        <xdr:cNvPr id="969" name="CustomShape 1" hidden="1"/>
        <xdr:cNvSpPr/>
      </xdr:nvSpPr>
      <xdr:spPr>
        <a:xfrm>
          <a:off x="0" y="0"/>
          <a:ext cx="126219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81720</xdr:colOff>
      <xdr:row>47</xdr:row>
      <xdr:rowOff>100440</xdr:rowOff>
    </xdr:to>
    <xdr:sp>
      <xdr:nvSpPr>
        <xdr:cNvPr id="970" name="CustomShape 1" hidden="1"/>
        <xdr:cNvSpPr/>
      </xdr:nvSpPr>
      <xdr:spPr>
        <a:xfrm>
          <a:off x="0" y="0"/>
          <a:ext cx="126223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81720</xdr:colOff>
      <xdr:row>47</xdr:row>
      <xdr:rowOff>100440</xdr:rowOff>
    </xdr:to>
    <xdr:sp>
      <xdr:nvSpPr>
        <xdr:cNvPr id="971" name="CustomShape 1" hidden="1"/>
        <xdr:cNvSpPr/>
      </xdr:nvSpPr>
      <xdr:spPr>
        <a:xfrm>
          <a:off x="0" y="0"/>
          <a:ext cx="126223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81720</xdr:colOff>
      <xdr:row>47</xdr:row>
      <xdr:rowOff>100440</xdr:rowOff>
    </xdr:to>
    <xdr:sp>
      <xdr:nvSpPr>
        <xdr:cNvPr id="972" name="CustomShape 1" hidden="1"/>
        <xdr:cNvSpPr/>
      </xdr:nvSpPr>
      <xdr:spPr>
        <a:xfrm>
          <a:off x="0" y="0"/>
          <a:ext cx="126223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82080</xdr:colOff>
      <xdr:row>47</xdr:row>
      <xdr:rowOff>100800</xdr:rowOff>
    </xdr:to>
    <xdr:sp>
      <xdr:nvSpPr>
        <xdr:cNvPr id="973" name="CustomShape 1" hidden="1"/>
        <xdr:cNvSpPr/>
      </xdr:nvSpPr>
      <xdr:spPr>
        <a:xfrm>
          <a:off x="0" y="0"/>
          <a:ext cx="126226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82080</xdr:colOff>
      <xdr:row>47</xdr:row>
      <xdr:rowOff>100800</xdr:rowOff>
    </xdr:to>
    <xdr:sp>
      <xdr:nvSpPr>
        <xdr:cNvPr id="974" name="CustomShape 1" hidden="1"/>
        <xdr:cNvSpPr/>
      </xdr:nvSpPr>
      <xdr:spPr>
        <a:xfrm>
          <a:off x="0" y="0"/>
          <a:ext cx="126226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82080</xdr:colOff>
      <xdr:row>47</xdr:row>
      <xdr:rowOff>100800</xdr:rowOff>
    </xdr:to>
    <xdr:sp>
      <xdr:nvSpPr>
        <xdr:cNvPr id="975" name="CustomShape 1" hidden="1"/>
        <xdr:cNvSpPr/>
      </xdr:nvSpPr>
      <xdr:spPr>
        <a:xfrm>
          <a:off x="0" y="0"/>
          <a:ext cx="126226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82440</xdr:colOff>
      <xdr:row>47</xdr:row>
      <xdr:rowOff>101160</xdr:rowOff>
    </xdr:to>
    <xdr:sp>
      <xdr:nvSpPr>
        <xdr:cNvPr id="976" name="CustomShape 1" hidden="1"/>
        <xdr:cNvSpPr/>
      </xdr:nvSpPr>
      <xdr:spPr>
        <a:xfrm>
          <a:off x="0" y="0"/>
          <a:ext cx="1262304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82440</xdr:colOff>
      <xdr:row>47</xdr:row>
      <xdr:rowOff>101160</xdr:rowOff>
    </xdr:to>
    <xdr:sp>
      <xdr:nvSpPr>
        <xdr:cNvPr id="977" name="CustomShape 1" hidden="1"/>
        <xdr:cNvSpPr/>
      </xdr:nvSpPr>
      <xdr:spPr>
        <a:xfrm>
          <a:off x="0" y="0"/>
          <a:ext cx="1262304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82440</xdr:colOff>
      <xdr:row>47</xdr:row>
      <xdr:rowOff>101160</xdr:rowOff>
    </xdr:to>
    <xdr:sp>
      <xdr:nvSpPr>
        <xdr:cNvPr id="978" name="CustomShape 1" hidden="1"/>
        <xdr:cNvSpPr/>
      </xdr:nvSpPr>
      <xdr:spPr>
        <a:xfrm>
          <a:off x="0" y="0"/>
          <a:ext cx="1262304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82800</xdr:colOff>
      <xdr:row>47</xdr:row>
      <xdr:rowOff>101520</xdr:rowOff>
    </xdr:to>
    <xdr:sp>
      <xdr:nvSpPr>
        <xdr:cNvPr id="979" name="CustomShape 1" hidden="1"/>
        <xdr:cNvSpPr/>
      </xdr:nvSpPr>
      <xdr:spPr>
        <a:xfrm>
          <a:off x="0" y="0"/>
          <a:ext cx="1262340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82800</xdr:colOff>
      <xdr:row>47</xdr:row>
      <xdr:rowOff>101520</xdr:rowOff>
    </xdr:to>
    <xdr:sp>
      <xdr:nvSpPr>
        <xdr:cNvPr id="980" name="CustomShape 1" hidden="1"/>
        <xdr:cNvSpPr/>
      </xdr:nvSpPr>
      <xdr:spPr>
        <a:xfrm>
          <a:off x="0" y="0"/>
          <a:ext cx="1262340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82800</xdr:colOff>
      <xdr:row>47</xdr:row>
      <xdr:rowOff>101520</xdr:rowOff>
    </xdr:to>
    <xdr:sp>
      <xdr:nvSpPr>
        <xdr:cNvPr id="981" name="CustomShape 1" hidden="1"/>
        <xdr:cNvSpPr/>
      </xdr:nvSpPr>
      <xdr:spPr>
        <a:xfrm>
          <a:off x="0" y="0"/>
          <a:ext cx="1262340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83160</xdr:colOff>
      <xdr:row>47</xdr:row>
      <xdr:rowOff>101880</xdr:rowOff>
    </xdr:to>
    <xdr:sp>
      <xdr:nvSpPr>
        <xdr:cNvPr id="982" name="CustomShape 1" hidden="1"/>
        <xdr:cNvSpPr/>
      </xdr:nvSpPr>
      <xdr:spPr>
        <a:xfrm>
          <a:off x="0" y="0"/>
          <a:ext cx="1262376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83160</xdr:colOff>
      <xdr:row>47</xdr:row>
      <xdr:rowOff>101880</xdr:rowOff>
    </xdr:to>
    <xdr:sp>
      <xdr:nvSpPr>
        <xdr:cNvPr id="983" name="CustomShape 1" hidden="1"/>
        <xdr:cNvSpPr/>
      </xdr:nvSpPr>
      <xdr:spPr>
        <a:xfrm>
          <a:off x="0" y="0"/>
          <a:ext cx="1262376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83160</xdr:colOff>
      <xdr:row>47</xdr:row>
      <xdr:rowOff>101880</xdr:rowOff>
    </xdr:to>
    <xdr:sp>
      <xdr:nvSpPr>
        <xdr:cNvPr id="984" name="CustomShape 1" hidden="1"/>
        <xdr:cNvSpPr/>
      </xdr:nvSpPr>
      <xdr:spPr>
        <a:xfrm>
          <a:off x="0" y="0"/>
          <a:ext cx="1262376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83520</xdr:colOff>
      <xdr:row>47</xdr:row>
      <xdr:rowOff>102240</xdr:rowOff>
    </xdr:to>
    <xdr:sp>
      <xdr:nvSpPr>
        <xdr:cNvPr id="985" name="CustomShape 1" hidden="1"/>
        <xdr:cNvSpPr/>
      </xdr:nvSpPr>
      <xdr:spPr>
        <a:xfrm>
          <a:off x="0" y="0"/>
          <a:ext cx="1262412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83520</xdr:colOff>
      <xdr:row>47</xdr:row>
      <xdr:rowOff>102240</xdr:rowOff>
    </xdr:to>
    <xdr:sp>
      <xdr:nvSpPr>
        <xdr:cNvPr id="986" name="CustomShape 1" hidden="1"/>
        <xdr:cNvSpPr/>
      </xdr:nvSpPr>
      <xdr:spPr>
        <a:xfrm>
          <a:off x="0" y="0"/>
          <a:ext cx="1262412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83520</xdr:colOff>
      <xdr:row>47</xdr:row>
      <xdr:rowOff>102240</xdr:rowOff>
    </xdr:to>
    <xdr:sp>
      <xdr:nvSpPr>
        <xdr:cNvPr id="987" name="CustomShape 1" hidden="1"/>
        <xdr:cNvSpPr/>
      </xdr:nvSpPr>
      <xdr:spPr>
        <a:xfrm>
          <a:off x="0" y="0"/>
          <a:ext cx="1262412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83880</xdr:colOff>
      <xdr:row>47</xdr:row>
      <xdr:rowOff>102600</xdr:rowOff>
    </xdr:to>
    <xdr:sp>
      <xdr:nvSpPr>
        <xdr:cNvPr id="988" name="CustomShape 1" hidden="1"/>
        <xdr:cNvSpPr/>
      </xdr:nvSpPr>
      <xdr:spPr>
        <a:xfrm>
          <a:off x="0" y="0"/>
          <a:ext cx="1262448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83880</xdr:colOff>
      <xdr:row>47</xdr:row>
      <xdr:rowOff>102600</xdr:rowOff>
    </xdr:to>
    <xdr:sp>
      <xdr:nvSpPr>
        <xdr:cNvPr id="989" name="CustomShape 1" hidden="1"/>
        <xdr:cNvSpPr/>
      </xdr:nvSpPr>
      <xdr:spPr>
        <a:xfrm>
          <a:off x="0" y="0"/>
          <a:ext cx="1262448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83880</xdr:colOff>
      <xdr:row>47</xdr:row>
      <xdr:rowOff>102600</xdr:rowOff>
    </xdr:to>
    <xdr:sp>
      <xdr:nvSpPr>
        <xdr:cNvPr id="990" name="CustomShape 1" hidden="1"/>
        <xdr:cNvSpPr/>
      </xdr:nvSpPr>
      <xdr:spPr>
        <a:xfrm>
          <a:off x="0" y="0"/>
          <a:ext cx="1262448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84240</xdr:colOff>
      <xdr:row>47</xdr:row>
      <xdr:rowOff>102960</xdr:rowOff>
    </xdr:to>
    <xdr:sp>
      <xdr:nvSpPr>
        <xdr:cNvPr id="991" name="CustomShape 1" hidden="1"/>
        <xdr:cNvSpPr/>
      </xdr:nvSpPr>
      <xdr:spPr>
        <a:xfrm>
          <a:off x="0" y="0"/>
          <a:ext cx="126248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84240</xdr:colOff>
      <xdr:row>47</xdr:row>
      <xdr:rowOff>102960</xdr:rowOff>
    </xdr:to>
    <xdr:sp>
      <xdr:nvSpPr>
        <xdr:cNvPr id="992" name="CustomShape 1" hidden="1"/>
        <xdr:cNvSpPr/>
      </xdr:nvSpPr>
      <xdr:spPr>
        <a:xfrm>
          <a:off x="0" y="0"/>
          <a:ext cx="126248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84240</xdr:colOff>
      <xdr:row>47</xdr:row>
      <xdr:rowOff>102960</xdr:rowOff>
    </xdr:to>
    <xdr:sp>
      <xdr:nvSpPr>
        <xdr:cNvPr id="993" name="CustomShape 1" hidden="1"/>
        <xdr:cNvSpPr/>
      </xdr:nvSpPr>
      <xdr:spPr>
        <a:xfrm>
          <a:off x="0" y="0"/>
          <a:ext cx="126248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84600</xdr:colOff>
      <xdr:row>47</xdr:row>
      <xdr:rowOff>103320</xdr:rowOff>
    </xdr:to>
    <xdr:sp>
      <xdr:nvSpPr>
        <xdr:cNvPr id="994" name="CustomShape 1" hidden="1"/>
        <xdr:cNvSpPr/>
      </xdr:nvSpPr>
      <xdr:spPr>
        <a:xfrm>
          <a:off x="0" y="0"/>
          <a:ext cx="126252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84600</xdr:colOff>
      <xdr:row>47</xdr:row>
      <xdr:rowOff>103320</xdr:rowOff>
    </xdr:to>
    <xdr:sp>
      <xdr:nvSpPr>
        <xdr:cNvPr id="995" name="CustomShape 1" hidden="1"/>
        <xdr:cNvSpPr/>
      </xdr:nvSpPr>
      <xdr:spPr>
        <a:xfrm>
          <a:off x="0" y="0"/>
          <a:ext cx="126252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84600</xdr:colOff>
      <xdr:row>47</xdr:row>
      <xdr:rowOff>103320</xdr:rowOff>
    </xdr:to>
    <xdr:sp>
      <xdr:nvSpPr>
        <xdr:cNvPr id="996" name="CustomShape 1" hidden="1"/>
        <xdr:cNvSpPr/>
      </xdr:nvSpPr>
      <xdr:spPr>
        <a:xfrm>
          <a:off x="0" y="0"/>
          <a:ext cx="126252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84960</xdr:colOff>
      <xdr:row>47</xdr:row>
      <xdr:rowOff>103680</xdr:rowOff>
    </xdr:to>
    <xdr:sp>
      <xdr:nvSpPr>
        <xdr:cNvPr id="997" name="CustomShape 1" hidden="1"/>
        <xdr:cNvSpPr/>
      </xdr:nvSpPr>
      <xdr:spPr>
        <a:xfrm>
          <a:off x="0" y="0"/>
          <a:ext cx="1262556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84960</xdr:colOff>
      <xdr:row>47</xdr:row>
      <xdr:rowOff>103680</xdr:rowOff>
    </xdr:to>
    <xdr:sp>
      <xdr:nvSpPr>
        <xdr:cNvPr id="998" name="CustomShape 1" hidden="1"/>
        <xdr:cNvSpPr/>
      </xdr:nvSpPr>
      <xdr:spPr>
        <a:xfrm>
          <a:off x="0" y="0"/>
          <a:ext cx="1262556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84960</xdr:colOff>
      <xdr:row>47</xdr:row>
      <xdr:rowOff>103680</xdr:rowOff>
    </xdr:to>
    <xdr:sp>
      <xdr:nvSpPr>
        <xdr:cNvPr id="999" name="CustomShape 1" hidden="1"/>
        <xdr:cNvSpPr/>
      </xdr:nvSpPr>
      <xdr:spPr>
        <a:xfrm>
          <a:off x="0" y="0"/>
          <a:ext cx="1262556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85320</xdr:colOff>
      <xdr:row>47</xdr:row>
      <xdr:rowOff>104040</xdr:rowOff>
    </xdr:to>
    <xdr:sp>
      <xdr:nvSpPr>
        <xdr:cNvPr id="1000" name="CustomShape 1" hidden="1"/>
        <xdr:cNvSpPr/>
      </xdr:nvSpPr>
      <xdr:spPr>
        <a:xfrm>
          <a:off x="0" y="0"/>
          <a:ext cx="126259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85320</xdr:colOff>
      <xdr:row>47</xdr:row>
      <xdr:rowOff>104040</xdr:rowOff>
    </xdr:to>
    <xdr:sp>
      <xdr:nvSpPr>
        <xdr:cNvPr id="1001" name="CustomShape 1" hidden="1"/>
        <xdr:cNvSpPr/>
      </xdr:nvSpPr>
      <xdr:spPr>
        <a:xfrm>
          <a:off x="0" y="0"/>
          <a:ext cx="126259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85320</xdr:colOff>
      <xdr:row>47</xdr:row>
      <xdr:rowOff>104040</xdr:rowOff>
    </xdr:to>
    <xdr:sp>
      <xdr:nvSpPr>
        <xdr:cNvPr id="1002" name="CustomShape 1" hidden="1"/>
        <xdr:cNvSpPr/>
      </xdr:nvSpPr>
      <xdr:spPr>
        <a:xfrm>
          <a:off x="0" y="0"/>
          <a:ext cx="126259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85680</xdr:colOff>
      <xdr:row>47</xdr:row>
      <xdr:rowOff>104400</xdr:rowOff>
    </xdr:to>
    <xdr:sp>
      <xdr:nvSpPr>
        <xdr:cNvPr id="1003" name="CustomShape 1" hidden="1"/>
        <xdr:cNvSpPr/>
      </xdr:nvSpPr>
      <xdr:spPr>
        <a:xfrm>
          <a:off x="0" y="0"/>
          <a:ext cx="1262628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85680</xdr:colOff>
      <xdr:row>47</xdr:row>
      <xdr:rowOff>104400</xdr:rowOff>
    </xdr:to>
    <xdr:sp>
      <xdr:nvSpPr>
        <xdr:cNvPr id="1004" name="CustomShape 1" hidden="1"/>
        <xdr:cNvSpPr/>
      </xdr:nvSpPr>
      <xdr:spPr>
        <a:xfrm>
          <a:off x="0" y="0"/>
          <a:ext cx="1262628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85680</xdr:colOff>
      <xdr:row>47</xdr:row>
      <xdr:rowOff>104400</xdr:rowOff>
    </xdr:to>
    <xdr:sp>
      <xdr:nvSpPr>
        <xdr:cNvPr id="1005" name="CustomShape 1" hidden="1"/>
        <xdr:cNvSpPr/>
      </xdr:nvSpPr>
      <xdr:spPr>
        <a:xfrm>
          <a:off x="0" y="0"/>
          <a:ext cx="1262628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86040</xdr:colOff>
      <xdr:row>47</xdr:row>
      <xdr:rowOff>104760</xdr:rowOff>
    </xdr:to>
    <xdr:sp>
      <xdr:nvSpPr>
        <xdr:cNvPr id="1006" name="CustomShape 1" hidden="1"/>
        <xdr:cNvSpPr/>
      </xdr:nvSpPr>
      <xdr:spPr>
        <a:xfrm>
          <a:off x="0" y="0"/>
          <a:ext cx="1262664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86040</xdr:colOff>
      <xdr:row>47</xdr:row>
      <xdr:rowOff>104760</xdr:rowOff>
    </xdr:to>
    <xdr:sp>
      <xdr:nvSpPr>
        <xdr:cNvPr id="1007" name="CustomShape 1" hidden="1"/>
        <xdr:cNvSpPr/>
      </xdr:nvSpPr>
      <xdr:spPr>
        <a:xfrm>
          <a:off x="0" y="0"/>
          <a:ext cx="1262664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86040</xdr:colOff>
      <xdr:row>47</xdr:row>
      <xdr:rowOff>104760</xdr:rowOff>
    </xdr:to>
    <xdr:sp>
      <xdr:nvSpPr>
        <xdr:cNvPr id="1008" name="CustomShape 1" hidden="1"/>
        <xdr:cNvSpPr/>
      </xdr:nvSpPr>
      <xdr:spPr>
        <a:xfrm>
          <a:off x="0" y="0"/>
          <a:ext cx="1262664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86400</xdr:colOff>
      <xdr:row>47</xdr:row>
      <xdr:rowOff>105120</xdr:rowOff>
    </xdr:to>
    <xdr:sp>
      <xdr:nvSpPr>
        <xdr:cNvPr id="1009" name="CustomShape 1" hidden="1"/>
        <xdr:cNvSpPr/>
      </xdr:nvSpPr>
      <xdr:spPr>
        <a:xfrm>
          <a:off x="0" y="0"/>
          <a:ext cx="1262700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86400</xdr:colOff>
      <xdr:row>47</xdr:row>
      <xdr:rowOff>105120</xdr:rowOff>
    </xdr:to>
    <xdr:sp>
      <xdr:nvSpPr>
        <xdr:cNvPr id="1010" name="CustomShape 1" hidden="1"/>
        <xdr:cNvSpPr/>
      </xdr:nvSpPr>
      <xdr:spPr>
        <a:xfrm>
          <a:off x="0" y="0"/>
          <a:ext cx="1262700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86400</xdr:colOff>
      <xdr:row>47</xdr:row>
      <xdr:rowOff>105120</xdr:rowOff>
    </xdr:to>
    <xdr:sp>
      <xdr:nvSpPr>
        <xdr:cNvPr id="1011" name="CustomShape 1" hidden="1"/>
        <xdr:cNvSpPr/>
      </xdr:nvSpPr>
      <xdr:spPr>
        <a:xfrm>
          <a:off x="0" y="0"/>
          <a:ext cx="1262700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86760</xdr:colOff>
      <xdr:row>47</xdr:row>
      <xdr:rowOff>105480</xdr:rowOff>
    </xdr:to>
    <xdr:sp>
      <xdr:nvSpPr>
        <xdr:cNvPr id="1012" name="CustomShape 1" hidden="1"/>
        <xdr:cNvSpPr/>
      </xdr:nvSpPr>
      <xdr:spPr>
        <a:xfrm>
          <a:off x="0" y="0"/>
          <a:ext cx="1262736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86760</xdr:colOff>
      <xdr:row>47</xdr:row>
      <xdr:rowOff>105480</xdr:rowOff>
    </xdr:to>
    <xdr:sp>
      <xdr:nvSpPr>
        <xdr:cNvPr id="1013" name="CustomShape 1" hidden="1"/>
        <xdr:cNvSpPr/>
      </xdr:nvSpPr>
      <xdr:spPr>
        <a:xfrm>
          <a:off x="0" y="0"/>
          <a:ext cx="1262736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86760</xdr:colOff>
      <xdr:row>47</xdr:row>
      <xdr:rowOff>105480</xdr:rowOff>
    </xdr:to>
    <xdr:sp>
      <xdr:nvSpPr>
        <xdr:cNvPr id="1014" name="CustomShape 1" hidden="1"/>
        <xdr:cNvSpPr/>
      </xdr:nvSpPr>
      <xdr:spPr>
        <a:xfrm>
          <a:off x="0" y="0"/>
          <a:ext cx="1262736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87120</xdr:colOff>
      <xdr:row>47</xdr:row>
      <xdr:rowOff>105840</xdr:rowOff>
    </xdr:to>
    <xdr:sp>
      <xdr:nvSpPr>
        <xdr:cNvPr id="1015" name="CustomShape 1" hidden="1"/>
        <xdr:cNvSpPr/>
      </xdr:nvSpPr>
      <xdr:spPr>
        <a:xfrm>
          <a:off x="0" y="0"/>
          <a:ext cx="1262772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87120</xdr:colOff>
      <xdr:row>47</xdr:row>
      <xdr:rowOff>105840</xdr:rowOff>
    </xdr:to>
    <xdr:sp>
      <xdr:nvSpPr>
        <xdr:cNvPr id="1016" name="CustomShape 1" hidden="1"/>
        <xdr:cNvSpPr/>
      </xdr:nvSpPr>
      <xdr:spPr>
        <a:xfrm>
          <a:off x="0" y="0"/>
          <a:ext cx="1262772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87120</xdr:colOff>
      <xdr:row>47</xdr:row>
      <xdr:rowOff>105840</xdr:rowOff>
    </xdr:to>
    <xdr:sp>
      <xdr:nvSpPr>
        <xdr:cNvPr id="1017" name="CustomShape 1" hidden="1"/>
        <xdr:cNvSpPr/>
      </xdr:nvSpPr>
      <xdr:spPr>
        <a:xfrm>
          <a:off x="0" y="0"/>
          <a:ext cx="1262772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87480</xdr:colOff>
      <xdr:row>47</xdr:row>
      <xdr:rowOff>106200</xdr:rowOff>
    </xdr:to>
    <xdr:sp>
      <xdr:nvSpPr>
        <xdr:cNvPr id="1018" name="CustomShape 1" hidden="1"/>
        <xdr:cNvSpPr/>
      </xdr:nvSpPr>
      <xdr:spPr>
        <a:xfrm>
          <a:off x="0" y="0"/>
          <a:ext cx="12628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87480</xdr:colOff>
      <xdr:row>47</xdr:row>
      <xdr:rowOff>106200</xdr:rowOff>
    </xdr:to>
    <xdr:sp>
      <xdr:nvSpPr>
        <xdr:cNvPr id="1019" name="CustomShape 1" hidden="1"/>
        <xdr:cNvSpPr/>
      </xdr:nvSpPr>
      <xdr:spPr>
        <a:xfrm>
          <a:off x="0" y="0"/>
          <a:ext cx="12628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87480</xdr:colOff>
      <xdr:row>47</xdr:row>
      <xdr:rowOff>106200</xdr:rowOff>
    </xdr:to>
    <xdr:sp>
      <xdr:nvSpPr>
        <xdr:cNvPr id="1020" name="CustomShape 1" hidden="1"/>
        <xdr:cNvSpPr/>
      </xdr:nvSpPr>
      <xdr:spPr>
        <a:xfrm>
          <a:off x="0" y="0"/>
          <a:ext cx="12628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87840</xdr:colOff>
      <xdr:row>47</xdr:row>
      <xdr:rowOff>106560</xdr:rowOff>
    </xdr:to>
    <xdr:sp>
      <xdr:nvSpPr>
        <xdr:cNvPr id="1021" name="CustomShape 1" hidden="1"/>
        <xdr:cNvSpPr/>
      </xdr:nvSpPr>
      <xdr:spPr>
        <a:xfrm>
          <a:off x="0" y="0"/>
          <a:ext cx="12628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87840</xdr:colOff>
      <xdr:row>47</xdr:row>
      <xdr:rowOff>106560</xdr:rowOff>
    </xdr:to>
    <xdr:sp>
      <xdr:nvSpPr>
        <xdr:cNvPr id="1022" name="CustomShape 1" hidden="1"/>
        <xdr:cNvSpPr/>
      </xdr:nvSpPr>
      <xdr:spPr>
        <a:xfrm>
          <a:off x="0" y="0"/>
          <a:ext cx="12628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87840</xdr:colOff>
      <xdr:row>47</xdr:row>
      <xdr:rowOff>106560</xdr:rowOff>
    </xdr:to>
    <xdr:sp>
      <xdr:nvSpPr>
        <xdr:cNvPr id="1023" name="CustomShape 1" hidden="1"/>
        <xdr:cNvSpPr/>
      </xdr:nvSpPr>
      <xdr:spPr>
        <a:xfrm>
          <a:off x="0" y="0"/>
          <a:ext cx="12628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88200</xdr:colOff>
      <xdr:row>47</xdr:row>
      <xdr:rowOff>106920</xdr:rowOff>
    </xdr:to>
    <xdr:sp>
      <xdr:nvSpPr>
        <xdr:cNvPr id="1024" name="CustomShape 1" hidden="1"/>
        <xdr:cNvSpPr/>
      </xdr:nvSpPr>
      <xdr:spPr>
        <a:xfrm>
          <a:off x="0" y="0"/>
          <a:ext cx="12628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88200</xdr:colOff>
      <xdr:row>47</xdr:row>
      <xdr:rowOff>106920</xdr:rowOff>
    </xdr:to>
    <xdr:sp>
      <xdr:nvSpPr>
        <xdr:cNvPr id="1025" name="CustomShape 1" hidden="1"/>
        <xdr:cNvSpPr/>
      </xdr:nvSpPr>
      <xdr:spPr>
        <a:xfrm>
          <a:off x="0" y="0"/>
          <a:ext cx="12628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88200</xdr:colOff>
      <xdr:row>47</xdr:row>
      <xdr:rowOff>106920</xdr:rowOff>
    </xdr:to>
    <xdr:sp>
      <xdr:nvSpPr>
        <xdr:cNvPr id="1026" name="CustomShape 1" hidden="1"/>
        <xdr:cNvSpPr/>
      </xdr:nvSpPr>
      <xdr:spPr>
        <a:xfrm>
          <a:off x="0" y="0"/>
          <a:ext cx="12628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88560</xdr:colOff>
      <xdr:row>47</xdr:row>
      <xdr:rowOff>107280</xdr:rowOff>
    </xdr:to>
    <xdr:sp>
      <xdr:nvSpPr>
        <xdr:cNvPr id="1027" name="CustomShape 1" hidden="1"/>
        <xdr:cNvSpPr/>
      </xdr:nvSpPr>
      <xdr:spPr>
        <a:xfrm>
          <a:off x="0" y="0"/>
          <a:ext cx="12629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88560</xdr:colOff>
      <xdr:row>47</xdr:row>
      <xdr:rowOff>107280</xdr:rowOff>
    </xdr:to>
    <xdr:sp>
      <xdr:nvSpPr>
        <xdr:cNvPr id="1028" name="CustomShape 1" hidden="1"/>
        <xdr:cNvSpPr/>
      </xdr:nvSpPr>
      <xdr:spPr>
        <a:xfrm>
          <a:off x="0" y="0"/>
          <a:ext cx="12629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88560</xdr:colOff>
      <xdr:row>47</xdr:row>
      <xdr:rowOff>107280</xdr:rowOff>
    </xdr:to>
    <xdr:sp>
      <xdr:nvSpPr>
        <xdr:cNvPr id="1029" name="CustomShape 1" hidden="1"/>
        <xdr:cNvSpPr/>
      </xdr:nvSpPr>
      <xdr:spPr>
        <a:xfrm>
          <a:off x="0" y="0"/>
          <a:ext cx="12629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88920</xdr:colOff>
      <xdr:row>47</xdr:row>
      <xdr:rowOff>107640</xdr:rowOff>
    </xdr:to>
    <xdr:sp>
      <xdr:nvSpPr>
        <xdr:cNvPr id="1030" name="CustomShape 1" hidden="1"/>
        <xdr:cNvSpPr/>
      </xdr:nvSpPr>
      <xdr:spPr>
        <a:xfrm>
          <a:off x="0" y="0"/>
          <a:ext cx="12629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88920</xdr:colOff>
      <xdr:row>47</xdr:row>
      <xdr:rowOff>107640</xdr:rowOff>
    </xdr:to>
    <xdr:sp>
      <xdr:nvSpPr>
        <xdr:cNvPr id="1031" name="CustomShape 1" hidden="1"/>
        <xdr:cNvSpPr/>
      </xdr:nvSpPr>
      <xdr:spPr>
        <a:xfrm>
          <a:off x="0" y="0"/>
          <a:ext cx="12629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88920</xdr:colOff>
      <xdr:row>47</xdr:row>
      <xdr:rowOff>107640</xdr:rowOff>
    </xdr:to>
    <xdr:sp>
      <xdr:nvSpPr>
        <xdr:cNvPr id="1032" name="CustomShape 1" hidden="1"/>
        <xdr:cNvSpPr/>
      </xdr:nvSpPr>
      <xdr:spPr>
        <a:xfrm>
          <a:off x="0" y="0"/>
          <a:ext cx="12629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89280</xdr:colOff>
      <xdr:row>47</xdr:row>
      <xdr:rowOff>108000</xdr:rowOff>
    </xdr:to>
    <xdr:sp>
      <xdr:nvSpPr>
        <xdr:cNvPr id="1033" name="CustomShape 1" hidden="1"/>
        <xdr:cNvSpPr/>
      </xdr:nvSpPr>
      <xdr:spPr>
        <a:xfrm>
          <a:off x="0" y="0"/>
          <a:ext cx="12629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89280</xdr:colOff>
      <xdr:row>47</xdr:row>
      <xdr:rowOff>108000</xdr:rowOff>
    </xdr:to>
    <xdr:sp>
      <xdr:nvSpPr>
        <xdr:cNvPr id="1034" name="CustomShape 1" hidden="1"/>
        <xdr:cNvSpPr/>
      </xdr:nvSpPr>
      <xdr:spPr>
        <a:xfrm>
          <a:off x="0" y="0"/>
          <a:ext cx="12629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89280</xdr:colOff>
      <xdr:row>47</xdr:row>
      <xdr:rowOff>108000</xdr:rowOff>
    </xdr:to>
    <xdr:sp>
      <xdr:nvSpPr>
        <xdr:cNvPr id="1035" name="CustomShape 1" hidden="1"/>
        <xdr:cNvSpPr/>
      </xdr:nvSpPr>
      <xdr:spPr>
        <a:xfrm>
          <a:off x="0" y="0"/>
          <a:ext cx="12629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89640</xdr:colOff>
      <xdr:row>47</xdr:row>
      <xdr:rowOff>108360</xdr:rowOff>
    </xdr:to>
    <xdr:sp>
      <xdr:nvSpPr>
        <xdr:cNvPr id="1036" name="CustomShape 1" hidden="1"/>
        <xdr:cNvSpPr/>
      </xdr:nvSpPr>
      <xdr:spPr>
        <a:xfrm>
          <a:off x="0" y="0"/>
          <a:ext cx="12630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89640</xdr:colOff>
      <xdr:row>47</xdr:row>
      <xdr:rowOff>108360</xdr:rowOff>
    </xdr:to>
    <xdr:sp>
      <xdr:nvSpPr>
        <xdr:cNvPr id="1037" name="CustomShape 1" hidden="1"/>
        <xdr:cNvSpPr/>
      </xdr:nvSpPr>
      <xdr:spPr>
        <a:xfrm>
          <a:off x="0" y="0"/>
          <a:ext cx="12630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89640</xdr:colOff>
      <xdr:row>47</xdr:row>
      <xdr:rowOff>108360</xdr:rowOff>
    </xdr:to>
    <xdr:sp>
      <xdr:nvSpPr>
        <xdr:cNvPr id="1038" name="CustomShape 1" hidden="1"/>
        <xdr:cNvSpPr/>
      </xdr:nvSpPr>
      <xdr:spPr>
        <a:xfrm>
          <a:off x="0" y="0"/>
          <a:ext cx="12630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90000</xdr:colOff>
      <xdr:row>47</xdr:row>
      <xdr:rowOff>108720</xdr:rowOff>
    </xdr:to>
    <xdr:sp>
      <xdr:nvSpPr>
        <xdr:cNvPr id="1039" name="CustomShape 1" hidden="1"/>
        <xdr:cNvSpPr/>
      </xdr:nvSpPr>
      <xdr:spPr>
        <a:xfrm>
          <a:off x="0" y="0"/>
          <a:ext cx="12630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90000</xdr:colOff>
      <xdr:row>47</xdr:row>
      <xdr:rowOff>108720</xdr:rowOff>
    </xdr:to>
    <xdr:sp>
      <xdr:nvSpPr>
        <xdr:cNvPr id="1040" name="CustomShape 1" hidden="1"/>
        <xdr:cNvSpPr/>
      </xdr:nvSpPr>
      <xdr:spPr>
        <a:xfrm>
          <a:off x="0" y="0"/>
          <a:ext cx="12630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90000</xdr:colOff>
      <xdr:row>47</xdr:row>
      <xdr:rowOff>108720</xdr:rowOff>
    </xdr:to>
    <xdr:sp>
      <xdr:nvSpPr>
        <xdr:cNvPr id="1041" name="CustomShape 1" hidden="1"/>
        <xdr:cNvSpPr/>
      </xdr:nvSpPr>
      <xdr:spPr>
        <a:xfrm>
          <a:off x="0" y="0"/>
          <a:ext cx="12630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90360</xdr:colOff>
      <xdr:row>47</xdr:row>
      <xdr:rowOff>109080</xdr:rowOff>
    </xdr:to>
    <xdr:sp>
      <xdr:nvSpPr>
        <xdr:cNvPr id="1042" name="CustomShape 1" hidden="1"/>
        <xdr:cNvSpPr/>
      </xdr:nvSpPr>
      <xdr:spPr>
        <a:xfrm>
          <a:off x="0" y="0"/>
          <a:ext cx="12630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90360</xdr:colOff>
      <xdr:row>47</xdr:row>
      <xdr:rowOff>109080</xdr:rowOff>
    </xdr:to>
    <xdr:sp>
      <xdr:nvSpPr>
        <xdr:cNvPr id="1043" name="CustomShape 1" hidden="1"/>
        <xdr:cNvSpPr/>
      </xdr:nvSpPr>
      <xdr:spPr>
        <a:xfrm>
          <a:off x="0" y="0"/>
          <a:ext cx="12630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90360</xdr:colOff>
      <xdr:row>47</xdr:row>
      <xdr:rowOff>109080</xdr:rowOff>
    </xdr:to>
    <xdr:sp>
      <xdr:nvSpPr>
        <xdr:cNvPr id="1044" name="CustomShape 1" hidden="1"/>
        <xdr:cNvSpPr/>
      </xdr:nvSpPr>
      <xdr:spPr>
        <a:xfrm>
          <a:off x="0" y="0"/>
          <a:ext cx="12630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90720</xdr:colOff>
      <xdr:row>47</xdr:row>
      <xdr:rowOff>109440</xdr:rowOff>
    </xdr:to>
    <xdr:sp>
      <xdr:nvSpPr>
        <xdr:cNvPr id="1045" name="CustomShape 1" hidden="1"/>
        <xdr:cNvSpPr/>
      </xdr:nvSpPr>
      <xdr:spPr>
        <a:xfrm>
          <a:off x="0" y="0"/>
          <a:ext cx="12631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90720</xdr:colOff>
      <xdr:row>47</xdr:row>
      <xdr:rowOff>109440</xdr:rowOff>
    </xdr:to>
    <xdr:sp>
      <xdr:nvSpPr>
        <xdr:cNvPr id="1046" name="CustomShape 1" hidden="1"/>
        <xdr:cNvSpPr/>
      </xdr:nvSpPr>
      <xdr:spPr>
        <a:xfrm>
          <a:off x="0" y="0"/>
          <a:ext cx="12631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90720</xdr:colOff>
      <xdr:row>47</xdr:row>
      <xdr:rowOff>109440</xdr:rowOff>
    </xdr:to>
    <xdr:sp>
      <xdr:nvSpPr>
        <xdr:cNvPr id="1047" name="CustomShape 1" hidden="1"/>
        <xdr:cNvSpPr/>
      </xdr:nvSpPr>
      <xdr:spPr>
        <a:xfrm>
          <a:off x="0" y="0"/>
          <a:ext cx="12631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91080</xdr:colOff>
      <xdr:row>47</xdr:row>
      <xdr:rowOff>109800</xdr:rowOff>
    </xdr:to>
    <xdr:sp>
      <xdr:nvSpPr>
        <xdr:cNvPr id="1048" name="CustomShape 1" hidden="1"/>
        <xdr:cNvSpPr/>
      </xdr:nvSpPr>
      <xdr:spPr>
        <a:xfrm>
          <a:off x="0" y="0"/>
          <a:ext cx="12631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91080</xdr:colOff>
      <xdr:row>47</xdr:row>
      <xdr:rowOff>109800</xdr:rowOff>
    </xdr:to>
    <xdr:sp>
      <xdr:nvSpPr>
        <xdr:cNvPr id="1049" name="CustomShape 1" hidden="1"/>
        <xdr:cNvSpPr/>
      </xdr:nvSpPr>
      <xdr:spPr>
        <a:xfrm>
          <a:off x="0" y="0"/>
          <a:ext cx="12631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91080</xdr:colOff>
      <xdr:row>47</xdr:row>
      <xdr:rowOff>109800</xdr:rowOff>
    </xdr:to>
    <xdr:sp>
      <xdr:nvSpPr>
        <xdr:cNvPr id="1050" name="CustomShape 1" hidden="1"/>
        <xdr:cNvSpPr/>
      </xdr:nvSpPr>
      <xdr:spPr>
        <a:xfrm>
          <a:off x="0" y="0"/>
          <a:ext cx="12631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91440</xdr:colOff>
      <xdr:row>47</xdr:row>
      <xdr:rowOff>110160</xdr:rowOff>
    </xdr:to>
    <xdr:sp>
      <xdr:nvSpPr>
        <xdr:cNvPr id="1051" name="CustomShape 1" hidden="1"/>
        <xdr:cNvSpPr/>
      </xdr:nvSpPr>
      <xdr:spPr>
        <a:xfrm>
          <a:off x="0" y="0"/>
          <a:ext cx="12632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91440</xdr:colOff>
      <xdr:row>47</xdr:row>
      <xdr:rowOff>110160</xdr:rowOff>
    </xdr:to>
    <xdr:sp>
      <xdr:nvSpPr>
        <xdr:cNvPr id="1052" name="CustomShape 1" hidden="1"/>
        <xdr:cNvSpPr/>
      </xdr:nvSpPr>
      <xdr:spPr>
        <a:xfrm>
          <a:off x="0" y="0"/>
          <a:ext cx="12632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91440</xdr:colOff>
      <xdr:row>47</xdr:row>
      <xdr:rowOff>110160</xdr:rowOff>
    </xdr:to>
    <xdr:sp>
      <xdr:nvSpPr>
        <xdr:cNvPr id="1053" name="CustomShape 1" hidden="1"/>
        <xdr:cNvSpPr/>
      </xdr:nvSpPr>
      <xdr:spPr>
        <a:xfrm>
          <a:off x="0" y="0"/>
          <a:ext cx="12632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91800</xdr:colOff>
      <xdr:row>47</xdr:row>
      <xdr:rowOff>110520</xdr:rowOff>
    </xdr:to>
    <xdr:sp>
      <xdr:nvSpPr>
        <xdr:cNvPr id="1054" name="CustomShape 1" hidden="1"/>
        <xdr:cNvSpPr/>
      </xdr:nvSpPr>
      <xdr:spPr>
        <a:xfrm>
          <a:off x="0" y="0"/>
          <a:ext cx="12632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91800</xdr:colOff>
      <xdr:row>47</xdr:row>
      <xdr:rowOff>110520</xdr:rowOff>
    </xdr:to>
    <xdr:sp>
      <xdr:nvSpPr>
        <xdr:cNvPr id="1055" name="CustomShape 1" hidden="1"/>
        <xdr:cNvSpPr/>
      </xdr:nvSpPr>
      <xdr:spPr>
        <a:xfrm>
          <a:off x="0" y="0"/>
          <a:ext cx="12632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91800</xdr:colOff>
      <xdr:row>47</xdr:row>
      <xdr:rowOff>110520</xdr:rowOff>
    </xdr:to>
    <xdr:sp>
      <xdr:nvSpPr>
        <xdr:cNvPr id="1056" name="CustomShape 1" hidden="1"/>
        <xdr:cNvSpPr/>
      </xdr:nvSpPr>
      <xdr:spPr>
        <a:xfrm>
          <a:off x="0" y="0"/>
          <a:ext cx="12632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92160</xdr:colOff>
      <xdr:row>47</xdr:row>
      <xdr:rowOff>110880</xdr:rowOff>
    </xdr:to>
    <xdr:sp>
      <xdr:nvSpPr>
        <xdr:cNvPr id="1057" name="CustomShape 1" hidden="1"/>
        <xdr:cNvSpPr/>
      </xdr:nvSpPr>
      <xdr:spPr>
        <a:xfrm>
          <a:off x="0" y="0"/>
          <a:ext cx="12632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92160</xdr:colOff>
      <xdr:row>47</xdr:row>
      <xdr:rowOff>110880</xdr:rowOff>
    </xdr:to>
    <xdr:sp>
      <xdr:nvSpPr>
        <xdr:cNvPr id="1058" name="CustomShape 1" hidden="1"/>
        <xdr:cNvSpPr/>
      </xdr:nvSpPr>
      <xdr:spPr>
        <a:xfrm>
          <a:off x="0" y="0"/>
          <a:ext cx="12632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92160</xdr:colOff>
      <xdr:row>47</xdr:row>
      <xdr:rowOff>110880</xdr:rowOff>
    </xdr:to>
    <xdr:sp>
      <xdr:nvSpPr>
        <xdr:cNvPr id="1059" name="CustomShape 1" hidden="1"/>
        <xdr:cNvSpPr/>
      </xdr:nvSpPr>
      <xdr:spPr>
        <a:xfrm>
          <a:off x="0" y="0"/>
          <a:ext cx="12632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92520</xdr:colOff>
      <xdr:row>47</xdr:row>
      <xdr:rowOff>111240</xdr:rowOff>
    </xdr:to>
    <xdr:sp>
      <xdr:nvSpPr>
        <xdr:cNvPr id="1060" name="CustomShape 1" hidden="1"/>
        <xdr:cNvSpPr/>
      </xdr:nvSpPr>
      <xdr:spPr>
        <a:xfrm>
          <a:off x="0" y="0"/>
          <a:ext cx="12633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92520</xdr:colOff>
      <xdr:row>47</xdr:row>
      <xdr:rowOff>111240</xdr:rowOff>
    </xdr:to>
    <xdr:sp>
      <xdr:nvSpPr>
        <xdr:cNvPr id="1061" name="CustomShape 1" hidden="1"/>
        <xdr:cNvSpPr/>
      </xdr:nvSpPr>
      <xdr:spPr>
        <a:xfrm>
          <a:off x="0" y="0"/>
          <a:ext cx="12633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92520</xdr:colOff>
      <xdr:row>47</xdr:row>
      <xdr:rowOff>111240</xdr:rowOff>
    </xdr:to>
    <xdr:sp>
      <xdr:nvSpPr>
        <xdr:cNvPr id="1062" name="CustomShape 1" hidden="1"/>
        <xdr:cNvSpPr/>
      </xdr:nvSpPr>
      <xdr:spPr>
        <a:xfrm>
          <a:off x="0" y="0"/>
          <a:ext cx="12633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92880</xdr:colOff>
      <xdr:row>47</xdr:row>
      <xdr:rowOff>111600</xdr:rowOff>
    </xdr:to>
    <xdr:sp>
      <xdr:nvSpPr>
        <xdr:cNvPr id="1063" name="CustomShape 1" hidden="1"/>
        <xdr:cNvSpPr/>
      </xdr:nvSpPr>
      <xdr:spPr>
        <a:xfrm>
          <a:off x="0" y="0"/>
          <a:ext cx="12633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92880</xdr:colOff>
      <xdr:row>47</xdr:row>
      <xdr:rowOff>111600</xdr:rowOff>
    </xdr:to>
    <xdr:sp>
      <xdr:nvSpPr>
        <xdr:cNvPr id="1064" name="CustomShape 1" hidden="1"/>
        <xdr:cNvSpPr/>
      </xdr:nvSpPr>
      <xdr:spPr>
        <a:xfrm>
          <a:off x="0" y="0"/>
          <a:ext cx="12633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92880</xdr:colOff>
      <xdr:row>47</xdr:row>
      <xdr:rowOff>111600</xdr:rowOff>
    </xdr:to>
    <xdr:sp>
      <xdr:nvSpPr>
        <xdr:cNvPr id="1065" name="CustomShape 1" hidden="1"/>
        <xdr:cNvSpPr/>
      </xdr:nvSpPr>
      <xdr:spPr>
        <a:xfrm>
          <a:off x="0" y="0"/>
          <a:ext cx="12633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93240</xdr:colOff>
      <xdr:row>47</xdr:row>
      <xdr:rowOff>111960</xdr:rowOff>
    </xdr:to>
    <xdr:sp>
      <xdr:nvSpPr>
        <xdr:cNvPr id="1066" name="CustomShape 1" hidden="1"/>
        <xdr:cNvSpPr/>
      </xdr:nvSpPr>
      <xdr:spPr>
        <a:xfrm>
          <a:off x="0" y="0"/>
          <a:ext cx="12633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93240</xdr:colOff>
      <xdr:row>47</xdr:row>
      <xdr:rowOff>111960</xdr:rowOff>
    </xdr:to>
    <xdr:sp>
      <xdr:nvSpPr>
        <xdr:cNvPr id="1067" name="CustomShape 1" hidden="1"/>
        <xdr:cNvSpPr/>
      </xdr:nvSpPr>
      <xdr:spPr>
        <a:xfrm>
          <a:off x="0" y="0"/>
          <a:ext cx="12633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93240</xdr:colOff>
      <xdr:row>47</xdr:row>
      <xdr:rowOff>111960</xdr:rowOff>
    </xdr:to>
    <xdr:sp>
      <xdr:nvSpPr>
        <xdr:cNvPr id="1068" name="CustomShape 1" hidden="1"/>
        <xdr:cNvSpPr/>
      </xdr:nvSpPr>
      <xdr:spPr>
        <a:xfrm>
          <a:off x="0" y="0"/>
          <a:ext cx="12633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069" name="CustomShape 1" hidden="1"/>
        <xdr:cNvSpPr/>
      </xdr:nvSpPr>
      <xdr:spPr>
        <a:xfrm>
          <a:off x="0" y="0"/>
          <a:ext cx="12634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070" name="CustomShape 1" hidden="1"/>
        <xdr:cNvSpPr/>
      </xdr:nvSpPr>
      <xdr:spPr>
        <a:xfrm>
          <a:off x="0" y="0"/>
          <a:ext cx="12634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071" name="CustomShape 1" hidden="1"/>
        <xdr:cNvSpPr/>
      </xdr:nvSpPr>
      <xdr:spPr>
        <a:xfrm>
          <a:off x="0" y="0"/>
          <a:ext cx="12634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072" name="CustomShape 1" hidden="1"/>
        <xdr:cNvSpPr/>
      </xdr:nvSpPr>
      <xdr:spPr>
        <a:xfrm>
          <a:off x="0" y="0"/>
          <a:ext cx="12634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073" name="CustomShape 1" hidden="1"/>
        <xdr:cNvSpPr/>
      </xdr:nvSpPr>
      <xdr:spPr>
        <a:xfrm>
          <a:off x="0" y="0"/>
          <a:ext cx="12634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074" name="CustomShape 1" hidden="1"/>
        <xdr:cNvSpPr/>
      </xdr:nvSpPr>
      <xdr:spPr>
        <a:xfrm>
          <a:off x="0" y="0"/>
          <a:ext cx="12634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075" name="CustomShape 1" hidden="1"/>
        <xdr:cNvSpPr/>
      </xdr:nvSpPr>
      <xdr:spPr>
        <a:xfrm>
          <a:off x="0" y="0"/>
          <a:ext cx="12634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076" name="CustomShape 1" hidden="1"/>
        <xdr:cNvSpPr/>
      </xdr:nvSpPr>
      <xdr:spPr>
        <a:xfrm>
          <a:off x="0" y="0"/>
          <a:ext cx="12634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077" name="CustomShape 1" hidden="1"/>
        <xdr:cNvSpPr/>
      </xdr:nvSpPr>
      <xdr:spPr>
        <a:xfrm>
          <a:off x="0" y="0"/>
          <a:ext cx="12634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078" name="CustomShape 1" hidden="1"/>
        <xdr:cNvSpPr/>
      </xdr:nvSpPr>
      <xdr:spPr>
        <a:xfrm>
          <a:off x="0" y="0"/>
          <a:ext cx="12635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079" name="CustomShape 1" hidden="1"/>
        <xdr:cNvSpPr/>
      </xdr:nvSpPr>
      <xdr:spPr>
        <a:xfrm>
          <a:off x="0" y="0"/>
          <a:ext cx="12635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080" name="CustomShape 1" hidden="1"/>
        <xdr:cNvSpPr/>
      </xdr:nvSpPr>
      <xdr:spPr>
        <a:xfrm>
          <a:off x="0" y="0"/>
          <a:ext cx="12635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081" name="CustomShape 1" hidden="1"/>
        <xdr:cNvSpPr/>
      </xdr:nvSpPr>
      <xdr:spPr>
        <a:xfrm>
          <a:off x="0" y="0"/>
          <a:ext cx="12635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082" name="CustomShape 1" hidden="1"/>
        <xdr:cNvSpPr/>
      </xdr:nvSpPr>
      <xdr:spPr>
        <a:xfrm>
          <a:off x="0" y="0"/>
          <a:ext cx="12635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083" name="CustomShape 1" hidden="1"/>
        <xdr:cNvSpPr/>
      </xdr:nvSpPr>
      <xdr:spPr>
        <a:xfrm>
          <a:off x="0" y="0"/>
          <a:ext cx="12635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084" name="CustomShape 1" hidden="1"/>
        <xdr:cNvSpPr/>
      </xdr:nvSpPr>
      <xdr:spPr>
        <a:xfrm>
          <a:off x="0" y="0"/>
          <a:ext cx="12636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085" name="CustomShape 1" hidden="1"/>
        <xdr:cNvSpPr/>
      </xdr:nvSpPr>
      <xdr:spPr>
        <a:xfrm>
          <a:off x="0" y="0"/>
          <a:ext cx="12636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086" name="CustomShape 1" hidden="1"/>
        <xdr:cNvSpPr/>
      </xdr:nvSpPr>
      <xdr:spPr>
        <a:xfrm>
          <a:off x="0" y="0"/>
          <a:ext cx="12636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087" name="CustomShape 1" hidden="1"/>
        <xdr:cNvSpPr/>
      </xdr:nvSpPr>
      <xdr:spPr>
        <a:xfrm>
          <a:off x="0" y="0"/>
          <a:ext cx="12636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088" name="CustomShape 1" hidden="1"/>
        <xdr:cNvSpPr/>
      </xdr:nvSpPr>
      <xdr:spPr>
        <a:xfrm>
          <a:off x="0" y="0"/>
          <a:ext cx="12636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089" name="CustomShape 1" hidden="1"/>
        <xdr:cNvSpPr/>
      </xdr:nvSpPr>
      <xdr:spPr>
        <a:xfrm>
          <a:off x="0" y="0"/>
          <a:ext cx="12636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090" name="CustomShape 1" hidden="1"/>
        <xdr:cNvSpPr/>
      </xdr:nvSpPr>
      <xdr:spPr>
        <a:xfrm>
          <a:off x="0" y="0"/>
          <a:ext cx="12636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091" name="CustomShape 1" hidden="1"/>
        <xdr:cNvSpPr/>
      </xdr:nvSpPr>
      <xdr:spPr>
        <a:xfrm>
          <a:off x="0" y="0"/>
          <a:ext cx="12636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092" name="CustomShape 1" hidden="1"/>
        <xdr:cNvSpPr/>
      </xdr:nvSpPr>
      <xdr:spPr>
        <a:xfrm>
          <a:off x="0" y="0"/>
          <a:ext cx="12636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093" name="CustomShape 1" hidden="1"/>
        <xdr:cNvSpPr/>
      </xdr:nvSpPr>
      <xdr:spPr>
        <a:xfrm>
          <a:off x="0" y="0"/>
          <a:ext cx="12637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094" name="CustomShape 1" hidden="1"/>
        <xdr:cNvSpPr/>
      </xdr:nvSpPr>
      <xdr:spPr>
        <a:xfrm>
          <a:off x="0" y="0"/>
          <a:ext cx="12637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095" name="CustomShape 1" hidden="1"/>
        <xdr:cNvSpPr/>
      </xdr:nvSpPr>
      <xdr:spPr>
        <a:xfrm>
          <a:off x="0" y="0"/>
          <a:ext cx="12637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096" name="CustomShape 1" hidden="1"/>
        <xdr:cNvSpPr/>
      </xdr:nvSpPr>
      <xdr:spPr>
        <a:xfrm>
          <a:off x="0" y="0"/>
          <a:ext cx="12637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097" name="CustomShape 1" hidden="1"/>
        <xdr:cNvSpPr/>
      </xdr:nvSpPr>
      <xdr:spPr>
        <a:xfrm>
          <a:off x="0" y="0"/>
          <a:ext cx="12637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098" name="CustomShape 1" hidden="1"/>
        <xdr:cNvSpPr/>
      </xdr:nvSpPr>
      <xdr:spPr>
        <a:xfrm>
          <a:off x="0" y="0"/>
          <a:ext cx="12637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099" name="CustomShape 1" hidden="1"/>
        <xdr:cNvSpPr/>
      </xdr:nvSpPr>
      <xdr:spPr>
        <a:xfrm>
          <a:off x="0" y="0"/>
          <a:ext cx="12637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100" name="CustomShape 1" hidden="1"/>
        <xdr:cNvSpPr/>
      </xdr:nvSpPr>
      <xdr:spPr>
        <a:xfrm>
          <a:off x="0" y="0"/>
          <a:ext cx="12637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101" name="CustomShape 1" hidden="1"/>
        <xdr:cNvSpPr/>
      </xdr:nvSpPr>
      <xdr:spPr>
        <a:xfrm>
          <a:off x="0" y="0"/>
          <a:ext cx="12637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102" name="CustomShape 1" hidden="1"/>
        <xdr:cNvSpPr/>
      </xdr:nvSpPr>
      <xdr:spPr>
        <a:xfrm>
          <a:off x="0" y="0"/>
          <a:ext cx="12638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103" name="CustomShape 1" hidden="1"/>
        <xdr:cNvSpPr/>
      </xdr:nvSpPr>
      <xdr:spPr>
        <a:xfrm>
          <a:off x="0" y="0"/>
          <a:ext cx="12638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104" name="CustomShape 1" hidden="1"/>
        <xdr:cNvSpPr/>
      </xdr:nvSpPr>
      <xdr:spPr>
        <a:xfrm>
          <a:off x="0" y="0"/>
          <a:ext cx="12638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105" name="CustomShape 1" hidden="1"/>
        <xdr:cNvSpPr/>
      </xdr:nvSpPr>
      <xdr:spPr>
        <a:xfrm>
          <a:off x="0" y="0"/>
          <a:ext cx="12638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106" name="CustomShape 1" hidden="1"/>
        <xdr:cNvSpPr/>
      </xdr:nvSpPr>
      <xdr:spPr>
        <a:xfrm>
          <a:off x="0" y="0"/>
          <a:ext cx="12638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107" name="CustomShape 1" hidden="1"/>
        <xdr:cNvSpPr/>
      </xdr:nvSpPr>
      <xdr:spPr>
        <a:xfrm>
          <a:off x="0" y="0"/>
          <a:ext cx="12638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108" name="CustomShape 1" hidden="1"/>
        <xdr:cNvSpPr/>
      </xdr:nvSpPr>
      <xdr:spPr>
        <a:xfrm>
          <a:off x="0" y="0"/>
          <a:ext cx="12639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109" name="CustomShape 1" hidden="1"/>
        <xdr:cNvSpPr/>
      </xdr:nvSpPr>
      <xdr:spPr>
        <a:xfrm>
          <a:off x="0" y="0"/>
          <a:ext cx="12639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110" name="CustomShape 1" hidden="1"/>
        <xdr:cNvSpPr/>
      </xdr:nvSpPr>
      <xdr:spPr>
        <a:xfrm>
          <a:off x="0" y="0"/>
          <a:ext cx="12639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111" name="CustomShape 1" hidden="1"/>
        <xdr:cNvSpPr/>
      </xdr:nvSpPr>
      <xdr:spPr>
        <a:xfrm>
          <a:off x="0" y="0"/>
          <a:ext cx="12639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112" name="CustomShape 1" hidden="1"/>
        <xdr:cNvSpPr/>
      </xdr:nvSpPr>
      <xdr:spPr>
        <a:xfrm>
          <a:off x="0" y="0"/>
          <a:ext cx="12639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113" name="CustomShape 1" hidden="1"/>
        <xdr:cNvSpPr/>
      </xdr:nvSpPr>
      <xdr:spPr>
        <a:xfrm>
          <a:off x="0" y="0"/>
          <a:ext cx="12639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114" name="CustomShape 1" hidden="1"/>
        <xdr:cNvSpPr/>
      </xdr:nvSpPr>
      <xdr:spPr>
        <a:xfrm>
          <a:off x="0" y="0"/>
          <a:ext cx="12639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115" name="CustomShape 1" hidden="1"/>
        <xdr:cNvSpPr/>
      </xdr:nvSpPr>
      <xdr:spPr>
        <a:xfrm>
          <a:off x="0" y="0"/>
          <a:ext cx="12639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116" name="CustomShape 1" hidden="1"/>
        <xdr:cNvSpPr/>
      </xdr:nvSpPr>
      <xdr:spPr>
        <a:xfrm>
          <a:off x="0" y="0"/>
          <a:ext cx="12639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117" name="CustomShape 1" hidden="1"/>
        <xdr:cNvSpPr/>
      </xdr:nvSpPr>
      <xdr:spPr>
        <a:xfrm>
          <a:off x="0" y="0"/>
          <a:ext cx="12640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118" name="CustomShape 1" hidden="1"/>
        <xdr:cNvSpPr/>
      </xdr:nvSpPr>
      <xdr:spPr>
        <a:xfrm>
          <a:off x="0" y="0"/>
          <a:ext cx="12640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119" name="CustomShape 1" hidden="1"/>
        <xdr:cNvSpPr/>
      </xdr:nvSpPr>
      <xdr:spPr>
        <a:xfrm>
          <a:off x="0" y="0"/>
          <a:ext cx="12640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120" name="CustomShape 1" hidden="1"/>
        <xdr:cNvSpPr/>
      </xdr:nvSpPr>
      <xdr:spPr>
        <a:xfrm>
          <a:off x="0" y="0"/>
          <a:ext cx="12640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121" name="CustomShape 1" hidden="1"/>
        <xdr:cNvSpPr/>
      </xdr:nvSpPr>
      <xdr:spPr>
        <a:xfrm>
          <a:off x="0" y="0"/>
          <a:ext cx="12640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122" name="CustomShape 1" hidden="1"/>
        <xdr:cNvSpPr/>
      </xdr:nvSpPr>
      <xdr:spPr>
        <a:xfrm>
          <a:off x="0" y="0"/>
          <a:ext cx="12640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123" name="CustomShape 1" hidden="1"/>
        <xdr:cNvSpPr/>
      </xdr:nvSpPr>
      <xdr:spPr>
        <a:xfrm>
          <a:off x="0" y="0"/>
          <a:ext cx="12641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124" name="CustomShape 1" hidden="1"/>
        <xdr:cNvSpPr/>
      </xdr:nvSpPr>
      <xdr:spPr>
        <a:xfrm>
          <a:off x="0" y="0"/>
          <a:ext cx="12641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125" name="CustomShape 1" hidden="1"/>
        <xdr:cNvSpPr/>
      </xdr:nvSpPr>
      <xdr:spPr>
        <a:xfrm>
          <a:off x="0" y="0"/>
          <a:ext cx="12641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126" name="CustomShape 1" hidden="1"/>
        <xdr:cNvSpPr/>
      </xdr:nvSpPr>
      <xdr:spPr>
        <a:xfrm>
          <a:off x="0" y="0"/>
          <a:ext cx="12641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127" name="CustomShape 1" hidden="1"/>
        <xdr:cNvSpPr/>
      </xdr:nvSpPr>
      <xdr:spPr>
        <a:xfrm>
          <a:off x="0" y="0"/>
          <a:ext cx="12641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128" name="CustomShape 1" hidden="1"/>
        <xdr:cNvSpPr/>
      </xdr:nvSpPr>
      <xdr:spPr>
        <a:xfrm>
          <a:off x="0" y="0"/>
          <a:ext cx="12641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129" name="CustomShape 1" hidden="1"/>
        <xdr:cNvSpPr/>
      </xdr:nvSpPr>
      <xdr:spPr>
        <a:xfrm>
          <a:off x="0" y="0"/>
          <a:ext cx="12641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130" name="CustomShape 1" hidden="1"/>
        <xdr:cNvSpPr/>
      </xdr:nvSpPr>
      <xdr:spPr>
        <a:xfrm>
          <a:off x="0" y="0"/>
          <a:ext cx="12641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131" name="CustomShape 1" hidden="1"/>
        <xdr:cNvSpPr/>
      </xdr:nvSpPr>
      <xdr:spPr>
        <a:xfrm>
          <a:off x="0" y="0"/>
          <a:ext cx="12641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132" name="CustomShape 1" hidden="1"/>
        <xdr:cNvSpPr/>
      </xdr:nvSpPr>
      <xdr:spPr>
        <a:xfrm>
          <a:off x="0" y="0"/>
          <a:ext cx="12642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133" name="CustomShape 1" hidden="1"/>
        <xdr:cNvSpPr/>
      </xdr:nvSpPr>
      <xdr:spPr>
        <a:xfrm>
          <a:off x="0" y="0"/>
          <a:ext cx="12642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134" name="CustomShape 1" hidden="1"/>
        <xdr:cNvSpPr/>
      </xdr:nvSpPr>
      <xdr:spPr>
        <a:xfrm>
          <a:off x="0" y="0"/>
          <a:ext cx="12642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135" name="CustomShape 1" hidden="1"/>
        <xdr:cNvSpPr/>
      </xdr:nvSpPr>
      <xdr:spPr>
        <a:xfrm>
          <a:off x="0" y="0"/>
          <a:ext cx="12642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136" name="CustomShape 1" hidden="1"/>
        <xdr:cNvSpPr/>
      </xdr:nvSpPr>
      <xdr:spPr>
        <a:xfrm>
          <a:off x="0" y="0"/>
          <a:ext cx="12642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137" name="CustomShape 1" hidden="1"/>
        <xdr:cNvSpPr/>
      </xdr:nvSpPr>
      <xdr:spPr>
        <a:xfrm>
          <a:off x="0" y="0"/>
          <a:ext cx="12642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138" name="CustomShape 1" hidden="1"/>
        <xdr:cNvSpPr/>
      </xdr:nvSpPr>
      <xdr:spPr>
        <a:xfrm>
          <a:off x="0" y="0"/>
          <a:ext cx="12643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139" name="CustomShape 1" hidden="1"/>
        <xdr:cNvSpPr/>
      </xdr:nvSpPr>
      <xdr:spPr>
        <a:xfrm>
          <a:off x="0" y="0"/>
          <a:ext cx="12643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140" name="CustomShape 1" hidden="1"/>
        <xdr:cNvSpPr/>
      </xdr:nvSpPr>
      <xdr:spPr>
        <a:xfrm>
          <a:off x="0" y="0"/>
          <a:ext cx="12643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141" name="CustomShape 1" hidden="1"/>
        <xdr:cNvSpPr/>
      </xdr:nvSpPr>
      <xdr:spPr>
        <a:xfrm>
          <a:off x="0" y="0"/>
          <a:ext cx="12643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142" name="CustomShape 1" hidden="1"/>
        <xdr:cNvSpPr/>
      </xdr:nvSpPr>
      <xdr:spPr>
        <a:xfrm>
          <a:off x="0" y="0"/>
          <a:ext cx="12643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143" name="CustomShape 1" hidden="1"/>
        <xdr:cNvSpPr/>
      </xdr:nvSpPr>
      <xdr:spPr>
        <a:xfrm>
          <a:off x="0" y="0"/>
          <a:ext cx="12643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144" name="CustomShape 1" hidden="1"/>
        <xdr:cNvSpPr/>
      </xdr:nvSpPr>
      <xdr:spPr>
        <a:xfrm>
          <a:off x="0" y="0"/>
          <a:ext cx="12643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145" name="CustomShape 1" hidden="1"/>
        <xdr:cNvSpPr/>
      </xdr:nvSpPr>
      <xdr:spPr>
        <a:xfrm>
          <a:off x="0" y="0"/>
          <a:ext cx="12643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146" name="CustomShape 1" hidden="1"/>
        <xdr:cNvSpPr/>
      </xdr:nvSpPr>
      <xdr:spPr>
        <a:xfrm>
          <a:off x="0" y="0"/>
          <a:ext cx="12643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147" name="CustomShape 1" hidden="1"/>
        <xdr:cNvSpPr/>
      </xdr:nvSpPr>
      <xdr:spPr>
        <a:xfrm>
          <a:off x="0" y="0"/>
          <a:ext cx="12644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148" name="CustomShape 1" hidden="1"/>
        <xdr:cNvSpPr/>
      </xdr:nvSpPr>
      <xdr:spPr>
        <a:xfrm>
          <a:off x="0" y="0"/>
          <a:ext cx="12644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149" name="CustomShape 1" hidden="1"/>
        <xdr:cNvSpPr/>
      </xdr:nvSpPr>
      <xdr:spPr>
        <a:xfrm>
          <a:off x="0" y="0"/>
          <a:ext cx="12644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150" name="CustomShape 1" hidden="1"/>
        <xdr:cNvSpPr/>
      </xdr:nvSpPr>
      <xdr:spPr>
        <a:xfrm>
          <a:off x="0" y="0"/>
          <a:ext cx="12644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151" name="CustomShape 1" hidden="1"/>
        <xdr:cNvSpPr/>
      </xdr:nvSpPr>
      <xdr:spPr>
        <a:xfrm>
          <a:off x="0" y="0"/>
          <a:ext cx="12644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152" name="CustomShape 1" hidden="1"/>
        <xdr:cNvSpPr/>
      </xdr:nvSpPr>
      <xdr:spPr>
        <a:xfrm>
          <a:off x="0" y="0"/>
          <a:ext cx="12644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153" name="CustomShape 1" hidden="1"/>
        <xdr:cNvSpPr/>
      </xdr:nvSpPr>
      <xdr:spPr>
        <a:xfrm>
          <a:off x="0" y="0"/>
          <a:ext cx="12645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154" name="CustomShape 1" hidden="1"/>
        <xdr:cNvSpPr/>
      </xdr:nvSpPr>
      <xdr:spPr>
        <a:xfrm>
          <a:off x="0" y="0"/>
          <a:ext cx="12645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155" name="CustomShape 1" hidden="1"/>
        <xdr:cNvSpPr/>
      </xdr:nvSpPr>
      <xdr:spPr>
        <a:xfrm>
          <a:off x="0" y="0"/>
          <a:ext cx="12645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156" name="CustomShape 1" hidden="1"/>
        <xdr:cNvSpPr/>
      </xdr:nvSpPr>
      <xdr:spPr>
        <a:xfrm>
          <a:off x="0" y="0"/>
          <a:ext cx="12645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157" name="CustomShape 1" hidden="1"/>
        <xdr:cNvSpPr/>
      </xdr:nvSpPr>
      <xdr:spPr>
        <a:xfrm>
          <a:off x="0" y="0"/>
          <a:ext cx="12645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158" name="CustomShape 1" hidden="1"/>
        <xdr:cNvSpPr/>
      </xdr:nvSpPr>
      <xdr:spPr>
        <a:xfrm>
          <a:off x="0" y="0"/>
          <a:ext cx="12645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159" name="CustomShape 1" hidden="1"/>
        <xdr:cNvSpPr/>
      </xdr:nvSpPr>
      <xdr:spPr>
        <a:xfrm>
          <a:off x="0" y="0"/>
          <a:ext cx="126460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160" name="CustomShape 1" hidden="1"/>
        <xdr:cNvSpPr/>
      </xdr:nvSpPr>
      <xdr:spPr>
        <a:xfrm>
          <a:off x="0" y="0"/>
          <a:ext cx="126460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161" name="CustomShape 1" hidden="1"/>
        <xdr:cNvSpPr/>
      </xdr:nvSpPr>
      <xdr:spPr>
        <a:xfrm>
          <a:off x="0" y="0"/>
          <a:ext cx="126460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105840</xdr:colOff>
      <xdr:row>47</xdr:row>
      <xdr:rowOff>124560</xdr:rowOff>
    </xdr:to>
    <xdr:sp>
      <xdr:nvSpPr>
        <xdr:cNvPr id="1162" name="CustomShape 1" hidden="1"/>
        <xdr:cNvSpPr/>
      </xdr:nvSpPr>
      <xdr:spPr>
        <a:xfrm>
          <a:off x="0" y="0"/>
          <a:ext cx="126464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105840</xdr:colOff>
      <xdr:row>47</xdr:row>
      <xdr:rowOff>124560</xdr:rowOff>
    </xdr:to>
    <xdr:sp>
      <xdr:nvSpPr>
        <xdr:cNvPr id="1163" name="CustomShape 1" hidden="1"/>
        <xdr:cNvSpPr/>
      </xdr:nvSpPr>
      <xdr:spPr>
        <a:xfrm>
          <a:off x="0" y="0"/>
          <a:ext cx="126464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105840</xdr:colOff>
      <xdr:row>47</xdr:row>
      <xdr:rowOff>124560</xdr:rowOff>
    </xdr:to>
    <xdr:sp>
      <xdr:nvSpPr>
        <xdr:cNvPr id="1164" name="CustomShape 1" hidden="1"/>
        <xdr:cNvSpPr/>
      </xdr:nvSpPr>
      <xdr:spPr>
        <a:xfrm>
          <a:off x="0" y="0"/>
          <a:ext cx="126464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297000</xdr:colOff>
      <xdr:row>51</xdr:row>
      <xdr:rowOff>88200</xdr:rowOff>
    </xdr:to>
    <xdr:sp>
      <xdr:nvSpPr>
        <xdr:cNvPr id="1165" name="CustomShape 1" hidden="1"/>
        <xdr:cNvSpPr/>
      </xdr:nvSpPr>
      <xdr:spPr>
        <a:xfrm>
          <a:off x="0" y="0"/>
          <a:ext cx="12546720" cy="1024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297000</xdr:colOff>
      <xdr:row>51</xdr:row>
      <xdr:rowOff>88200</xdr:rowOff>
    </xdr:to>
    <xdr:sp>
      <xdr:nvSpPr>
        <xdr:cNvPr id="1166" name="CustomShape 1" hidden="1"/>
        <xdr:cNvSpPr/>
      </xdr:nvSpPr>
      <xdr:spPr>
        <a:xfrm>
          <a:off x="0" y="0"/>
          <a:ext cx="12546720" cy="1024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216360</xdr:colOff>
      <xdr:row>49</xdr:row>
      <xdr:rowOff>63000</xdr:rowOff>
    </xdr:to>
    <xdr:sp>
      <xdr:nvSpPr>
        <xdr:cNvPr id="1167" name="CustomShape 1" hidden="1"/>
        <xdr:cNvSpPr/>
      </xdr:nvSpPr>
      <xdr:spPr>
        <a:xfrm>
          <a:off x="0" y="0"/>
          <a:ext cx="1805256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216360</xdr:colOff>
      <xdr:row>49</xdr:row>
      <xdr:rowOff>63000</xdr:rowOff>
    </xdr:to>
    <xdr:sp>
      <xdr:nvSpPr>
        <xdr:cNvPr id="1168" name="CustomShape 1" hidden="1"/>
        <xdr:cNvSpPr/>
      </xdr:nvSpPr>
      <xdr:spPr>
        <a:xfrm>
          <a:off x="0" y="0"/>
          <a:ext cx="1805256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285120</xdr:colOff>
      <xdr:row>49</xdr:row>
      <xdr:rowOff>63360</xdr:rowOff>
    </xdr:to>
    <xdr:sp>
      <xdr:nvSpPr>
        <xdr:cNvPr id="1169" name="CustomShape 1" hidden="1"/>
        <xdr:cNvSpPr/>
      </xdr:nvSpPr>
      <xdr:spPr>
        <a:xfrm>
          <a:off x="0" y="0"/>
          <a:ext cx="1253484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285120</xdr:colOff>
      <xdr:row>49</xdr:row>
      <xdr:rowOff>63360</xdr:rowOff>
    </xdr:to>
    <xdr:sp>
      <xdr:nvSpPr>
        <xdr:cNvPr id="1170" name="CustomShape 1" hidden="1"/>
        <xdr:cNvSpPr/>
      </xdr:nvSpPr>
      <xdr:spPr>
        <a:xfrm>
          <a:off x="0" y="0"/>
          <a:ext cx="1253484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285120</xdr:colOff>
      <xdr:row>49</xdr:row>
      <xdr:rowOff>63360</xdr:rowOff>
    </xdr:to>
    <xdr:sp>
      <xdr:nvSpPr>
        <xdr:cNvPr id="1171" name="CustomShape 1" hidden="1"/>
        <xdr:cNvSpPr/>
      </xdr:nvSpPr>
      <xdr:spPr>
        <a:xfrm>
          <a:off x="0" y="0"/>
          <a:ext cx="1253484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285120</xdr:colOff>
      <xdr:row>49</xdr:row>
      <xdr:rowOff>63360</xdr:rowOff>
    </xdr:to>
    <xdr:sp>
      <xdr:nvSpPr>
        <xdr:cNvPr id="1172" name="CustomShape 1" hidden="1"/>
        <xdr:cNvSpPr/>
      </xdr:nvSpPr>
      <xdr:spPr>
        <a:xfrm>
          <a:off x="0" y="0"/>
          <a:ext cx="1253484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77760</xdr:colOff>
      <xdr:row>50</xdr:row>
      <xdr:rowOff>59760</xdr:rowOff>
    </xdr:to>
    <xdr:sp>
      <xdr:nvSpPr>
        <xdr:cNvPr id="1173" name="CustomShape 1" hidden="1"/>
        <xdr:cNvSpPr/>
      </xdr:nvSpPr>
      <xdr:spPr>
        <a:xfrm>
          <a:off x="0" y="0"/>
          <a:ext cx="18447480" cy="1002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77760</xdr:colOff>
      <xdr:row>50</xdr:row>
      <xdr:rowOff>59760</xdr:rowOff>
    </xdr:to>
    <xdr:sp>
      <xdr:nvSpPr>
        <xdr:cNvPr id="1174" name="CustomShape 1" hidden="1"/>
        <xdr:cNvSpPr/>
      </xdr:nvSpPr>
      <xdr:spPr>
        <a:xfrm>
          <a:off x="0" y="0"/>
          <a:ext cx="18447480" cy="1002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352440</xdr:colOff>
      <xdr:row>49</xdr:row>
      <xdr:rowOff>63360</xdr:rowOff>
    </xdr:to>
    <xdr:sp>
      <xdr:nvSpPr>
        <xdr:cNvPr id="1175" name="CustomShape 1" hidden="1"/>
        <xdr:cNvSpPr/>
      </xdr:nvSpPr>
      <xdr:spPr>
        <a:xfrm>
          <a:off x="0" y="0"/>
          <a:ext cx="1260216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352440</xdr:colOff>
      <xdr:row>49</xdr:row>
      <xdr:rowOff>63360</xdr:rowOff>
    </xdr:to>
    <xdr:sp>
      <xdr:nvSpPr>
        <xdr:cNvPr id="1176" name="CustomShape 1" hidden="1"/>
        <xdr:cNvSpPr/>
      </xdr:nvSpPr>
      <xdr:spPr>
        <a:xfrm>
          <a:off x="0" y="0"/>
          <a:ext cx="1260216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286200</xdr:colOff>
      <xdr:row>49</xdr:row>
      <xdr:rowOff>63360</xdr:rowOff>
    </xdr:to>
    <xdr:sp>
      <xdr:nvSpPr>
        <xdr:cNvPr id="1177" name="CustomShape 1" hidden="1"/>
        <xdr:cNvSpPr/>
      </xdr:nvSpPr>
      <xdr:spPr>
        <a:xfrm>
          <a:off x="0" y="0"/>
          <a:ext cx="1253592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286200</xdr:colOff>
      <xdr:row>49</xdr:row>
      <xdr:rowOff>63360</xdr:rowOff>
    </xdr:to>
    <xdr:sp>
      <xdr:nvSpPr>
        <xdr:cNvPr id="1178" name="CustomShape 1" hidden="1"/>
        <xdr:cNvSpPr/>
      </xdr:nvSpPr>
      <xdr:spPr>
        <a:xfrm>
          <a:off x="0" y="0"/>
          <a:ext cx="12535920" cy="983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286920</xdr:colOff>
      <xdr:row>49</xdr:row>
      <xdr:rowOff>63720</xdr:rowOff>
    </xdr:to>
    <xdr:sp>
      <xdr:nvSpPr>
        <xdr:cNvPr id="1179" name="CustomShape 1" hidden="1"/>
        <xdr:cNvSpPr/>
      </xdr:nvSpPr>
      <xdr:spPr>
        <a:xfrm>
          <a:off x="0" y="0"/>
          <a:ext cx="12536640" cy="98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286920</xdr:colOff>
      <xdr:row>49</xdr:row>
      <xdr:rowOff>63720</xdr:rowOff>
    </xdr:to>
    <xdr:sp>
      <xdr:nvSpPr>
        <xdr:cNvPr id="1180" name="CustomShape 1" hidden="1"/>
        <xdr:cNvSpPr/>
      </xdr:nvSpPr>
      <xdr:spPr>
        <a:xfrm>
          <a:off x="0" y="0"/>
          <a:ext cx="12536640" cy="98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287280</xdr:colOff>
      <xdr:row>49</xdr:row>
      <xdr:rowOff>63720</xdr:rowOff>
    </xdr:to>
    <xdr:sp>
      <xdr:nvSpPr>
        <xdr:cNvPr id="1181" name="CustomShape 1" hidden="1"/>
        <xdr:cNvSpPr/>
      </xdr:nvSpPr>
      <xdr:spPr>
        <a:xfrm>
          <a:off x="0" y="0"/>
          <a:ext cx="12537000" cy="98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287280</xdr:colOff>
      <xdr:row>49</xdr:row>
      <xdr:rowOff>63720</xdr:rowOff>
    </xdr:to>
    <xdr:sp>
      <xdr:nvSpPr>
        <xdr:cNvPr id="1182" name="CustomShape 1" hidden="1"/>
        <xdr:cNvSpPr/>
      </xdr:nvSpPr>
      <xdr:spPr>
        <a:xfrm>
          <a:off x="0" y="0"/>
          <a:ext cx="12537000" cy="98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93960</xdr:colOff>
      <xdr:row>50</xdr:row>
      <xdr:rowOff>60120</xdr:rowOff>
    </xdr:to>
    <xdr:sp>
      <xdr:nvSpPr>
        <xdr:cNvPr id="1183" name="CustomShape 1" hidden="1"/>
        <xdr:cNvSpPr/>
      </xdr:nvSpPr>
      <xdr:spPr>
        <a:xfrm>
          <a:off x="0" y="0"/>
          <a:ext cx="6530760" cy="1002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93960</xdr:colOff>
      <xdr:row>50</xdr:row>
      <xdr:rowOff>60120</xdr:rowOff>
    </xdr:to>
    <xdr:sp>
      <xdr:nvSpPr>
        <xdr:cNvPr id="1184" name="CustomShape 1" hidden="1"/>
        <xdr:cNvSpPr/>
      </xdr:nvSpPr>
      <xdr:spPr>
        <a:xfrm>
          <a:off x="0" y="0"/>
          <a:ext cx="6530760" cy="1002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344880</xdr:colOff>
      <xdr:row>49</xdr:row>
      <xdr:rowOff>63720</xdr:rowOff>
    </xdr:to>
    <xdr:sp>
      <xdr:nvSpPr>
        <xdr:cNvPr id="1185" name="CustomShape 1" hidden="1"/>
        <xdr:cNvSpPr/>
      </xdr:nvSpPr>
      <xdr:spPr>
        <a:xfrm>
          <a:off x="0" y="0"/>
          <a:ext cx="12594600" cy="98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344880</xdr:colOff>
      <xdr:row>49</xdr:row>
      <xdr:rowOff>63720</xdr:rowOff>
    </xdr:to>
    <xdr:sp>
      <xdr:nvSpPr>
        <xdr:cNvPr id="1186" name="CustomShape 1" hidden="1"/>
        <xdr:cNvSpPr/>
      </xdr:nvSpPr>
      <xdr:spPr>
        <a:xfrm>
          <a:off x="0" y="0"/>
          <a:ext cx="12594600" cy="98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288360</xdr:colOff>
      <xdr:row>47</xdr:row>
      <xdr:rowOff>25560</xdr:rowOff>
    </xdr:to>
    <xdr:sp>
      <xdr:nvSpPr>
        <xdr:cNvPr id="1187" name="CustomShape 1" hidden="1"/>
        <xdr:cNvSpPr/>
      </xdr:nvSpPr>
      <xdr:spPr>
        <a:xfrm>
          <a:off x="0" y="0"/>
          <a:ext cx="12538080" cy="94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469080</xdr:colOff>
      <xdr:row>47</xdr:row>
      <xdr:rowOff>45000</xdr:rowOff>
    </xdr:to>
    <xdr:sp>
      <xdr:nvSpPr>
        <xdr:cNvPr id="1188" name="CustomShape 1" hidden="1"/>
        <xdr:cNvSpPr/>
      </xdr:nvSpPr>
      <xdr:spPr>
        <a:xfrm>
          <a:off x="0" y="0"/>
          <a:ext cx="9595800" cy="9436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226800</xdr:colOff>
      <xdr:row>53</xdr:row>
      <xdr:rowOff>132480</xdr:rowOff>
    </xdr:to>
    <xdr:sp>
      <xdr:nvSpPr>
        <xdr:cNvPr id="1189" name="CustomShape 1" hidden="1"/>
        <xdr:cNvSpPr/>
      </xdr:nvSpPr>
      <xdr:spPr>
        <a:xfrm>
          <a:off x="0" y="0"/>
          <a:ext cx="12577320" cy="1066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226800</xdr:colOff>
      <xdr:row>53</xdr:row>
      <xdr:rowOff>132480</xdr:rowOff>
    </xdr:to>
    <xdr:sp>
      <xdr:nvSpPr>
        <xdr:cNvPr id="1190" name="CustomShape 1" hidden="1"/>
        <xdr:cNvSpPr/>
      </xdr:nvSpPr>
      <xdr:spPr>
        <a:xfrm>
          <a:off x="0" y="0"/>
          <a:ext cx="12577320" cy="1066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140040</xdr:colOff>
      <xdr:row>51</xdr:row>
      <xdr:rowOff>101160</xdr:rowOff>
    </xdr:to>
    <xdr:sp>
      <xdr:nvSpPr>
        <xdr:cNvPr id="1191" name="CustomShape 1" hidden="1"/>
        <xdr:cNvSpPr/>
      </xdr:nvSpPr>
      <xdr:spPr>
        <a:xfrm>
          <a:off x="0" y="0"/>
          <a:ext cx="1807740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140040</xdr:colOff>
      <xdr:row>51</xdr:row>
      <xdr:rowOff>101160</xdr:rowOff>
    </xdr:to>
    <xdr:sp>
      <xdr:nvSpPr>
        <xdr:cNvPr id="1192" name="CustomShape 1" hidden="1"/>
        <xdr:cNvSpPr/>
      </xdr:nvSpPr>
      <xdr:spPr>
        <a:xfrm>
          <a:off x="0" y="0"/>
          <a:ext cx="1807740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214920</xdr:colOff>
      <xdr:row>51</xdr:row>
      <xdr:rowOff>101520</xdr:rowOff>
    </xdr:to>
    <xdr:sp>
      <xdr:nvSpPr>
        <xdr:cNvPr id="1193" name="CustomShape 1" hidden="1"/>
        <xdr:cNvSpPr/>
      </xdr:nvSpPr>
      <xdr:spPr>
        <a:xfrm>
          <a:off x="0" y="0"/>
          <a:ext cx="1256544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214920</xdr:colOff>
      <xdr:row>51</xdr:row>
      <xdr:rowOff>101520</xdr:rowOff>
    </xdr:to>
    <xdr:sp>
      <xdr:nvSpPr>
        <xdr:cNvPr id="1194" name="CustomShape 1" hidden="1"/>
        <xdr:cNvSpPr/>
      </xdr:nvSpPr>
      <xdr:spPr>
        <a:xfrm>
          <a:off x="0" y="0"/>
          <a:ext cx="1256544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214920</xdr:colOff>
      <xdr:row>51</xdr:row>
      <xdr:rowOff>101520</xdr:rowOff>
    </xdr:to>
    <xdr:sp>
      <xdr:nvSpPr>
        <xdr:cNvPr id="1195" name="CustomShape 1" hidden="1"/>
        <xdr:cNvSpPr/>
      </xdr:nvSpPr>
      <xdr:spPr>
        <a:xfrm>
          <a:off x="0" y="0"/>
          <a:ext cx="1256544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214920</xdr:colOff>
      <xdr:row>51</xdr:row>
      <xdr:rowOff>101520</xdr:rowOff>
    </xdr:to>
    <xdr:sp>
      <xdr:nvSpPr>
        <xdr:cNvPr id="1196" name="CustomShape 1" hidden="1"/>
        <xdr:cNvSpPr/>
      </xdr:nvSpPr>
      <xdr:spPr>
        <a:xfrm>
          <a:off x="0" y="0"/>
          <a:ext cx="1256544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7560</xdr:colOff>
      <xdr:row>52</xdr:row>
      <xdr:rowOff>97920</xdr:rowOff>
    </xdr:to>
    <xdr:sp>
      <xdr:nvSpPr>
        <xdr:cNvPr id="1197" name="CustomShape 1" hidden="1"/>
        <xdr:cNvSpPr/>
      </xdr:nvSpPr>
      <xdr:spPr>
        <a:xfrm>
          <a:off x="0" y="0"/>
          <a:ext cx="18478440" cy="10441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7560</xdr:colOff>
      <xdr:row>52</xdr:row>
      <xdr:rowOff>97920</xdr:rowOff>
    </xdr:to>
    <xdr:sp>
      <xdr:nvSpPr>
        <xdr:cNvPr id="1198" name="CustomShape 1" hidden="1"/>
        <xdr:cNvSpPr/>
      </xdr:nvSpPr>
      <xdr:spPr>
        <a:xfrm>
          <a:off x="0" y="0"/>
          <a:ext cx="18478440" cy="10441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282240</xdr:colOff>
      <xdr:row>51</xdr:row>
      <xdr:rowOff>101520</xdr:rowOff>
    </xdr:to>
    <xdr:sp>
      <xdr:nvSpPr>
        <xdr:cNvPr id="1199" name="CustomShape 1" hidden="1"/>
        <xdr:cNvSpPr/>
      </xdr:nvSpPr>
      <xdr:spPr>
        <a:xfrm>
          <a:off x="0" y="0"/>
          <a:ext cx="1263276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282240</xdr:colOff>
      <xdr:row>51</xdr:row>
      <xdr:rowOff>101520</xdr:rowOff>
    </xdr:to>
    <xdr:sp>
      <xdr:nvSpPr>
        <xdr:cNvPr id="1200" name="CustomShape 1" hidden="1"/>
        <xdr:cNvSpPr/>
      </xdr:nvSpPr>
      <xdr:spPr>
        <a:xfrm>
          <a:off x="0" y="0"/>
          <a:ext cx="1263276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216000</xdr:colOff>
      <xdr:row>51</xdr:row>
      <xdr:rowOff>101520</xdr:rowOff>
    </xdr:to>
    <xdr:sp>
      <xdr:nvSpPr>
        <xdr:cNvPr id="1201" name="CustomShape 1" hidden="1"/>
        <xdr:cNvSpPr/>
      </xdr:nvSpPr>
      <xdr:spPr>
        <a:xfrm>
          <a:off x="0" y="0"/>
          <a:ext cx="1256652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216000</xdr:colOff>
      <xdr:row>51</xdr:row>
      <xdr:rowOff>101520</xdr:rowOff>
    </xdr:to>
    <xdr:sp>
      <xdr:nvSpPr>
        <xdr:cNvPr id="1202" name="CustomShape 1" hidden="1"/>
        <xdr:cNvSpPr/>
      </xdr:nvSpPr>
      <xdr:spPr>
        <a:xfrm>
          <a:off x="0" y="0"/>
          <a:ext cx="12566520" cy="10254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216720</xdr:colOff>
      <xdr:row>51</xdr:row>
      <xdr:rowOff>101880</xdr:rowOff>
    </xdr:to>
    <xdr:sp>
      <xdr:nvSpPr>
        <xdr:cNvPr id="1203" name="CustomShape 1" hidden="1"/>
        <xdr:cNvSpPr/>
      </xdr:nvSpPr>
      <xdr:spPr>
        <a:xfrm>
          <a:off x="0" y="0"/>
          <a:ext cx="12567240" cy="1025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216720</xdr:colOff>
      <xdr:row>51</xdr:row>
      <xdr:rowOff>101880</xdr:rowOff>
    </xdr:to>
    <xdr:sp>
      <xdr:nvSpPr>
        <xdr:cNvPr id="1204" name="CustomShape 1" hidden="1"/>
        <xdr:cNvSpPr/>
      </xdr:nvSpPr>
      <xdr:spPr>
        <a:xfrm>
          <a:off x="0" y="0"/>
          <a:ext cx="12567240" cy="1025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217080</xdr:colOff>
      <xdr:row>51</xdr:row>
      <xdr:rowOff>101880</xdr:rowOff>
    </xdr:to>
    <xdr:sp>
      <xdr:nvSpPr>
        <xdr:cNvPr id="1205" name="CustomShape 1" hidden="1"/>
        <xdr:cNvSpPr/>
      </xdr:nvSpPr>
      <xdr:spPr>
        <a:xfrm>
          <a:off x="0" y="0"/>
          <a:ext cx="12567600" cy="1025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217080</xdr:colOff>
      <xdr:row>51</xdr:row>
      <xdr:rowOff>101880</xdr:rowOff>
    </xdr:to>
    <xdr:sp>
      <xdr:nvSpPr>
        <xdr:cNvPr id="1206" name="CustomShape 1" hidden="1"/>
        <xdr:cNvSpPr/>
      </xdr:nvSpPr>
      <xdr:spPr>
        <a:xfrm>
          <a:off x="0" y="0"/>
          <a:ext cx="12567600" cy="1025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100080</xdr:colOff>
      <xdr:row>52</xdr:row>
      <xdr:rowOff>98280</xdr:rowOff>
    </xdr:to>
    <xdr:sp>
      <xdr:nvSpPr>
        <xdr:cNvPr id="1207" name="CustomShape 1" hidden="1"/>
        <xdr:cNvSpPr/>
      </xdr:nvSpPr>
      <xdr:spPr>
        <a:xfrm>
          <a:off x="0" y="0"/>
          <a:ext cx="6536880" cy="104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100080</xdr:colOff>
      <xdr:row>52</xdr:row>
      <xdr:rowOff>98280</xdr:rowOff>
    </xdr:to>
    <xdr:sp>
      <xdr:nvSpPr>
        <xdr:cNvPr id="1208" name="CustomShape 1" hidden="1"/>
        <xdr:cNvSpPr/>
      </xdr:nvSpPr>
      <xdr:spPr>
        <a:xfrm>
          <a:off x="0" y="0"/>
          <a:ext cx="6536880" cy="104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274680</xdr:colOff>
      <xdr:row>51</xdr:row>
      <xdr:rowOff>101880</xdr:rowOff>
    </xdr:to>
    <xdr:sp>
      <xdr:nvSpPr>
        <xdr:cNvPr id="1209" name="CustomShape 1" hidden="1"/>
        <xdr:cNvSpPr/>
      </xdr:nvSpPr>
      <xdr:spPr>
        <a:xfrm>
          <a:off x="0" y="0"/>
          <a:ext cx="12625200" cy="1025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274680</xdr:colOff>
      <xdr:row>51</xdr:row>
      <xdr:rowOff>101880</xdr:rowOff>
    </xdr:to>
    <xdr:sp>
      <xdr:nvSpPr>
        <xdr:cNvPr id="1210" name="CustomShape 1" hidden="1"/>
        <xdr:cNvSpPr/>
      </xdr:nvSpPr>
      <xdr:spPr>
        <a:xfrm>
          <a:off x="0" y="0"/>
          <a:ext cx="12625200" cy="1025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218160</xdr:colOff>
      <xdr:row>49</xdr:row>
      <xdr:rowOff>69840</xdr:rowOff>
    </xdr:to>
    <xdr:sp>
      <xdr:nvSpPr>
        <xdr:cNvPr id="1211" name="CustomShape 1" hidden="1"/>
        <xdr:cNvSpPr/>
      </xdr:nvSpPr>
      <xdr:spPr>
        <a:xfrm>
          <a:off x="0" y="0"/>
          <a:ext cx="12568680" cy="984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392760</xdr:colOff>
      <xdr:row>49</xdr:row>
      <xdr:rowOff>89280</xdr:rowOff>
    </xdr:to>
    <xdr:sp>
      <xdr:nvSpPr>
        <xdr:cNvPr id="1212" name="CustomShape 1" hidden="1"/>
        <xdr:cNvSpPr/>
      </xdr:nvSpPr>
      <xdr:spPr>
        <a:xfrm>
          <a:off x="0" y="0"/>
          <a:ext cx="9620280" cy="986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13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14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15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16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17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18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19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0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1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2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3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4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5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6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7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8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29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0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1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2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3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34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35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36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37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38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39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40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41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42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300960</xdr:colOff>
      <xdr:row>47</xdr:row>
      <xdr:rowOff>100800</xdr:rowOff>
    </xdr:to>
    <xdr:sp>
      <xdr:nvSpPr>
        <xdr:cNvPr id="1243" name="CustomShape 1" hidden="1"/>
        <xdr:cNvSpPr/>
      </xdr:nvSpPr>
      <xdr:spPr>
        <a:xfrm>
          <a:off x="0" y="0"/>
          <a:ext cx="126514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300960</xdr:colOff>
      <xdr:row>47</xdr:row>
      <xdr:rowOff>100800</xdr:rowOff>
    </xdr:to>
    <xdr:sp>
      <xdr:nvSpPr>
        <xdr:cNvPr id="1244" name="CustomShape 1" hidden="1"/>
        <xdr:cNvSpPr/>
      </xdr:nvSpPr>
      <xdr:spPr>
        <a:xfrm>
          <a:off x="0" y="0"/>
          <a:ext cx="126514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225000</xdr:colOff>
      <xdr:row>47</xdr:row>
      <xdr:rowOff>101160</xdr:rowOff>
    </xdr:to>
    <xdr:sp>
      <xdr:nvSpPr>
        <xdr:cNvPr id="1245" name="CustomShape 1" hidden="1"/>
        <xdr:cNvSpPr/>
      </xdr:nvSpPr>
      <xdr:spPr>
        <a:xfrm>
          <a:off x="0" y="0"/>
          <a:ext cx="1257552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225000</xdr:colOff>
      <xdr:row>47</xdr:row>
      <xdr:rowOff>101160</xdr:rowOff>
    </xdr:to>
    <xdr:sp>
      <xdr:nvSpPr>
        <xdr:cNvPr id="1246" name="CustomShape 1" hidden="1"/>
        <xdr:cNvSpPr/>
      </xdr:nvSpPr>
      <xdr:spPr>
        <a:xfrm>
          <a:off x="0" y="0"/>
          <a:ext cx="1257552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225360</xdr:colOff>
      <xdr:row>47</xdr:row>
      <xdr:rowOff>101520</xdr:rowOff>
    </xdr:to>
    <xdr:sp>
      <xdr:nvSpPr>
        <xdr:cNvPr id="1247" name="CustomShape 1" hidden="1"/>
        <xdr:cNvSpPr/>
      </xdr:nvSpPr>
      <xdr:spPr>
        <a:xfrm>
          <a:off x="0" y="0"/>
          <a:ext cx="1257588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225360</xdr:colOff>
      <xdr:row>47</xdr:row>
      <xdr:rowOff>101520</xdr:rowOff>
    </xdr:to>
    <xdr:sp>
      <xdr:nvSpPr>
        <xdr:cNvPr id="1248" name="CustomShape 1" hidden="1"/>
        <xdr:cNvSpPr/>
      </xdr:nvSpPr>
      <xdr:spPr>
        <a:xfrm>
          <a:off x="0" y="0"/>
          <a:ext cx="1257588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101880</xdr:rowOff>
    </xdr:to>
    <xdr:sp>
      <xdr:nvSpPr>
        <xdr:cNvPr id="1249" name="CustomShape 1" hidden="1"/>
        <xdr:cNvSpPr/>
      </xdr:nvSpPr>
      <xdr:spPr>
        <a:xfrm>
          <a:off x="0" y="0"/>
          <a:ext cx="1257624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101880</xdr:rowOff>
    </xdr:to>
    <xdr:sp>
      <xdr:nvSpPr>
        <xdr:cNvPr id="1250" name="CustomShape 1" hidden="1"/>
        <xdr:cNvSpPr/>
      </xdr:nvSpPr>
      <xdr:spPr>
        <a:xfrm>
          <a:off x="0" y="0"/>
          <a:ext cx="1257624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102240</xdr:rowOff>
    </xdr:to>
    <xdr:sp>
      <xdr:nvSpPr>
        <xdr:cNvPr id="1251" name="CustomShape 1" hidden="1"/>
        <xdr:cNvSpPr/>
      </xdr:nvSpPr>
      <xdr:spPr>
        <a:xfrm>
          <a:off x="0" y="0"/>
          <a:ext cx="1257660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102240</xdr:rowOff>
    </xdr:to>
    <xdr:sp>
      <xdr:nvSpPr>
        <xdr:cNvPr id="1252" name="CustomShape 1" hidden="1"/>
        <xdr:cNvSpPr/>
      </xdr:nvSpPr>
      <xdr:spPr>
        <a:xfrm>
          <a:off x="0" y="0"/>
          <a:ext cx="1257660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102600</xdr:rowOff>
    </xdr:to>
    <xdr:sp>
      <xdr:nvSpPr>
        <xdr:cNvPr id="1253" name="CustomShape 1" hidden="1"/>
        <xdr:cNvSpPr/>
      </xdr:nvSpPr>
      <xdr:spPr>
        <a:xfrm>
          <a:off x="0" y="0"/>
          <a:ext cx="1257696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102600</xdr:rowOff>
    </xdr:to>
    <xdr:sp>
      <xdr:nvSpPr>
        <xdr:cNvPr id="1254" name="CustomShape 1" hidden="1"/>
        <xdr:cNvSpPr/>
      </xdr:nvSpPr>
      <xdr:spPr>
        <a:xfrm>
          <a:off x="0" y="0"/>
          <a:ext cx="1257696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226800</xdr:colOff>
      <xdr:row>47</xdr:row>
      <xdr:rowOff>102960</xdr:rowOff>
    </xdr:to>
    <xdr:sp>
      <xdr:nvSpPr>
        <xdr:cNvPr id="1255" name="CustomShape 1" hidden="1"/>
        <xdr:cNvSpPr/>
      </xdr:nvSpPr>
      <xdr:spPr>
        <a:xfrm>
          <a:off x="0" y="0"/>
          <a:ext cx="1257732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226800</xdr:colOff>
      <xdr:row>47</xdr:row>
      <xdr:rowOff>102960</xdr:rowOff>
    </xdr:to>
    <xdr:sp>
      <xdr:nvSpPr>
        <xdr:cNvPr id="1256" name="CustomShape 1" hidden="1"/>
        <xdr:cNvSpPr/>
      </xdr:nvSpPr>
      <xdr:spPr>
        <a:xfrm>
          <a:off x="0" y="0"/>
          <a:ext cx="1257732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227160</xdr:colOff>
      <xdr:row>47</xdr:row>
      <xdr:rowOff>103320</xdr:rowOff>
    </xdr:to>
    <xdr:sp>
      <xdr:nvSpPr>
        <xdr:cNvPr id="1257" name="CustomShape 1" hidden="1"/>
        <xdr:cNvSpPr/>
      </xdr:nvSpPr>
      <xdr:spPr>
        <a:xfrm>
          <a:off x="0" y="0"/>
          <a:ext cx="1257768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227160</xdr:colOff>
      <xdr:row>47</xdr:row>
      <xdr:rowOff>103320</xdr:rowOff>
    </xdr:to>
    <xdr:sp>
      <xdr:nvSpPr>
        <xdr:cNvPr id="1258" name="CustomShape 1" hidden="1"/>
        <xdr:cNvSpPr/>
      </xdr:nvSpPr>
      <xdr:spPr>
        <a:xfrm>
          <a:off x="0" y="0"/>
          <a:ext cx="1257768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227520</xdr:colOff>
      <xdr:row>47</xdr:row>
      <xdr:rowOff>103680</xdr:rowOff>
    </xdr:to>
    <xdr:sp>
      <xdr:nvSpPr>
        <xdr:cNvPr id="1259" name="CustomShape 1" hidden="1"/>
        <xdr:cNvSpPr/>
      </xdr:nvSpPr>
      <xdr:spPr>
        <a:xfrm>
          <a:off x="0" y="0"/>
          <a:ext cx="1257804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227520</xdr:colOff>
      <xdr:row>47</xdr:row>
      <xdr:rowOff>103680</xdr:rowOff>
    </xdr:to>
    <xdr:sp>
      <xdr:nvSpPr>
        <xdr:cNvPr id="1260" name="CustomShape 1" hidden="1"/>
        <xdr:cNvSpPr/>
      </xdr:nvSpPr>
      <xdr:spPr>
        <a:xfrm>
          <a:off x="0" y="0"/>
          <a:ext cx="1257804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227880</xdr:colOff>
      <xdr:row>47</xdr:row>
      <xdr:rowOff>104040</xdr:rowOff>
    </xdr:to>
    <xdr:sp>
      <xdr:nvSpPr>
        <xdr:cNvPr id="1261" name="CustomShape 1" hidden="1"/>
        <xdr:cNvSpPr/>
      </xdr:nvSpPr>
      <xdr:spPr>
        <a:xfrm>
          <a:off x="0" y="0"/>
          <a:ext cx="1257840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227880</xdr:colOff>
      <xdr:row>47</xdr:row>
      <xdr:rowOff>104040</xdr:rowOff>
    </xdr:to>
    <xdr:sp>
      <xdr:nvSpPr>
        <xdr:cNvPr id="1262" name="CustomShape 1" hidden="1"/>
        <xdr:cNvSpPr/>
      </xdr:nvSpPr>
      <xdr:spPr>
        <a:xfrm>
          <a:off x="0" y="0"/>
          <a:ext cx="1257840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228240</xdr:colOff>
      <xdr:row>47</xdr:row>
      <xdr:rowOff>104400</xdr:rowOff>
    </xdr:to>
    <xdr:sp>
      <xdr:nvSpPr>
        <xdr:cNvPr id="1263" name="CustomShape 1" hidden="1"/>
        <xdr:cNvSpPr/>
      </xdr:nvSpPr>
      <xdr:spPr>
        <a:xfrm>
          <a:off x="0" y="0"/>
          <a:ext cx="1257876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228240</xdr:colOff>
      <xdr:row>47</xdr:row>
      <xdr:rowOff>104400</xdr:rowOff>
    </xdr:to>
    <xdr:sp>
      <xdr:nvSpPr>
        <xdr:cNvPr id="1264" name="CustomShape 1" hidden="1"/>
        <xdr:cNvSpPr/>
      </xdr:nvSpPr>
      <xdr:spPr>
        <a:xfrm>
          <a:off x="0" y="0"/>
          <a:ext cx="1257876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228600</xdr:colOff>
      <xdr:row>47</xdr:row>
      <xdr:rowOff>104760</xdr:rowOff>
    </xdr:to>
    <xdr:sp>
      <xdr:nvSpPr>
        <xdr:cNvPr id="1265" name="CustomShape 1" hidden="1"/>
        <xdr:cNvSpPr/>
      </xdr:nvSpPr>
      <xdr:spPr>
        <a:xfrm>
          <a:off x="0" y="0"/>
          <a:ext cx="1257912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228600</xdr:colOff>
      <xdr:row>47</xdr:row>
      <xdr:rowOff>104760</xdr:rowOff>
    </xdr:to>
    <xdr:sp>
      <xdr:nvSpPr>
        <xdr:cNvPr id="1266" name="CustomShape 1" hidden="1"/>
        <xdr:cNvSpPr/>
      </xdr:nvSpPr>
      <xdr:spPr>
        <a:xfrm>
          <a:off x="0" y="0"/>
          <a:ext cx="1257912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228960</xdr:colOff>
      <xdr:row>47</xdr:row>
      <xdr:rowOff>105120</xdr:rowOff>
    </xdr:to>
    <xdr:sp>
      <xdr:nvSpPr>
        <xdr:cNvPr id="1267" name="CustomShape 1" hidden="1"/>
        <xdr:cNvSpPr/>
      </xdr:nvSpPr>
      <xdr:spPr>
        <a:xfrm>
          <a:off x="0" y="0"/>
          <a:ext cx="1257948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228960</xdr:colOff>
      <xdr:row>47</xdr:row>
      <xdr:rowOff>105120</xdr:rowOff>
    </xdr:to>
    <xdr:sp>
      <xdr:nvSpPr>
        <xdr:cNvPr id="1268" name="CustomShape 1" hidden="1"/>
        <xdr:cNvSpPr/>
      </xdr:nvSpPr>
      <xdr:spPr>
        <a:xfrm>
          <a:off x="0" y="0"/>
          <a:ext cx="1257948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229320</xdr:colOff>
      <xdr:row>47</xdr:row>
      <xdr:rowOff>105480</xdr:rowOff>
    </xdr:to>
    <xdr:sp>
      <xdr:nvSpPr>
        <xdr:cNvPr id="1269" name="CustomShape 1" hidden="1"/>
        <xdr:cNvSpPr/>
      </xdr:nvSpPr>
      <xdr:spPr>
        <a:xfrm>
          <a:off x="0" y="0"/>
          <a:ext cx="1257984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229320</xdr:colOff>
      <xdr:row>47</xdr:row>
      <xdr:rowOff>105480</xdr:rowOff>
    </xdr:to>
    <xdr:sp>
      <xdr:nvSpPr>
        <xdr:cNvPr id="1270" name="CustomShape 1" hidden="1"/>
        <xdr:cNvSpPr/>
      </xdr:nvSpPr>
      <xdr:spPr>
        <a:xfrm>
          <a:off x="0" y="0"/>
          <a:ext cx="1257984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229680</xdr:colOff>
      <xdr:row>47</xdr:row>
      <xdr:rowOff>105840</xdr:rowOff>
    </xdr:to>
    <xdr:sp>
      <xdr:nvSpPr>
        <xdr:cNvPr id="1271" name="CustomShape 1" hidden="1"/>
        <xdr:cNvSpPr/>
      </xdr:nvSpPr>
      <xdr:spPr>
        <a:xfrm>
          <a:off x="0" y="0"/>
          <a:ext cx="1258020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229680</xdr:colOff>
      <xdr:row>47</xdr:row>
      <xdr:rowOff>105840</xdr:rowOff>
    </xdr:to>
    <xdr:sp>
      <xdr:nvSpPr>
        <xdr:cNvPr id="1272" name="CustomShape 1" hidden="1"/>
        <xdr:cNvSpPr/>
      </xdr:nvSpPr>
      <xdr:spPr>
        <a:xfrm>
          <a:off x="0" y="0"/>
          <a:ext cx="1258020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230040</xdr:colOff>
      <xdr:row>47</xdr:row>
      <xdr:rowOff>106200</xdr:rowOff>
    </xdr:to>
    <xdr:sp>
      <xdr:nvSpPr>
        <xdr:cNvPr id="1273" name="CustomShape 1" hidden="1"/>
        <xdr:cNvSpPr/>
      </xdr:nvSpPr>
      <xdr:spPr>
        <a:xfrm>
          <a:off x="0" y="0"/>
          <a:ext cx="1258056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230040</xdr:colOff>
      <xdr:row>47</xdr:row>
      <xdr:rowOff>106200</xdr:rowOff>
    </xdr:to>
    <xdr:sp>
      <xdr:nvSpPr>
        <xdr:cNvPr id="1274" name="CustomShape 1" hidden="1"/>
        <xdr:cNvSpPr/>
      </xdr:nvSpPr>
      <xdr:spPr>
        <a:xfrm>
          <a:off x="0" y="0"/>
          <a:ext cx="1258056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230400</xdr:colOff>
      <xdr:row>47</xdr:row>
      <xdr:rowOff>106560</xdr:rowOff>
    </xdr:to>
    <xdr:sp>
      <xdr:nvSpPr>
        <xdr:cNvPr id="1275" name="CustomShape 1" hidden="1"/>
        <xdr:cNvSpPr/>
      </xdr:nvSpPr>
      <xdr:spPr>
        <a:xfrm>
          <a:off x="0" y="0"/>
          <a:ext cx="1258092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230400</xdr:colOff>
      <xdr:row>47</xdr:row>
      <xdr:rowOff>106560</xdr:rowOff>
    </xdr:to>
    <xdr:sp>
      <xdr:nvSpPr>
        <xdr:cNvPr id="1276" name="CustomShape 1" hidden="1"/>
        <xdr:cNvSpPr/>
      </xdr:nvSpPr>
      <xdr:spPr>
        <a:xfrm>
          <a:off x="0" y="0"/>
          <a:ext cx="1258092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230760</xdr:colOff>
      <xdr:row>47</xdr:row>
      <xdr:rowOff>106920</xdr:rowOff>
    </xdr:to>
    <xdr:sp>
      <xdr:nvSpPr>
        <xdr:cNvPr id="1277" name="CustomShape 1" hidden="1"/>
        <xdr:cNvSpPr/>
      </xdr:nvSpPr>
      <xdr:spPr>
        <a:xfrm>
          <a:off x="0" y="0"/>
          <a:ext cx="1258128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230760</xdr:colOff>
      <xdr:row>47</xdr:row>
      <xdr:rowOff>106920</xdr:rowOff>
    </xdr:to>
    <xdr:sp>
      <xdr:nvSpPr>
        <xdr:cNvPr id="1278" name="CustomShape 1" hidden="1"/>
        <xdr:cNvSpPr/>
      </xdr:nvSpPr>
      <xdr:spPr>
        <a:xfrm>
          <a:off x="0" y="0"/>
          <a:ext cx="1258128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231120</xdr:colOff>
      <xdr:row>47</xdr:row>
      <xdr:rowOff>107280</xdr:rowOff>
    </xdr:to>
    <xdr:sp>
      <xdr:nvSpPr>
        <xdr:cNvPr id="1279" name="CustomShape 1" hidden="1"/>
        <xdr:cNvSpPr/>
      </xdr:nvSpPr>
      <xdr:spPr>
        <a:xfrm>
          <a:off x="0" y="0"/>
          <a:ext cx="1258164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231120</xdr:colOff>
      <xdr:row>47</xdr:row>
      <xdr:rowOff>107280</xdr:rowOff>
    </xdr:to>
    <xdr:sp>
      <xdr:nvSpPr>
        <xdr:cNvPr id="1280" name="CustomShape 1" hidden="1"/>
        <xdr:cNvSpPr/>
      </xdr:nvSpPr>
      <xdr:spPr>
        <a:xfrm>
          <a:off x="0" y="0"/>
          <a:ext cx="1258164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231480</xdr:colOff>
      <xdr:row>47</xdr:row>
      <xdr:rowOff>107640</xdr:rowOff>
    </xdr:to>
    <xdr:sp>
      <xdr:nvSpPr>
        <xdr:cNvPr id="1281" name="CustomShape 1" hidden="1"/>
        <xdr:cNvSpPr/>
      </xdr:nvSpPr>
      <xdr:spPr>
        <a:xfrm>
          <a:off x="0" y="0"/>
          <a:ext cx="1258200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231480</xdr:colOff>
      <xdr:row>47</xdr:row>
      <xdr:rowOff>107640</xdr:rowOff>
    </xdr:to>
    <xdr:sp>
      <xdr:nvSpPr>
        <xdr:cNvPr id="1282" name="CustomShape 1" hidden="1"/>
        <xdr:cNvSpPr/>
      </xdr:nvSpPr>
      <xdr:spPr>
        <a:xfrm>
          <a:off x="0" y="0"/>
          <a:ext cx="1258200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231840</xdr:colOff>
      <xdr:row>47</xdr:row>
      <xdr:rowOff>108000</xdr:rowOff>
    </xdr:to>
    <xdr:sp>
      <xdr:nvSpPr>
        <xdr:cNvPr id="1283" name="CustomShape 1" hidden="1"/>
        <xdr:cNvSpPr/>
      </xdr:nvSpPr>
      <xdr:spPr>
        <a:xfrm>
          <a:off x="0" y="0"/>
          <a:ext cx="1258236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231840</xdr:colOff>
      <xdr:row>47</xdr:row>
      <xdr:rowOff>108000</xdr:rowOff>
    </xdr:to>
    <xdr:sp>
      <xdr:nvSpPr>
        <xdr:cNvPr id="1284" name="CustomShape 1" hidden="1"/>
        <xdr:cNvSpPr/>
      </xdr:nvSpPr>
      <xdr:spPr>
        <a:xfrm>
          <a:off x="0" y="0"/>
          <a:ext cx="1258236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232200</xdr:colOff>
      <xdr:row>47</xdr:row>
      <xdr:rowOff>108360</xdr:rowOff>
    </xdr:to>
    <xdr:sp>
      <xdr:nvSpPr>
        <xdr:cNvPr id="1285" name="CustomShape 1" hidden="1"/>
        <xdr:cNvSpPr/>
      </xdr:nvSpPr>
      <xdr:spPr>
        <a:xfrm>
          <a:off x="0" y="0"/>
          <a:ext cx="1258272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232200</xdr:colOff>
      <xdr:row>47</xdr:row>
      <xdr:rowOff>108360</xdr:rowOff>
    </xdr:to>
    <xdr:sp>
      <xdr:nvSpPr>
        <xdr:cNvPr id="1286" name="CustomShape 1" hidden="1"/>
        <xdr:cNvSpPr/>
      </xdr:nvSpPr>
      <xdr:spPr>
        <a:xfrm>
          <a:off x="0" y="0"/>
          <a:ext cx="1258272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232560</xdr:colOff>
      <xdr:row>47</xdr:row>
      <xdr:rowOff>108720</xdr:rowOff>
    </xdr:to>
    <xdr:sp>
      <xdr:nvSpPr>
        <xdr:cNvPr id="1287" name="CustomShape 1" hidden="1"/>
        <xdr:cNvSpPr/>
      </xdr:nvSpPr>
      <xdr:spPr>
        <a:xfrm>
          <a:off x="0" y="0"/>
          <a:ext cx="1258308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232560</xdr:colOff>
      <xdr:row>47</xdr:row>
      <xdr:rowOff>108720</xdr:rowOff>
    </xdr:to>
    <xdr:sp>
      <xdr:nvSpPr>
        <xdr:cNvPr id="1288" name="CustomShape 1" hidden="1"/>
        <xdr:cNvSpPr/>
      </xdr:nvSpPr>
      <xdr:spPr>
        <a:xfrm>
          <a:off x="0" y="0"/>
          <a:ext cx="1258308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232920</xdr:colOff>
      <xdr:row>47</xdr:row>
      <xdr:rowOff>109080</xdr:rowOff>
    </xdr:to>
    <xdr:sp>
      <xdr:nvSpPr>
        <xdr:cNvPr id="1289" name="CustomShape 1" hidden="1"/>
        <xdr:cNvSpPr/>
      </xdr:nvSpPr>
      <xdr:spPr>
        <a:xfrm>
          <a:off x="0" y="0"/>
          <a:ext cx="1258344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232920</xdr:colOff>
      <xdr:row>47</xdr:row>
      <xdr:rowOff>109080</xdr:rowOff>
    </xdr:to>
    <xdr:sp>
      <xdr:nvSpPr>
        <xdr:cNvPr id="1290" name="CustomShape 1" hidden="1"/>
        <xdr:cNvSpPr/>
      </xdr:nvSpPr>
      <xdr:spPr>
        <a:xfrm>
          <a:off x="0" y="0"/>
          <a:ext cx="1258344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233280</xdr:colOff>
      <xdr:row>47</xdr:row>
      <xdr:rowOff>109440</xdr:rowOff>
    </xdr:to>
    <xdr:sp>
      <xdr:nvSpPr>
        <xdr:cNvPr id="1291" name="CustomShape 1" hidden="1"/>
        <xdr:cNvSpPr/>
      </xdr:nvSpPr>
      <xdr:spPr>
        <a:xfrm>
          <a:off x="0" y="0"/>
          <a:ext cx="1258380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233280</xdr:colOff>
      <xdr:row>47</xdr:row>
      <xdr:rowOff>109440</xdr:rowOff>
    </xdr:to>
    <xdr:sp>
      <xdr:nvSpPr>
        <xdr:cNvPr id="1292" name="CustomShape 1" hidden="1"/>
        <xdr:cNvSpPr/>
      </xdr:nvSpPr>
      <xdr:spPr>
        <a:xfrm>
          <a:off x="0" y="0"/>
          <a:ext cx="1258380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233640</xdr:colOff>
      <xdr:row>47</xdr:row>
      <xdr:rowOff>109800</xdr:rowOff>
    </xdr:to>
    <xdr:sp>
      <xdr:nvSpPr>
        <xdr:cNvPr id="1293" name="CustomShape 1" hidden="1"/>
        <xdr:cNvSpPr/>
      </xdr:nvSpPr>
      <xdr:spPr>
        <a:xfrm>
          <a:off x="0" y="0"/>
          <a:ext cx="1258416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233640</xdr:colOff>
      <xdr:row>47</xdr:row>
      <xdr:rowOff>109800</xdr:rowOff>
    </xdr:to>
    <xdr:sp>
      <xdr:nvSpPr>
        <xdr:cNvPr id="1294" name="CustomShape 1" hidden="1"/>
        <xdr:cNvSpPr/>
      </xdr:nvSpPr>
      <xdr:spPr>
        <a:xfrm>
          <a:off x="0" y="0"/>
          <a:ext cx="1258416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234000</xdr:colOff>
      <xdr:row>47</xdr:row>
      <xdr:rowOff>110160</xdr:rowOff>
    </xdr:to>
    <xdr:sp>
      <xdr:nvSpPr>
        <xdr:cNvPr id="1295" name="CustomShape 1" hidden="1"/>
        <xdr:cNvSpPr/>
      </xdr:nvSpPr>
      <xdr:spPr>
        <a:xfrm>
          <a:off x="0" y="0"/>
          <a:ext cx="1258452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234000</xdr:colOff>
      <xdr:row>47</xdr:row>
      <xdr:rowOff>110160</xdr:rowOff>
    </xdr:to>
    <xdr:sp>
      <xdr:nvSpPr>
        <xdr:cNvPr id="1296" name="CustomShape 1" hidden="1"/>
        <xdr:cNvSpPr/>
      </xdr:nvSpPr>
      <xdr:spPr>
        <a:xfrm>
          <a:off x="0" y="0"/>
          <a:ext cx="1258452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234360</xdr:colOff>
      <xdr:row>47</xdr:row>
      <xdr:rowOff>110520</xdr:rowOff>
    </xdr:to>
    <xdr:sp>
      <xdr:nvSpPr>
        <xdr:cNvPr id="1297" name="CustomShape 1" hidden="1"/>
        <xdr:cNvSpPr/>
      </xdr:nvSpPr>
      <xdr:spPr>
        <a:xfrm>
          <a:off x="0" y="0"/>
          <a:ext cx="1258488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234360</xdr:colOff>
      <xdr:row>47</xdr:row>
      <xdr:rowOff>110520</xdr:rowOff>
    </xdr:to>
    <xdr:sp>
      <xdr:nvSpPr>
        <xdr:cNvPr id="1298" name="CustomShape 1" hidden="1"/>
        <xdr:cNvSpPr/>
      </xdr:nvSpPr>
      <xdr:spPr>
        <a:xfrm>
          <a:off x="0" y="0"/>
          <a:ext cx="1258488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234720</xdr:colOff>
      <xdr:row>47</xdr:row>
      <xdr:rowOff>110880</xdr:rowOff>
    </xdr:to>
    <xdr:sp>
      <xdr:nvSpPr>
        <xdr:cNvPr id="1299" name="CustomShape 1" hidden="1"/>
        <xdr:cNvSpPr/>
      </xdr:nvSpPr>
      <xdr:spPr>
        <a:xfrm>
          <a:off x="0" y="0"/>
          <a:ext cx="1258524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234720</xdr:colOff>
      <xdr:row>47</xdr:row>
      <xdr:rowOff>110880</xdr:rowOff>
    </xdr:to>
    <xdr:sp>
      <xdr:nvSpPr>
        <xdr:cNvPr id="1300" name="CustomShape 1" hidden="1"/>
        <xdr:cNvSpPr/>
      </xdr:nvSpPr>
      <xdr:spPr>
        <a:xfrm>
          <a:off x="0" y="0"/>
          <a:ext cx="1258524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235080</xdr:colOff>
      <xdr:row>47</xdr:row>
      <xdr:rowOff>111240</xdr:rowOff>
    </xdr:to>
    <xdr:sp>
      <xdr:nvSpPr>
        <xdr:cNvPr id="1301" name="CustomShape 1" hidden="1"/>
        <xdr:cNvSpPr/>
      </xdr:nvSpPr>
      <xdr:spPr>
        <a:xfrm>
          <a:off x="0" y="0"/>
          <a:ext cx="1258560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235080</xdr:colOff>
      <xdr:row>47</xdr:row>
      <xdr:rowOff>111240</xdr:rowOff>
    </xdr:to>
    <xdr:sp>
      <xdr:nvSpPr>
        <xdr:cNvPr id="1302" name="CustomShape 1" hidden="1"/>
        <xdr:cNvSpPr/>
      </xdr:nvSpPr>
      <xdr:spPr>
        <a:xfrm>
          <a:off x="0" y="0"/>
          <a:ext cx="1258560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235440</xdr:colOff>
      <xdr:row>47</xdr:row>
      <xdr:rowOff>111600</xdr:rowOff>
    </xdr:to>
    <xdr:sp>
      <xdr:nvSpPr>
        <xdr:cNvPr id="1303" name="CustomShape 1" hidden="1"/>
        <xdr:cNvSpPr/>
      </xdr:nvSpPr>
      <xdr:spPr>
        <a:xfrm>
          <a:off x="0" y="0"/>
          <a:ext cx="1258596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235440</xdr:colOff>
      <xdr:row>47</xdr:row>
      <xdr:rowOff>111600</xdr:rowOff>
    </xdr:to>
    <xdr:sp>
      <xdr:nvSpPr>
        <xdr:cNvPr id="1304" name="CustomShape 1" hidden="1"/>
        <xdr:cNvSpPr/>
      </xdr:nvSpPr>
      <xdr:spPr>
        <a:xfrm>
          <a:off x="0" y="0"/>
          <a:ext cx="1258596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235800</xdr:colOff>
      <xdr:row>47</xdr:row>
      <xdr:rowOff>111960</xdr:rowOff>
    </xdr:to>
    <xdr:sp>
      <xdr:nvSpPr>
        <xdr:cNvPr id="1305" name="CustomShape 1" hidden="1"/>
        <xdr:cNvSpPr/>
      </xdr:nvSpPr>
      <xdr:spPr>
        <a:xfrm>
          <a:off x="0" y="0"/>
          <a:ext cx="1258632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235800</xdr:colOff>
      <xdr:row>47</xdr:row>
      <xdr:rowOff>111960</xdr:rowOff>
    </xdr:to>
    <xdr:sp>
      <xdr:nvSpPr>
        <xdr:cNvPr id="1306" name="CustomShape 1" hidden="1"/>
        <xdr:cNvSpPr/>
      </xdr:nvSpPr>
      <xdr:spPr>
        <a:xfrm>
          <a:off x="0" y="0"/>
          <a:ext cx="1258632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236160</xdr:colOff>
      <xdr:row>47</xdr:row>
      <xdr:rowOff>112320</xdr:rowOff>
    </xdr:to>
    <xdr:sp>
      <xdr:nvSpPr>
        <xdr:cNvPr id="1307" name="CustomShape 1" hidden="1"/>
        <xdr:cNvSpPr/>
      </xdr:nvSpPr>
      <xdr:spPr>
        <a:xfrm>
          <a:off x="0" y="0"/>
          <a:ext cx="1258668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236160</xdr:colOff>
      <xdr:row>47</xdr:row>
      <xdr:rowOff>112320</xdr:rowOff>
    </xdr:to>
    <xdr:sp>
      <xdr:nvSpPr>
        <xdr:cNvPr id="1308" name="CustomShape 1" hidden="1"/>
        <xdr:cNvSpPr/>
      </xdr:nvSpPr>
      <xdr:spPr>
        <a:xfrm>
          <a:off x="0" y="0"/>
          <a:ext cx="1258668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236520</xdr:colOff>
      <xdr:row>47</xdr:row>
      <xdr:rowOff>112680</xdr:rowOff>
    </xdr:to>
    <xdr:sp>
      <xdr:nvSpPr>
        <xdr:cNvPr id="1309" name="CustomShape 1" hidden="1"/>
        <xdr:cNvSpPr/>
      </xdr:nvSpPr>
      <xdr:spPr>
        <a:xfrm>
          <a:off x="0" y="0"/>
          <a:ext cx="1258704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236520</xdr:colOff>
      <xdr:row>47</xdr:row>
      <xdr:rowOff>112680</xdr:rowOff>
    </xdr:to>
    <xdr:sp>
      <xdr:nvSpPr>
        <xdr:cNvPr id="1310" name="CustomShape 1" hidden="1"/>
        <xdr:cNvSpPr/>
      </xdr:nvSpPr>
      <xdr:spPr>
        <a:xfrm>
          <a:off x="0" y="0"/>
          <a:ext cx="1258704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236880</xdr:colOff>
      <xdr:row>47</xdr:row>
      <xdr:rowOff>113040</xdr:rowOff>
    </xdr:to>
    <xdr:sp>
      <xdr:nvSpPr>
        <xdr:cNvPr id="1311" name="CustomShape 1" hidden="1"/>
        <xdr:cNvSpPr/>
      </xdr:nvSpPr>
      <xdr:spPr>
        <a:xfrm>
          <a:off x="0" y="0"/>
          <a:ext cx="1258740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236880</xdr:colOff>
      <xdr:row>47</xdr:row>
      <xdr:rowOff>113040</xdr:rowOff>
    </xdr:to>
    <xdr:sp>
      <xdr:nvSpPr>
        <xdr:cNvPr id="1312" name="CustomShape 1" hidden="1"/>
        <xdr:cNvSpPr/>
      </xdr:nvSpPr>
      <xdr:spPr>
        <a:xfrm>
          <a:off x="0" y="0"/>
          <a:ext cx="1258740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237240</xdr:colOff>
      <xdr:row>47</xdr:row>
      <xdr:rowOff>113400</xdr:rowOff>
    </xdr:to>
    <xdr:sp>
      <xdr:nvSpPr>
        <xdr:cNvPr id="1313" name="CustomShape 1" hidden="1"/>
        <xdr:cNvSpPr/>
      </xdr:nvSpPr>
      <xdr:spPr>
        <a:xfrm>
          <a:off x="0" y="0"/>
          <a:ext cx="1258776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237240</xdr:colOff>
      <xdr:row>47</xdr:row>
      <xdr:rowOff>113400</xdr:rowOff>
    </xdr:to>
    <xdr:sp>
      <xdr:nvSpPr>
        <xdr:cNvPr id="1314" name="CustomShape 1" hidden="1"/>
        <xdr:cNvSpPr/>
      </xdr:nvSpPr>
      <xdr:spPr>
        <a:xfrm>
          <a:off x="0" y="0"/>
          <a:ext cx="1258776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237600</xdr:colOff>
      <xdr:row>47</xdr:row>
      <xdr:rowOff>113760</xdr:rowOff>
    </xdr:to>
    <xdr:sp>
      <xdr:nvSpPr>
        <xdr:cNvPr id="1315" name="CustomShape 1" hidden="1"/>
        <xdr:cNvSpPr/>
      </xdr:nvSpPr>
      <xdr:spPr>
        <a:xfrm>
          <a:off x="0" y="0"/>
          <a:ext cx="1258812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237600</xdr:colOff>
      <xdr:row>47</xdr:row>
      <xdr:rowOff>113760</xdr:rowOff>
    </xdr:to>
    <xdr:sp>
      <xdr:nvSpPr>
        <xdr:cNvPr id="1316" name="CustomShape 1" hidden="1"/>
        <xdr:cNvSpPr/>
      </xdr:nvSpPr>
      <xdr:spPr>
        <a:xfrm>
          <a:off x="0" y="0"/>
          <a:ext cx="1258812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237960</xdr:colOff>
      <xdr:row>47</xdr:row>
      <xdr:rowOff>114120</xdr:rowOff>
    </xdr:to>
    <xdr:sp>
      <xdr:nvSpPr>
        <xdr:cNvPr id="1317" name="CustomShape 1" hidden="1"/>
        <xdr:cNvSpPr/>
      </xdr:nvSpPr>
      <xdr:spPr>
        <a:xfrm>
          <a:off x="0" y="0"/>
          <a:ext cx="1258848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237960</xdr:colOff>
      <xdr:row>47</xdr:row>
      <xdr:rowOff>114120</xdr:rowOff>
    </xdr:to>
    <xdr:sp>
      <xdr:nvSpPr>
        <xdr:cNvPr id="1318" name="CustomShape 1" hidden="1"/>
        <xdr:cNvSpPr/>
      </xdr:nvSpPr>
      <xdr:spPr>
        <a:xfrm>
          <a:off x="0" y="0"/>
          <a:ext cx="1258848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238320</xdr:colOff>
      <xdr:row>47</xdr:row>
      <xdr:rowOff>114480</xdr:rowOff>
    </xdr:to>
    <xdr:sp>
      <xdr:nvSpPr>
        <xdr:cNvPr id="1319" name="CustomShape 1" hidden="1"/>
        <xdr:cNvSpPr/>
      </xdr:nvSpPr>
      <xdr:spPr>
        <a:xfrm>
          <a:off x="0" y="0"/>
          <a:ext cx="1258884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238320</xdr:colOff>
      <xdr:row>47</xdr:row>
      <xdr:rowOff>114480</xdr:rowOff>
    </xdr:to>
    <xdr:sp>
      <xdr:nvSpPr>
        <xdr:cNvPr id="1320" name="CustomShape 1" hidden="1"/>
        <xdr:cNvSpPr/>
      </xdr:nvSpPr>
      <xdr:spPr>
        <a:xfrm>
          <a:off x="0" y="0"/>
          <a:ext cx="1258884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238680</xdr:colOff>
      <xdr:row>47</xdr:row>
      <xdr:rowOff>114840</xdr:rowOff>
    </xdr:to>
    <xdr:sp>
      <xdr:nvSpPr>
        <xdr:cNvPr id="1321" name="CustomShape 1" hidden="1"/>
        <xdr:cNvSpPr/>
      </xdr:nvSpPr>
      <xdr:spPr>
        <a:xfrm>
          <a:off x="0" y="0"/>
          <a:ext cx="1258920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238680</xdr:colOff>
      <xdr:row>47</xdr:row>
      <xdr:rowOff>114840</xdr:rowOff>
    </xdr:to>
    <xdr:sp>
      <xdr:nvSpPr>
        <xdr:cNvPr id="1322" name="CustomShape 1" hidden="1"/>
        <xdr:cNvSpPr/>
      </xdr:nvSpPr>
      <xdr:spPr>
        <a:xfrm>
          <a:off x="0" y="0"/>
          <a:ext cx="1258920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239040</xdr:colOff>
      <xdr:row>47</xdr:row>
      <xdr:rowOff>115200</xdr:rowOff>
    </xdr:to>
    <xdr:sp>
      <xdr:nvSpPr>
        <xdr:cNvPr id="1323" name="CustomShape 1" hidden="1"/>
        <xdr:cNvSpPr/>
      </xdr:nvSpPr>
      <xdr:spPr>
        <a:xfrm>
          <a:off x="0" y="0"/>
          <a:ext cx="1258956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239040</xdr:colOff>
      <xdr:row>47</xdr:row>
      <xdr:rowOff>115200</xdr:rowOff>
    </xdr:to>
    <xdr:sp>
      <xdr:nvSpPr>
        <xdr:cNvPr id="1324" name="CustomShape 1" hidden="1"/>
        <xdr:cNvSpPr/>
      </xdr:nvSpPr>
      <xdr:spPr>
        <a:xfrm>
          <a:off x="0" y="0"/>
          <a:ext cx="1258956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239400</xdr:colOff>
      <xdr:row>47</xdr:row>
      <xdr:rowOff>115560</xdr:rowOff>
    </xdr:to>
    <xdr:sp>
      <xdr:nvSpPr>
        <xdr:cNvPr id="1325" name="CustomShape 1" hidden="1"/>
        <xdr:cNvSpPr/>
      </xdr:nvSpPr>
      <xdr:spPr>
        <a:xfrm>
          <a:off x="0" y="0"/>
          <a:ext cx="1258992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239400</xdr:colOff>
      <xdr:row>47</xdr:row>
      <xdr:rowOff>115560</xdr:rowOff>
    </xdr:to>
    <xdr:sp>
      <xdr:nvSpPr>
        <xdr:cNvPr id="1326" name="CustomShape 1" hidden="1"/>
        <xdr:cNvSpPr/>
      </xdr:nvSpPr>
      <xdr:spPr>
        <a:xfrm>
          <a:off x="0" y="0"/>
          <a:ext cx="1258992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239760</xdr:colOff>
      <xdr:row>47</xdr:row>
      <xdr:rowOff>115920</xdr:rowOff>
    </xdr:to>
    <xdr:sp>
      <xdr:nvSpPr>
        <xdr:cNvPr id="1327" name="CustomShape 1" hidden="1"/>
        <xdr:cNvSpPr/>
      </xdr:nvSpPr>
      <xdr:spPr>
        <a:xfrm>
          <a:off x="0" y="0"/>
          <a:ext cx="1259028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239760</xdr:colOff>
      <xdr:row>47</xdr:row>
      <xdr:rowOff>115920</xdr:rowOff>
    </xdr:to>
    <xdr:sp>
      <xdr:nvSpPr>
        <xdr:cNvPr id="1328" name="CustomShape 1" hidden="1"/>
        <xdr:cNvSpPr/>
      </xdr:nvSpPr>
      <xdr:spPr>
        <a:xfrm>
          <a:off x="0" y="0"/>
          <a:ext cx="1259028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240120</xdr:colOff>
      <xdr:row>47</xdr:row>
      <xdr:rowOff>116280</xdr:rowOff>
    </xdr:to>
    <xdr:sp>
      <xdr:nvSpPr>
        <xdr:cNvPr id="1329" name="CustomShape 1" hidden="1"/>
        <xdr:cNvSpPr/>
      </xdr:nvSpPr>
      <xdr:spPr>
        <a:xfrm>
          <a:off x="0" y="0"/>
          <a:ext cx="1259064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240120</xdr:colOff>
      <xdr:row>47</xdr:row>
      <xdr:rowOff>116280</xdr:rowOff>
    </xdr:to>
    <xdr:sp>
      <xdr:nvSpPr>
        <xdr:cNvPr id="1330" name="CustomShape 1" hidden="1"/>
        <xdr:cNvSpPr/>
      </xdr:nvSpPr>
      <xdr:spPr>
        <a:xfrm>
          <a:off x="0" y="0"/>
          <a:ext cx="1259064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240480</xdr:colOff>
      <xdr:row>47</xdr:row>
      <xdr:rowOff>116640</xdr:rowOff>
    </xdr:to>
    <xdr:sp>
      <xdr:nvSpPr>
        <xdr:cNvPr id="1331" name="CustomShape 1" hidden="1"/>
        <xdr:cNvSpPr/>
      </xdr:nvSpPr>
      <xdr:spPr>
        <a:xfrm>
          <a:off x="0" y="0"/>
          <a:ext cx="1259100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240480</xdr:colOff>
      <xdr:row>47</xdr:row>
      <xdr:rowOff>116640</xdr:rowOff>
    </xdr:to>
    <xdr:sp>
      <xdr:nvSpPr>
        <xdr:cNvPr id="1332" name="CustomShape 1" hidden="1"/>
        <xdr:cNvSpPr/>
      </xdr:nvSpPr>
      <xdr:spPr>
        <a:xfrm>
          <a:off x="0" y="0"/>
          <a:ext cx="1259100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241200</xdr:colOff>
      <xdr:row>47</xdr:row>
      <xdr:rowOff>117360</xdr:rowOff>
    </xdr:to>
    <xdr:sp>
      <xdr:nvSpPr>
        <xdr:cNvPr id="1333" name="CustomShape 1" hidden="1"/>
        <xdr:cNvSpPr/>
      </xdr:nvSpPr>
      <xdr:spPr>
        <a:xfrm>
          <a:off x="0" y="0"/>
          <a:ext cx="1259172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241200</xdr:colOff>
      <xdr:row>47</xdr:row>
      <xdr:rowOff>117360</xdr:rowOff>
    </xdr:to>
    <xdr:sp>
      <xdr:nvSpPr>
        <xdr:cNvPr id="1334" name="CustomShape 1" hidden="1"/>
        <xdr:cNvSpPr/>
      </xdr:nvSpPr>
      <xdr:spPr>
        <a:xfrm>
          <a:off x="0" y="0"/>
          <a:ext cx="1259172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241560</xdr:colOff>
      <xdr:row>47</xdr:row>
      <xdr:rowOff>117720</xdr:rowOff>
    </xdr:to>
    <xdr:sp>
      <xdr:nvSpPr>
        <xdr:cNvPr id="1335" name="CustomShape 1" hidden="1"/>
        <xdr:cNvSpPr/>
      </xdr:nvSpPr>
      <xdr:spPr>
        <a:xfrm>
          <a:off x="0" y="0"/>
          <a:ext cx="1259208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241560</xdr:colOff>
      <xdr:row>47</xdr:row>
      <xdr:rowOff>117720</xdr:rowOff>
    </xdr:to>
    <xdr:sp>
      <xdr:nvSpPr>
        <xdr:cNvPr id="1336" name="CustomShape 1" hidden="1"/>
        <xdr:cNvSpPr/>
      </xdr:nvSpPr>
      <xdr:spPr>
        <a:xfrm>
          <a:off x="0" y="0"/>
          <a:ext cx="1259208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241920</xdr:colOff>
      <xdr:row>47</xdr:row>
      <xdr:rowOff>118080</xdr:rowOff>
    </xdr:to>
    <xdr:sp>
      <xdr:nvSpPr>
        <xdr:cNvPr id="1337" name="CustomShape 1" hidden="1"/>
        <xdr:cNvSpPr/>
      </xdr:nvSpPr>
      <xdr:spPr>
        <a:xfrm>
          <a:off x="0" y="0"/>
          <a:ext cx="1259244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241920</xdr:colOff>
      <xdr:row>47</xdr:row>
      <xdr:rowOff>118080</xdr:rowOff>
    </xdr:to>
    <xdr:sp>
      <xdr:nvSpPr>
        <xdr:cNvPr id="1338" name="CustomShape 1" hidden="1"/>
        <xdr:cNvSpPr/>
      </xdr:nvSpPr>
      <xdr:spPr>
        <a:xfrm>
          <a:off x="0" y="0"/>
          <a:ext cx="1259244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242280</xdr:colOff>
      <xdr:row>47</xdr:row>
      <xdr:rowOff>118440</xdr:rowOff>
    </xdr:to>
    <xdr:sp>
      <xdr:nvSpPr>
        <xdr:cNvPr id="1339" name="CustomShape 1" hidden="1"/>
        <xdr:cNvSpPr/>
      </xdr:nvSpPr>
      <xdr:spPr>
        <a:xfrm>
          <a:off x="0" y="0"/>
          <a:ext cx="1259280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242280</xdr:colOff>
      <xdr:row>47</xdr:row>
      <xdr:rowOff>118440</xdr:rowOff>
    </xdr:to>
    <xdr:sp>
      <xdr:nvSpPr>
        <xdr:cNvPr id="1340" name="CustomShape 1" hidden="1"/>
        <xdr:cNvSpPr/>
      </xdr:nvSpPr>
      <xdr:spPr>
        <a:xfrm>
          <a:off x="0" y="0"/>
          <a:ext cx="1259280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242640</xdr:colOff>
      <xdr:row>47</xdr:row>
      <xdr:rowOff>118800</xdr:rowOff>
    </xdr:to>
    <xdr:sp>
      <xdr:nvSpPr>
        <xdr:cNvPr id="1341" name="CustomShape 1" hidden="1"/>
        <xdr:cNvSpPr/>
      </xdr:nvSpPr>
      <xdr:spPr>
        <a:xfrm>
          <a:off x="0" y="0"/>
          <a:ext cx="125931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242640</xdr:colOff>
      <xdr:row>47</xdr:row>
      <xdr:rowOff>118800</xdr:rowOff>
    </xdr:to>
    <xdr:sp>
      <xdr:nvSpPr>
        <xdr:cNvPr id="1342" name="CustomShape 1" hidden="1"/>
        <xdr:cNvSpPr/>
      </xdr:nvSpPr>
      <xdr:spPr>
        <a:xfrm>
          <a:off x="0" y="0"/>
          <a:ext cx="125931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243000</xdr:colOff>
      <xdr:row>47</xdr:row>
      <xdr:rowOff>119160</xdr:rowOff>
    </xdr:to>
    <xdr:sp>
      <xdr:nvSpPr>
        <xdr:cNvPr id="1343" name="CustomShape 1" hidden="1"/>
        <xdr:cNvSpPr/>
      </xdr:nvSpPr>
      <xdr:spPr>
        <a:xfrm>
          <a:off x="0" y="0"/>
          <a:ext cx="125935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243000</xdr:colOff>
      <xdr:row>47</xdr:row>
      <xdr:rowOff>119160</xdr:rowOff>
    </xdr:to>
    <xdr:sp>
      <xdr:nvSpPr>
        <xdr:cNvPr id="1344" name="CustomShape 1" hidden="1"/>
        <xdr:cNvSpPr/>
      </xdr:nvSpPr>
      <xdr:spPr>
        <a:xfrm>
          <a:off x="0" y="0"/>
          <a:ext cx="125935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243360</xdr:colOff>
      <xdr:row>47</xdr:row>
      <xdr:rowOff>119520</xdr:rowOff>
    </xdr:to>
    <xdr:sp>
      <xdr:nvSpPr>
        <xdr:cNvPr id="1345" name="CustomShape 1" hidden="1"/>
        <xdr:cNvSpPr/>
      </xdr:nvSpPr>
      <xdr:spPr>
        <a:xfrm>
          <a:off x="0" y="0"/>
          <a:ext cx="1259388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243360</xdr:colOff>
      <xdr:row>47</xdr:row>
      <xdr:rowOff>119520</xdr:rowOff>
    </xdr:to>
    <xdr:sp>
      <xdr:nvSpPr>
        <xdr:cNvPr id="1346" name="CustomShape 1" hidden="1"/>
        <xdr:cNvSpPr/>
      </xdr:nvSpPr>
      <xdr:spPr>
        <a:xfrm>
          <a:off x="0" y="0"/>
          <a:ext cx="1259388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243720</xdr:colOff>
      <xdr:row>47</xdr:row>
      <xdr:rowOff>119880</xdr:rowOff>
    </xdr:to>
    <xdr:sp>
      <xdr:nvSpPr>
        <xdr:cNvPr id="1347" name="CustomShape 1" hidden="1"/>
        <xdr:cNvSpPr/>
      </xdr:nvSpPr>
      <xdr:spPr>
        <a:xfrm>
          <a:off x="0" y="0"/>
          <a:ext cx="1259424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243720</xdr:colOff>
      <xdr:row>47</xdr:row>
      <xdr:rowOff>119880</xdr:rowOff>
    </xdr:to>
    <xdr:sp>
      <xdr:nvSpPr>
        <xdr:cNvPr id="1348" name="CustomShape 1" hidden="1"/>
        <xdr:cNvSpPr/>
      </xdr:nvSpPr>
      <xdr:spPr>
        <a:xfrm>
          <a:off x="0" y="0"/>
          <a:ext cx="1259424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244080</xdr:colOff>
      <xdr:row>47</xdr:row>
      <xdr:rowOff>120240</xdr:rowOff>
    </xdr:to>
    <xdr:sp>
      <xdr:nvSpPr>
        <xdr:cNvPr id="1349" name="CustomShape 1" hidden="1"/>
        <xdr:cNvSpPr/>
      </xdr:nvSpPr>
      <xdr:spPr>
        <a:xfrm>
          <a:off x="0" y="0"/>
          <a:ext cx="1259460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244080</xdr:colOff>
      <xdr:row>47</xdr:row>
      <xdr:rowOff>120240</xdr:rowOff>
    </xdr:to>
    <xdr:sp>
      <xdr:nvSpPr>
        <xdr:cNvPr id="1350" name="CustomShape 1" hidden="1"/>
        <xdr:cNvSpPr/>
      </xdr:nvSpPr>
      <xdr:spPr>
        <a:xfrm>
          <a:off x="0" y="0"/>
          <a:ext cx="1259460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244440</xdr:colOff>
      <xdr:row>47</xdr:row>
      <xdr:rowOff>120600</xdr:rowOff>
    </xdr:to>
    <xdr:sp>
      <xdr:nvSpPr>
        <xdr:cNvPr id="1351" name="CustomShape 1" hidden="1"/>
        <xdr:cNvSpPr/>
      </xdr:nvSpPr>
      <xdr:spPr>
        <a:xfrm>
          <a:off x="0" y="0"/>
          <a:ext cx="1259496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244440</xdr:colOff>
      <xdr:row>47</xdr:row>
      <xdr:rowOff>120600</xdr:rowOff>
    </xdr:to>
    <xdr:sp>
      <xdr:nvSpPr>
        <xdr:cNvPr id="1352" name="CustomShape 1" hidden="1"/>
        <xdr:cNvSpPr/>
      </xdr:nvSpPr>
      <xdr:spPr>
        <a:xfrm>
          <a:off x="0" y="0"/>
          <a:ext cx="1259496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245160</xdr:colOff>
      <xdr:row>47</xdr:row>
      <xdr:rowOff>121320</xdr:rowOff>
    </xdr:to>
    <xdr:sp>
      <xdr:nvSpPr>
        <xdr:cNvPr id="1353" name="CustomShape 1" hidden="1"/>
        <xdr:cNvSpPr/>
      </xdr:nvSpPr>
      <xdr:spPr>
        <a:xfrm>
          <a:off x="0" y="0"/>
          <a:ext cx="1259568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245160</xdr:colOff>
      <xdr:row>47</xdr:row>
      <xdr:rowOff>121320</xdr:rowOff>
    </xdr:to>
    <xdr:sp>
      <xdr:nvSpPr>
        <xdr:cNvPr id="1354" name="CustomShape 1" hidden="1"/>
        <xdr:cNvSpPr/>
      </xdr:nvSpPr>
      <xdr:spPr>
        <a:xfrm>
          <a:off x="0" y="0"/>
          <a:ext cx="1259568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245520</xdr:colOff>
      <xdr:row>47</xdr:row>
      <xdr:rowOff>121680</xdr:rowOff>
    </xdr:to>
    <xdr:sp>
      <xdr:nvSpPr>
        <xdr:cNvPr id="1355" name="CustomShape 1" hidden="1"/>
        <xdr:cNvSpPr/>
      </xdr:nvSpPr>
      <xdr:spPr>
        <a:xfrm>
          <a:off x="0" y="0"/>
          <a:ext cx="1259604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245520</xdr:colOff>
      <xdr:row>47</xdr:row>
      <xdr:rowOff>121680</xdr:rowOff>
    </xdr:to>
    <xdr:sp>
      <xdr:nvSpPr>
        <xdr:cNvPr id="1356" name="CustomShape 1" hidden="1"/>
        <xdr:cNvSpPr/>
      </xdr:nvSpPr>
      <xdr:spPr>
        <a:xfrm>
          <a:off x="0" y="0"/>
          <a:ext cx="1259604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245880</xdr:colOff>
      <xdr:row>47</xdr:row>
      <xdr:rowOff>122040</xdr:rowOff>
    </xdr:to>
    <xdr:sp>
      <xdr:nvSpPr>
        <xdr:cNvPr id="1357" name="CustomShape 1" hidden="1"/>
        <xdr:cNvSpPr/>
      </xdr:nvSpPr>
      <xdr:spPr>
        <a:xfrm>
          <a:off x="0" y="0"/>
          <a:ext cx="1259640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245880</xdr:colOff>
      <xdr:row>47</xdr:row>
      <xdr:rowOff>122040</xdr:rowOff>
    </xdr:to>
    <xdr:sp>
      <xdr:nvSpPr>
        <xdr:cNvPr id="1358" name="CustomShape 1" hidden="1"/>
        <xdr:cNvSpPr/>
      </xdr:nvSpPr>
      <xdr:spPr>
        <a:xfrm>
          <a:off x="0" y="0"/>
          <a:ext cx="1259640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246240</xdr:colOff>
      <xdr:row>47</xdr:row>
      <xdr:rowOff>122400</xdr:rowOff>
    </xdr:to>
    <xdr:sp>
      <xdr:nvSpPr>
        <xdr:cNvPr id="1359" name="CustomShape 1" hidden="1"/>
        <xdr:cNvSpPr/>
      </xdr:nvSpPr>
      <xdr:spPr>
        <a:xfrm>
          <a:off x="0" y="0"/>
          <a:ext cx="1259676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246240</xdr:colOff>
      <xdr:row>47</xdr:row>
      <xdr:rowOff>122400</xdr:rowOff>
    </xdr:to>
    <xdr:sp>
      <xdr:nvSpPr>
        <xdr:cNvPr id="1360" name="CustomShape 1" hidden="1"/>
        <xdr:cNvSpPr/>
      </xdr:nvSpPr>
      <xdr:spPr>
        <a:xfrm>
          <a:off x="0" y="0"/>
          <a:ext cx="1259676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246600</xdr:colOff>
      <xdr:row>47</xdr:row>
      <xdr:rowOff>122760</xdr:rowOff>
    </xdr:to>
    <xdr:sp>
      <xdr:nvSpPr>
        <xdr:cNvPr id="1361" name="CustomShape 1" hidden="1"/>
        <xdr:cNvSpPr/>
      </xdr:nvSpPr>
      <xdr:spPr>
        <a:xfrm>
          <a:off x="0" y="0"/>
          <a:ext cx="1259712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246600</xdr:colOff>
      <xdr:row>47</xdr:row>
      <xdr:rowOff>122760</xdr:rowOff>
    </xdr:to>
    <xdr:sp>
      <xdr:nvSpPr>
        <xdr:cNvPr id="1362" name="CustomShape 1" hidden="1"/>
        <xdr:cNvSpPr/>
      </xdr:nvSpPr>
      <xdr:spPr>
        <a:xfrm>
          <a:off x="0" y="0"/>
          <a:ext cx="1259712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247320</xdr:colOff>
      <xdr:row>47</xdr:row>
      <xdr:rowOff>123480</xdr:rowOff>
    </xdr:to>
    <xdr:sp>
      <xdr:nvSpPr>
        <xdr:cNvPr id="1363" name="CustomShape 1" hidden="1"/>
        <xdr:cNvSpPr/>
      </xdr:nvSpPr>
      <xdr:spPr>
        <a:xfrm>
          <a:off x="0" y="0"/>
          <a:ext cx="1259784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247320</xdr:colOff>
      <xdr:row>47</xdr:row>
      <xdr:rowOff>123480</xdr:rowOff>
    </xdr:to>
    <xdr:sp>
      <xdr:nvSpPr>
        <xdr:cNvPr id="1364" name="CustomShape 1" hidden="1"/>
        <xdr:cNvSpPr/>
      </xdr:nvSpPr>
      <xdr:spPr>
        <a:xfrm>
          <a:off x="0" y="0"/>
          <a:ext cx="1259784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247680</xdr:colOff>
      <xdr:row>47</xdr:row>
      <xdr:rowOff>123840</xdr:rowOff>
    </xdr:to>
    <xdr:sp>
      <xdr:nvSpPr>
        <xdr:cNvPr id="1365" name="CustomShape 1" hidden="1"/>
        <xdr:cNvSpPr/>
      </xdr:nvSpPr>
      <xdr:spPr>
        <a:xfrm>
          <a:off x="0" y="0"/>
          <a:ext cx="1259820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247680</xdr:colOff>
      <xdr:row>47</xdr:row>
      <xdr:rowOff>123840</xdr:rowOff>
    </xdr:to>
    <xdr:sp>
      <xdr:nvSpPr>
        <xdr:cNvPr id="1366" name="CustomShape 1" hidden="1"/>
        <xdr:cNvSpPr/>
      </xdr:nvSpPr>
      <xdr:spPr>
        <a:xfrm>
          <a:off x="0" y="0"/>
          <a:ext cx="1259820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248040</xdr:colOff>
      <xdr:row>47</xdr:row>
      <xdr:rowOff>124200</xdr:rowOff>
    </xdr:to>
    <xdr:sp>
      <xdr:nvSpPr>
        <xdr:cNvPr id="1367" name="CustomShape 1" hidden="1"/>
        <xdr:cNvSpPr/>
      </xdr:nvSpPr>
      <xdr:spPr>
        <a:xfrm>
          <a:off x="0" y="0"/>
          <a:ext cx="1259856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248040</xdr:colOff>
      <xdr:row>47</xdr:row>
      <xdr:rowOff>124200</xdr:rowOff>
    </xdr:to>
    <xdr:sp>
      <xdr:nvSpPr>
        <xdr:cNvPr id="1368" name="CustomShape 1" hidden="1"/>
        <xdr:cNvSpPr/>
      </xdr:nvSpPr>
      <xdr:spPr>
        <a:xfrm>
          <a:off x="0" y="0"/>
          <a:ext cx="1259856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248400</xdr:colOff>
      <xdr:row>47</xdr:row>
      <xdr:rowOff>124560</xdr:rowOff>
    </xdr:to>
    <xdr:sp>
      <xdr:nvSpPr>
        <xdr:cNvPr id="1369" name="CustomShape 1" hidden="1"/>
        <xdr:cNvSpPr/>
      </xdr:nvSpPr>
      <xdr:spPr>
        <a:xfrm>
          <a:off x="0" y="0"/>
          <a:ext cx="1259892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248400</xdr:colOff>
      <xdr:row>47</xdr:row>
      <xdr:rowOff>124560</xdr:rowOff>
    </xdr:to>
    <xdr:sp>
      <xdr:nvSpPr>
        <xdr:cNvPr id="1370" name="CustomShape 1" hidden="1"/>
        <xdr:cNvSpPr/>
      </xdr:nvSpPr>
      <xdr:spPr>
        <a:xfrm>
          <a:off x="0" y="0"/>
          <a:ext cx="1259892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55</xdr:row>
      <xdr:rowOff>154800</xdr:rowOff>
    </xdr:to>
    <xdr:sp>
      <xdr:nvSpPr>
        <xdr:cNvPr id="1371" name="CustomShape 1" hidden="1"/>
        <xdr:cNvSpPr/>
      </xdr:nvSpPr>
      <xdr:spPr>
        <a:xfrm>
          <a:off x="0" y="0"/>
          <a:ext cx="12558240" cy="11070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55</xdr:row>
      <xdr:rowOff>154800</xdr:rowOff>
    </xdr:to>
    <xdr:sp>
      <xdr:nvSpPr>
        <xdr:cNvPr id="1372" name="CustomShape 1" hidden="1"/>
        <xdr:cNvSpPr/>
      </xdr:nvSpPr>
      <xdr:spPr>
        <a:xfrm>
          <a:off x="0" y="0"/>
          <a:ext cx="12558240" cy="11070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216360</xdr:colOff>
      <xdr:row>53</xdr:row>
      <xdr:rowOff>125640</xdr:rowOff>
    </xdr:to>
    <xdr:sp>
      <xdr:nvSpPr>
        <xdr:cNvPr id="1373" name="CustomShape 1" hidden="1"/>
        <xdr:cNvSpPr/>
      </xdr:nvSpPr>
      <xdr:spPr>
        <a:xfrm>
          <a:off x="0" y="0"/>
          <a:ext cx="1805256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216360</xdr:colOff>
      <xdr:row>53</xdr:row>
      <xdr:rowOff>125640</xdr:rowOff>
    </xdr:to>
    <xdr:sp>
      <xdr:nvSpPr>
        <xdr:cNvPr id="1374" name="CustomShape 1" hidden="1"/>
        <xdr:cNvSpPr/>
      </xdr:nvSpPr>
      <xdr:spPr>
        <a:xfrm>
          <a:off x="0" y="0"/>
          <a:ext cx="1805256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296640</xdr:colOff>
      <xdr:row>53</xdr:row>
      <xdr:rowOff>126000</xdr:rowOff>
    </xdr:to>
    <xdr:sp>
      <xdr:nvSpPr>
        <xdr:cNvPr id="1375" name="CustomShape 1" hidden="1"/>
        <xdr:cNvSpPr/>
      </xdr:nvSpPr>
      <xdr:spPr>
        <a:xfrm>
          <a:off x="0" y="0"/>
          <a:ext cx="1254636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296640</xdr:colOff>
      <xdr:row>53</xdr:row>
      <xdr:rowOff>126000</xdr:rowOff>
    </xdr:to>
    <xdr:sp>
      <xdr:nvSpPr>
        <xdr:cNvPr id="1376" name="CustomShape 1" hidden="1"/>
        <xdr:cNvSpPr/>
      </xdr:nvSpPr>
      <xdr:spPr>
        <a:xfrm>
          <a:off x="0" y="0"/>
          <a:ext cx="1254636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296640</xdr:colOff>
      <xdr:row>53</xdr:row>
      <xdr:rowOff>126000</xdr:rowOff>
    </xdr:to>
    <xdr:sp>
      <xdr:nvSpPr>
        <xdr:cNvPr id="1377" name="CustomShape 1" hidden="1"/>
        <xdr:cNvSpPr/>
      </xdr:nvSpPr>
      <xdr:spPr>
        <a:xfrm>
          <a:off x="0" y="0"/>
          <a:ext cx="1254636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296640</xdr:colOff>
      <xdr:row>53</xdr:row>
      <xdr:rowOff>126000</xdr:rowOff>
    </xdr:to>
    <xdr:sp>
      <xdr:nvSpPr>
        <xdr:cNvPr id="1378" name="CustomShape 1" hidden="1"/>
        <xdr:cNvSpPr/>
      </xdr:nvSpPr>
      <xdr:spPr>
        <a:xfrm>
          <a:off x="0" y="0"/>
          <a:ext cx="1254636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89280</xdr:colOff>
      <xdr:row>54</xdr:row>
      <xdr:rowOff>122400</xdr:rowOff>
    </xdr:to>
    <xdr:sp>
      <xdr:nvSpPr>
        <xdr:cNvPr id="1379" name="CustomShape 1" hidden="1"/>
        <xdr:cNvSpPr/>
      </xdr:nvSpPr>
      <xdr:spPr>
        <a:xfrm>
          <a:off x="0" y="0"/>
          <a:ext cx="18459000" cy="108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89280</xdr:colOff>
      <xdr:row>54</xdr:row>
      <xdr:rowOff>122400</xdr:rowOff>
    </xdr:to>
    <xdr:sp>
      <xdr:nvSpPr>
        <xdr:cNvPr id="1380" name="CustomShape 1" hidden="1"/>
        <xdr:cNvSpPr/>
      </xdr:nvSpPr>
      <xdr:spPr>
        <a:xfrm>
          <a:off x="0" y="0"/>
          <a:ext cx="18459000" cy="108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363960</xdr:colOff>
      <xdr:row>53</xdr:row>
      <xdr:rowOff>126000</xdr:rowOff>
    </xdr:to>
    <xdr:sp>
      <xdr:nvSpPr>
        <xdr:cNvPr id="1381" name="CustomShape 1" hidden="1"/>
        <xdr:cNvSpPr/>
      </xdr:nvSpPr>
      <xdr:spPr>
        <a:xfrm>
          <a:off x="0" y="0"/>
          <a:ext cx="1261368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363960</xdr:colOff>
      <xdr:row>53</xdr:row>
      <xdr:rowOff>126000</xdr:rowOff>
    </xdr:to>
    <xdr:sp>
      <xdr:nvSpPr>
        <xdr:cNvPr id="1382" name="CustomShape 1" hidden="1"/>
        <xdr:cNvSpPr/>
      </xdr:nvSpPr>
      <xdr:spPr>
        <a:xfrm>
          <a:off x="0" y="0"/>
          <a:ext cx="1261368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297720</xdr:colOff>
      <xdr:row>53</xdr:row>
      <xdr:rowOff>126000</xdr:rowOff>
    </xdr:to>
    <xdr:sp>
      <xdr:nvSpPr>
        <xdr:cNvPr id="1383" name="CustomShape 1" hidden="1"/>
        <xdr:cNvSpPr/>
      </xdr:nvSpPr>
      <xdr:spPr>
        <a:xfrm>
          <a:off x="0" y="0"/>
          <a:ext cx="1254744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297720</xdr:colOff>
      <xdr:row>53</xdr:row>
      <xdr:rowOff>126000</xdr:rowOff>
    </xdr:to>
    <xdr:sp>
      <xdr:nvSpPr>
        <xdr:cNvPr id="1384" name="CustomShape 1" hidden="1"/>
        <xdr:cNvSpPr/>
      </xdr:nvSpPr>
      <xdr:spPr>
        <a:xfrm>
          <a:off x="0" y="0"/>
          <a:ext cx="12547440" cy="1066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298440</xdr:colOff>
      <xdr:row>53</xdr:row>
      <xdr:rowOff>126360</xdr:rowOff>
    </xdr:to>
    <xdr:sp>
      <xdr:nvSpPr>
        <xdr:cNvPr id="1385" name="CustomShape 1" hidden="1"/>
        <xdr:cNvSpPr/>
      </xdr:nvSpPr>
      <xdr:spPr>
        <a:xfrm>
          <a:off x="0" y="0"/>
          <a:ext cx="12548160" cy="1066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298440</xdr:colOff>
      <xdr:row>53</xdr:row>
      <xdr:rowOff>126360</xdr:rowOff>
    </xdr:to>
    <xdr:sp>
      <xdr:nvSpPr>
        <xdr:cNvPr id="1386" name="CustomShape 1" hidden="1"/>
        <xdr:cNvSpPr/>
      </xdr:nvSpPr>
      <xdr:spPr>
        <a:xfrm>
          <a:off x="0" y="0"/>
          <a:ext cx="12548160" cy="1066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298800</xdr:colOff>
      <xdr:row>53</xdr:row>
      <xdr:rowOff>126360</xdr:rowOff>
    </xdr:to>
    <xdr:sp>
      <xdr:nvSpPr>
        <xdr:cNvPr id="1387" name="CustomShape 1" hidden="1"/>
        <xdr:cNvSpPr/>
      </xdr:nvSpPr>
      <xdr:spPr>
        <a:xfrm>
          <a:off x="0" y="0"/>
          <a:ext cx="12548520" cy="1066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298800</xdr:colOff>
      <xdr:row>53</xdr:row>
      <xdr:rowOff>126360</xdr:rowOff>
    </xdr:to>
    <xdr:sp>
      <xdr:nvSpPr>
        <xdr:cNvPr id="1388" name="CustomShape 1" hidden="1"/>
        <xdr:cNvSpPr/>
      </xdr:nvSpPr>
      <xdr:spPr>
        <a:xfrm>
          <a:off x="0" y="0"/>
          <a:ext cx="12548520" cy="1066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105480</xdr:colOff>
      <xdr:row>54</xdr:row>
      <xdr:rowOff>122760</xdr:rowOff>
    </xdr:to>
    <xdr:sp>
      <xdr:nvSpPr>
        <xdr:cNvPr id="1389" name="CustomShape 1" hidden="1"/>
        <xdr:cNvSpPr/>
      </xdr:nvSpPr>
      <xdr:spPr>
        <a:xfrm>
          <a:off x="0" y="0"/>
          <a:ext cx="6542280" cy="1084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105480</xdr:colOff>
      <xdr:row>54</xdr:row>
      <xdr:rowOff>122760</xdr:rowOff>
    </xdr:to>
    <xdr:sp>
      <xdr:nvSpPr>
        <xdr:cNvPr id="1390" name="CustomShape 1" hidden="1"/>
        <xdr:cNvSpPr/>
      </xdr:nvSpPr>
      <xdr:spPr>
        <a:xfrm>
          <a:off x="0" y="0"/>
          <a:ext cx="6542280" cy="1084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356400</xdr:colOff>
      <xdr:row>53</xdr:row>
      <xdr:rowOff>126360</xdr:rowOff>
    </xdr:to>
    <xdr:sp>
      <xdr:nvSpPr>
        <xdr:cNvPr id="1391" name="CustomShape 1" hidden="1"/>
        <xdr:cNvSpPr/>
      </xdr:nvSpPr>
      <xdr:spPr>
        <a:xfrm>
          <a:off x="0" y="0"/>
          <a:ext cx="12606120" cy="1066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356400</xdr:colOff>
      <xdr:row>53</xdr:row>
      <xdr:rowOff>126360</xdr:rowOff>
    </xdr:to>
    <xdr:sp>
      <xdr:nvSpPr>
        <xdr:cNvPr id="1392" name="CustomShape 1" hidden="1"/>
        <xdr:cNvSpPr/>
      </xdr:nvSpPr>
      <xdr:spPr>
        <a:xfrm>
          <a:off x="0" y="0"/>
          <a:ext cx="12606120" cy="1066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299880</xdr:colOff>
      <xdr:row>51</xdr:row>
      <xdr:rowOff>89640</xdr:rowOff>
    </xdr:to>
    <xdr:sp>
      <xdr:nvSpPr>
        <xdr:cNvPr id="1393" name="CustomShape 1" hidden="1"/>
        <xdr:cNvSpPr/>
      </xdr:nvSpPr>
      <xdr:spPr>
        <a:xfrm>
          <a:off x="0" y="0"/>
          <a:ext cx="12549600" cy="1024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469080</xdr:colOff>
      <xdr:row>51</xdr:row>
      <xdr:rowOff>109080</xdr:rowOff>
    </xdr:to>
    <xdr:sp>
      <xdr:nvSpPr>
        <xdr:cNvPr id="1394" name="CustomShape 1" hidden="1"/>
        <xdr:cNvSpPr/>
      </xdr:nvSpPr>
      <xdr:spPr>
        <a:xfrm>
          <a:off x="0" y="0"/>
          <a:ext cx="9595800" cy="1026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395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396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397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398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399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0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1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2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3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4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5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6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7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8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09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0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1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2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3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4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5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49</xdr:row>
      <xdr:rowOff>124560</xdr:rowOff>
    </xdr:to>
    <xdr:sp>
      <xdr:nvSpPr>
        <xdr:cNvPr id="1416" name="CustomShape 1" hidden="1"/>
        <xdr:cNvSpPr/>
      </xdr:nvSpPr>
      <xdr:spPr>
        <a:xfrm>
          <a:off x="0" y="0"/>
          <a:ext cx="12555720" cy="989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49</xdr:row>
      <xdr:rowOff>124920</xdr:rowOff>
    </xdr:to>
    <xdr:sp>
      <xdr:nvSpPr>
        <xdr:cNvPr id="1417" name="CustomShape 1" hidden="1"/>
        <xdr:cNvSpPr/>
      </xdr:nvSpPr>
      <xdr:spPr>
        <a:xfrm>
          <a:off x="0" y="0"/>
          <a:ext cx="12556080" cy="989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49</xdr:row>
      <xdr:rowOff>124920</xdr:rowOff>
    </xdr:to>
    <xdr:sp>
      <xdr:nvSpPr>
        <xdr:cNvPr id="1418" name="CustomShape 1" hidden="1"/>
        <xdr:cNvSpPr/>
      </xdr:nvSpPr>
      <xdr:spPr>
        <a:xfrm>
          <a:off x="0" y="0"/>
          <a:ext cx="12556080" cy="989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49</xdr:row>
      <xdr:rowOff>124920</xdr:rowOff>
    </xdr:to>
    <xdr:sp>
      <xdr:nvSpPr>
        <xdr:cNvPr id="1419" name="CustomShape 1" hidden="1"/>
        <xdr:cNvSpPr/>
      </xdr:nvSpPr>
      <xdr:spPr>
        <a:xfrm>
          <a:off x="0" y="0"/>
          <a:ext cx="12556080" cy="989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49</xdr:row>
      <xdr:rowOff>124920</xdr:rowOff>
    </xdr:to>
    <xdr:sp>
      <xdr:nvSpPr>
        <xdr:cNvPr id="1420" name="CustomShape 1" hidden="1"/>
        <xdr:cNvSpPr/>
      </xdr:nvSpPr>
      <xdr:spPr>
        <a:xfrm>
          <a:off x="0" y="0"/>
          <a:ext cx="12556080" cy="989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49</xdr:row>
      <xdr:rowOff>124920</xdr:rowOff>
    </xdr:to>
    <xdr:sp>
      <xdr:nvSpPr>
        <xdr:cNvPr id="1421" name="CustomShape 1" hidden="1"/>
        <xdr:cNvSpPr/>
      </xdr:nvSpPr>
      <xdr:spPr>
        <a:xfrm>
          <a:off x="0" y="0"/>
          <a:ext cx="12556080" cy="989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49</xdr:row>
      <xdr:rowOff>124920</xdr:rowOff>
    </xdr:to>
    <xdr:sp>
      <xdr:nvSpPr>
        <xdr:cNvPr id="1422" name="CustomShape 1" hidden="1"/>
        <xdr:cNvSpPr/>
      </xdr:nvSpPr>
      <xdr:spPr>
        <a:xfrm>
          <a:off x="0" y="0"/>
          <a:ext cx="12556080" cy="989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87120</xdr:rowOff>
    </xdr:to>
    <xdr:sp>
      <xdr:nvSpPr>
        <xdr:cNvPr id="1423" name="CustomShape 1" hidden="1"/>
        <xdr:cNvSpPr/>
      </xdr:nvSpPr>
      <xdr:spPr>
        <a:xfrm>
          <a:off x="0" y="0"/>
          <a:ext cx="125564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87120</xdr:rowOff>
    </xdr:to>
    <xdr:sp>
      <xdr:nvSpPr>
        <xdr:cNvPr id="1424" name="CustomShape 1" hidden="1"/>
        <xdr:cNvSpPr/>
      </xdr:nvSpPr>
      <xdr:spPr>
        <a:xfrm>
          <a:off x="0" y="0"/>
          <a:ext cx="125564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96480</xdr:rowOff>
    </xdr:to>
    <xdr:sp>
      <xdr:nvSpPr>
        <xdr:cNvPr id="1425" name="CustomShape 1" hidden="1"/>
        <xdr:cNvSpPr/>
      </xdr:nvSpPr>
      <xdr:spPr>
        <a:xfrm>
          <a:off x="0" y="0"/>
          <a:ext cx="1255644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96480</xdr:rowOff>
    </xdr:to>
    <xdr:sp>
      <xdr:nvSpPr>
        <xdr:cNvPr id="1426" name="CustomShape 1" hidden="1"/>
        <xdr:cNvSpPr/>
      </xdr:nvSpPr>
      <xdr:spPr>
        <a:xfrm>
          <a:off x="0" y="0"/>
          <a:ext cx="1255644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97200</xdr:rowOff>
    </xdr:to>
    <xdr:sp>
      <xdr:nvSpPr>
        <xdr:cNvPr id="1427" name="CustomShape 1" hidden="1"/>
        <xdr:cNvSpPr/>
      </xdr:nvSpPr>
      <xdr:spPr>
        <a:xfrm>
          <a:off x="0" y="0"/>
          <a:ext cx="1255680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97200</xdr:rowOff>
    </xdr:to>
    <xdr:sp>
      <xdr:nvSpPr>
        <xdr:cNvPr id="1428" name="CustomShape 1" hidden="1"/>
        <xdr:cNvSpPr/>
      </xdr:nvSpPr>
      <xdr:spPr>
        <a:xfrm>
          <a:off x="0" y="0"/>
          <a:ext cx="1255680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97200</xdr:rowOff>
    </xdr:to>
    <xdr:sp>
      <xdr:nvSpPr>
        <xdr:cNvPr id="1429" name="CustomShape 1" hidden="1"/>
        <xdr:cNvSpPr/>
      </xdr:nvSpPr>
      <xdr:spPr>
        <a:xfrm>
          <a:off x="0" y="0"/>
          <a:ext cx="1255680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97200</xdr:rowOff>
    </xdr:to>
    <xdr:sp>
      <xdr:nvSpPr>
        <xdr:cNvPr id="1430" name="CustomShape 1" hidden="1"/>
        <xdr:cNvSpPr/>
      </xdr:nvSpPr>
      <xdr:spPr>
        <a:xfrm>
          <a:off x="0" y="0"/>
          <a:ext cx="1255680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106560</xdr:rowOff>
    </xdr:to>
    <xdr:sp>
      <xdr:nvSpPr>
        <xdr:cNvPr id="1431" name="CustomShape 1" hidden="1"/>
        <xdr:cNvSpPr/>
      </xdr:nvSpPr>
      <xdr:spPr>
        <a:xfrm>
          <a:off x="0" y="0"/>
          <a:ext cx="1255680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32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33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34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35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36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37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38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39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0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1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2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3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4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5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6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7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8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49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0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1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2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3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4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5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6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7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8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59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0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1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62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63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64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65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66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67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68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69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0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1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2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73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74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75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76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77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78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79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0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1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2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3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4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85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86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87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88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89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0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1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492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493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494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495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496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497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498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499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0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1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2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03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04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05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06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07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08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09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0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1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2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3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4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15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16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17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18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19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0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1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22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23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24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25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26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27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28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29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0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1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2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33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34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35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36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37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38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39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0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1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2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3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4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45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46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47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48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49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0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1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52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53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54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55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56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57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58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59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0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1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2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63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64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65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66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67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68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69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0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1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2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3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4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75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76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77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78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79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0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1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82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83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84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85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86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87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88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89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0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1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2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593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594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595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596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597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598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599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0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1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2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3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4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05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06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07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08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09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0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1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12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13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14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15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16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316440</xdr:colOff>
      <xdr:row>47</xdr:row>
      <xdr:rowOff>116280</xdr:rowOff>
    </xdr:to>
    <xdr:sp>
      <xdr:nvSpPr>
        <xdr:cNvPr id="1617" name="CustomShape 1" hidden="1"/>
        <xdr:cNvSpPr/>
      </xdr:nvSpPr>
      <xdr:spPr>
        <a:xfrm>
          <a:off x="0" y="0"/>
          <a:ext cx="125661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18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19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0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1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2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3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24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25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26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27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28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29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0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1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2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3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4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35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36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37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38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39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0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1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42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43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44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45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46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47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48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49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0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1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2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53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54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55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56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57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58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59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0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1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2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3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4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65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66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67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68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69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0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1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72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73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74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75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76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320400</xdr:colOff>
      <xdr:row>47</xdr:row>
      <xdr:rowOff>120240</xdr:rowOff>
    </xdr:to>
    <xdr:sp>
      <xdr:nvSpPr>
        <xdr:cNvPr id="1677" name="CustomShape 1" hidden="1"/>
        <xdr:cNvSpPr/>
      </xdr:nvSpPr>
      <xdr:spPr>
        <a:xfrm>
          <a:off x="0" y="0"/>
          <a:ext cx="125701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78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79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0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1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2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3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84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85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86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87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88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89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0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1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2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3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4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695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696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697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698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699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0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1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02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03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04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05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06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322560</xdr:colOff>
      <xdr:row>47</xdr:row>
      <xdr:rowOff>122400</xdr:rowOff>
    </xdr:to>
    <xdr:sp>
      <xdr:nvSpPr>
        <xdr:cNvPr id="1707" name="CustomShape 1" hidden="1"/>
        <xdr:cNvSpPr/>
      </xdr:nvSpPr>
      <xdr:spPr>
        <a:xfrm>
          <a:off x="0" y="0"/>
          <a:ext cx="125722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08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09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0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1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2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3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14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15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16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17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18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19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0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1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2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3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4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25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26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27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28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29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30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324360</xdr:colOff>
      <xdr:row>47</xdr:row>
      <xdr:rowOff>124200</xdr:rowOff>
    </xdr:to>
    <xdr:sp>
      <xdr:nvSpPr>
        <xdr:cNvPr id="1731" name="CustomShape 1" hidden="1"/>
        <xdr:cNvSpPr/>
      </xdr:nvSpPr>
      <xdr:spPr>
        <a:xfrm>
          <a:off x="0" y="0"/>
          <a:ext cx="125740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324720</xdr:colOff>
      <xdr:row>47</xdr:row>
      <xdr:rowOff>124560</xdr:rowOff>
    </xdr:to>
    <xdr:sp>
      <xdr:nvSpPr>
        <xdr:cNvPr id="1732" name="CustomShape 1" hidden="1"/>
        <xdr:cNvSpPr/>
      </xdr:nvSpPr>
      <xdr:spPr>
        <a:xfrm>
          <a:off x="0" y="0"/>
          <a:ext cx="125744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324720</xdr:colOff>
      <xdr:row>47</xdr:row>
      <xdr:rowOff>124560</xdr:rowOff>
    </xdr:to>
    <xdr:sp>
      <xdr:nvSpPr>
        <xdr:cNvPr id="1733" name="CustomShape 1" hidden="1"/>
        <xdr:cNvSpPr/>
      </xdr:nvSpPr>
      <xdr:spPr>
        <a:xfrm>
          <a:off x="0" y="0"/>
          <a:ext cx="125744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324720</xdr:colOff>
      <xdr:row>47</xdr:row>
      <xdr:rowOff>124560</xdr:rowOff>
    </xdr:to>
    <xdr:sp>
      <xdr:nvSpPr>
        <xdr:cNvPr id="1734" name="CustomShape 1" hidden="1"/>
        <xdr:cNvSpPr/>
      </xdr:nvSpPr>
      <xdr:spPr>
        <a:xfrm>
          <a:off x="0" y="0"/>
          <a:ext cx="125744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324720</xdr:colOff>
      <xdr:row>47</xdr:row>
      <xdr:rowOff>124560</xdr:rowOff>
    </xdr:to>
    <xdr:sp>
      <xdr:nvSpPr>
        <xdr:cNvPr id="1735" name="CustomShape 1" hidden="1"/>
        <xdr:cNvSpPr/>
      </xdr:nvSpPr>
      <xdr:spPr>
        <a:xfrm>
          <a:off x="0" y="0"/>
          <a:ext cx="125744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324720</xdr:colOff>
      <xdr:row>47</xdr:row>
      <xdr:rowOff>124560</xdr:rowOff>
    </xdr:to>
    <xdr:sp>
      <xdr:nvSpPr>
        <xdr:cNvPr id="1736" name="CustomShape 1" hidden="1"/>
        <xdr:cNvSpPr/>
      </xdr:nvSpPr>
      <xdr:spPr>
        <a:xfrm>
          <a:off x="0" y="0"/>
          <a:ext cx="125744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324720</xdr:colOff>
      <xdr:row>47</xdr:row>
      <xdr:rowOff>124560</xdr:rowOff>
    </xdr:to>
    <xdr:sp>
      <xdr:nvSpPr>
        <xdr:cNvPr id="1737" name="CustomShape 1" hidden="1"/>
        <xdr:cNvSpPr/>
      </xdr:nvSpPr>
      <xdr:spPr>
        <a:xfrm>
          <a:off x="0" y="0"/>
          <a:ext cx="125744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222480</xdr:colOff>
      <xdr:row>58</xdr:row>
      <xdr:rowOff>18360</xdr:rowOff>
    </xdr:to>
    <xdr:sp>
      <xdr:nvSpPr>
        <xdr:cNvPr id="1738" name="CustomShape 1" hidden="1"/>
        <xdr:cNvSpPr/>
      </xdr:nvSpPr>
      <xdr:spPr>
        <a:xfrm>
          <a:off x="0" y="0"/>
          <a:ext cx="12231360" cy="115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222480</xdr:colOff>
      <xdr:row>58</xdr:row>
      <xdr:rowOff>18360</xdr:rowOff>
    </xdr:to>
    <xdr:sp>
      <xdr:nvSpPr>
        <xdr:cNvPr id="1739" name="CustomShape 1" hidden="1"/>
        <xdr:cNvSpPr/>
      </xdr:nvSpPr>
      <xdr:spPr>
        <a:xfrm>
          <a:off x="0" y="0"/>
          <a:ext cx="12231360" cy="115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130680</xdr:colOff>
      <xdr:row>55</xdr:row>
      <xdr:rowOff>178560</xdr:rowOff>
    </xdr:to>
    <xdr:sp>
      <xdr:nvSpPr>
        <xdr:cNvPr id="1740" name="CustomShape 1" hidden="1"/>
        <xdr:cNvSpPr/>
      </xdr:nvSpPr>
      <xdr:spPr>
        <a:xfrm>
          <a:off x="0" y="0"/>
          <a:ext cx="1772640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130680</xdr:colOff>
      <xdr:row>55</xdr:row>
      <xdr:rowOff>178560</xdr:rowOff>
    </xdr:to>
    <xdr:sp>
      <xdr:nvSpPr>
        <xdr:cNvPr id="1741" name="CustomShape 1" hidden="1"/>
        <xdr:cNvSpPr/>
      </xdr:nvSpPr>
      <xdr:spPr>
        <a:xfrm>
          <a:off x="0" y="0"/>
          <a:ext cx="1772640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210600</xdr:colOff>
      <xdr:row>55</xdr:row>
      <xdr:rowOff>178920</xdr:rowOff>
    </xdr:to>
    <xdr:sp>
      <xdr:nvSpPr>
        <xdr:cNvPr id="1742" name="CustomShape 1" hidden="1"/>
        <xdr:cNvSpPr/>
      </xdr:nvSpPr>
      <xdr:spPr>
        <a:xfrm>
          <a:off x="0" y="0"/>
          <a:ext cx="1221948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210600</xdr:colOff>
      <xdr:row>55</xdr:row>
      <xdr:rowOff>178920</xdr:rowOff>
    </xdr:to>
    <xdr:sp>
      <xdr:nvSpPr>
        <xdr:cNvPr id="1743" name="CustomShape 1" hidden="1"/>
        <xdr:cNvSpPr/>
      </xdr:nvSpPr>
      <xdr:spPr>
        <a:xfrm>
          <a:off x="0" y="0"/>
          <a:ext cx="1221948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210600</xdr:colOff>
      <xdr:row>55</xdr:row>
      <xdr:rowOff>178920</xdr:rowOff>
    </xdr:to>
    <xdr:sp>
      <xdr:nvSpPr>
        <xdr:cNvPr id="1744" name="CustomShape 1" hidden="1"/>
        <xdr:cNvSpPr/>
      </xdr:nvSpPr>
      <xdr:spPr>
        <a:xfrm>
          <a:off x="0" y="0"/>
          <a:ext cx="1221948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210600</xdr:colOff>
      <xdr:row>55</xdr:row>
      <xdr:rowOff>178920</xdr:rowOff>
    </xdr:to>
    <xdr:sp>
      <xdr:nvSpPr>
        <xdr:cNvPr id="1745" name="CustomShape 1" hidden="1"/>
        <xdr:cNvSpPr/>
      </xdr:nvSpPr>
      <xdr:spPr>
        <a:xfrm>
          <a:off x="0" y="0"/>
          <a:ext cx="1221948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3960</xdr:colOff>
      <xdr:row>56</xdr:row>
      <xdr:rowOff>175320</xdr:rowOff>
    </xdr:to>
    <xdr:sp>
      <xdr:nvSpPr>
        <xdr:cNvPr id="1746" name="CustomShape 1" hidden="1"/>
        <xdr:cNvSpPr/>
      </xdr:nvSpPr>
      <xdr:spPr>
        <a:xfrm>
          <a:off x="0" y="0"/>
          <a:ext cx="18133200" cy="112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3960</xdr:colOff>
      <xdr:row>56</xdr:row>
      <xdr:rowOff>175320</xdr:rowOff>
    </xdr:to>
    <xdr:sp>
      <xdr:nvSpPr>
        <xdr:cNvPr id="1747" name="CustomShape 1" hidden="1"/>
        <xdr:cNvSpPr/>
      </xdr:nvSpPr>
      <xdr:spPr>
        <a:xfrm>
          <a:off x="0" y="0"/>
          <a:ext cx="18133200" cy="112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277920</xdr:colOff>
      <xdr:row>55</xdr:row>
      <xdr:rowOff>178920</xdr:rowOff>
    </xdr:to>
    <xdr:sp>
      <xdr:nvSpPr>
        <xdr:cNvPr id="1748" name="CustomShape 1" hidden="1"/>
        <xdr:cNvSpPr/>
      </xdr:nvSpPr>
      <xdr:spPr>
        <a:xfrm>
          <a:off x="0" y="0"/>
          <a:ext cx="1228680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277920</xdr:colOff>
      <xdr:row>55</xdr:row>
      <xdr:rowOff>178920</xdr:rowOff>
    </xdr:to>
    <xdr:sp>
      <xdr:nvSpPr>
        <xdr:cNvPr id="1749" name="CustomShape 1" hidden="1"/>
        <xdr:cNvSpPr/>
      </xdr:nvSpPr>
      <xdr:spPr>
        <a:xfrm>
          <a:off x="0" y="0"/>
          <a:ext cx="1228680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211680</xdr:colOff>
      <xdr:row>55</xdr:row>
      <xdr:rowOff>178920</xdr:rowOff>
    </xdr:to>
    <xdr:sp>
      <xdr:nvSpPr>
        <xdr:cNvPr id="1750" name="CustomShape 1" hidden="1"/>
        <xdr:cNvSpPr/>
      </xdr:nvSpPr>
      <xdr:spPr>
        <a:xfrm>
          <a:off x="0" y="0"/>
          <a:ext cx="1222056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211680</xdr:colOff>
      <xdr:row>55</xdr:row>
      <xdr:rowOff>178920</xdr:rowOff>
    </xdr:to>
    <xdr:sp>
      <xdr:nvSpPr>
        <xdr:cNvPr id="1751" name="CustomShape 1" hidden="1"/>
        <xdr:cNvSpPr/>
      </xdr:nvSpPr>
      <xdr:spPr>
        <a:xfrm>
          <a:off x="0" y="0"/>
          <a:ext cx="12220560" cy="110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212400</xdr:colOff>
      <xdr:row>55</xdr:row>
      <xdr:rowOff>179280</xdr:rowOff>
    </xdr:to>
    <xdr:sp>
      <xdr:nvSpPr>
        <xdr:cNvPr id="1752" name="CustomShape 1" hidden="1"/>
        <xdr:cNvSpPr/>
      </xdr:nvSpPr>
      <xdr:spPr>
        <a:xfrm>
          <a:off x="0" y="0"/>
          <a:ext cx="12221280" cy="1109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212400</xdr:colOff>
      <xdr:row>55</xdr:row>
      <xdr:rowOff>179280</xdr:rowOff>
    </xdr:to>
    <xdr:sp>
      <xdr:nvSpPr>
        <xdr:cNvPr id="1753" name="CustomShape 1" hidden="1"/>
        <xdr:cNvSpPr/>
      </xdr:nvSpPr>
      <xdr:spPr>
        <a:xfrm>
          <a:off x="0" y="0"/>
          <a:ext cx="12221280" cy="1109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212760</xdr:colOff>
      <xdr:row>55</xdr:row>
      <xdr:rowOff>179280</xdr:rowOff>
    </xdr:to>
    <xdr:sp>
      <xdr:nvSpPr>
        <xdr:cNvPr id="1754" name="CustomShape 1" hidden="1"/>
        <xdr:cNvSpPr/>
      </xdr:nvSpPr>
      <xdr:spPr>
        <a:xfrm>
          <a:off x="0" y="0"/>
          <a:ext cx="12221640" cy="1109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212760</xdr:colOff>
      <xdr:row>55</xdr:row>
      <xdr:rowOff>179280</xdr:rowOff>
    </xdr:to>
    <xdr:sp>
      <xdr:nvSpPr>
        <xdr:cNvPr id="1755" name="CustomShape 1" hidden="1"/>
        <xdr:cNvSpPr/>
      </xdr:nvSpPr>
      <xdr:spPr>
        <a:xfrm>
          <a:off x="0" y="0"/>
          <a:ext cx="12221640" cy="1109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106200</xdr:colOff>
      <xdr:row>56</xdr:row>
      <xdr:rowOff>175680</xdr:rowOff>
    </xdr:to>
    <xdr:sp>
      <xdr:nvSpPr>
        <xdr:cNvPr id="1756" name="CustomShape 1" hidden="1"/>
        <xdr:cNvSpPr/>
      </xdr:nvSpPr>
      <xdr:spPr>
        <a:xfrm>
          <a:off x="0" y="0"/>
          <a:ext cx="6543000" cy="112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106200</xdr:colOff>
      <xdr:row>56</xdr:row>
      <xdr:rowOff>175680</xdr:rowOff>
    </xdr:to>
    <xdr:sp>
      <xdr:nvSpPr>
        <xdr:cNvPr id="1757" name="CustomShape 1" hidden="1"/>
        <xdr:cNvSpPr/>
      </xdr:nvSpPr>
      <xdr:spPr>
        <a:xfrm>
          <a:off x="0" y="0"/>
          <a:ext cx="6543000" cy="112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270360</xdr:colOff>
      <xdr:row>55</xdr:row>
      <xdr:rowOff>179280</xdr:rowOff>
    </xdr:to>
    <xdr:sp>
      <xdr:nvSpPr>
        <xdr:cNvPr id="1758" name="CustomShape 1" hidden="1"/>
        <xdr:cNvSpPr/>
      </xdr:nvSpPr>
      <xdr:spPr>
        <a:xfrm>
          <a:off x="0" y="0"/>
          <a:ext cx="12279240" cy="1109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270360</xdr:colOff>
      <xdr:row>55</xdr:row>
      <xdr:rowOff>179280</xdr:rowOff>
    </xdr:to>
    <xdr:sp>
      <xdr:nvSpPr>
        <xdr:cNvPr id="1759" name="CustomShape 1" hidden="1"/>
        <xdr:cNvSpPr/>
      </xdr:nvSpPr>
      <xdr:spPr>
        <a:xfrm>
          <a:off x="0" y="0"/>
          <a:ext cx="12279240" cy="1109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213840</xdr:colOff>
      <xdr:row>53</xdr:row>
      <xdr:rowOff>151200</xdr:rowOff>
    </xdr:to>
    <xdr:sp>
      <xdr:nvSpPr>
        <xdr:cNvPr id="1760" name="CustomShape 1" hidden="1"/>
        <xdr:cNvSpPr/>
      </xdr:nvSpPr>
      <xdr:spPr>
        <a:xfrm>
          <a:off x="0" y="0"/>
          <a:ext cx="12222720" cy="1068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269280</xdr:colOff>
      <xdr:row>53</xdr:row>
      <xdr:rowOff>170280</xdr:rowOff>
    </xdr:to>
    <xdr:sp>
      <xdr:nvSpPr>
        <xdr:cNvPr id="1761" name="CustomShape 1" hidden="1"/>
        <xdr:cNvSpPr/>
      </xdr:nvSpPr>
      <xdr:spPr>
        <a:xfrm>
          <a:off x="0" y="0"/>
          <a:ext cx="9396000" cy="1070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62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63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64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65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66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67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68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69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0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1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2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3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4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5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6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7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8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79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0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1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2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51</xdr:row>
      <xdr:rowOff>177120</xdr:rowOff>
    </xdr:to>
    <xdr:sp>
      <xdr:nvSpPr>
        <xdr:cNvPr id="1783" name="CustomShape 1" hidden="1"/>
        <xdr:cNvSpPr/>
      </xdr:nvSpPr>
      <xdr:spPr>
        <a:xfrm>
          <a:off x="0" y="0"/>
          <a:ext cx="12228840" cy="1033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220320</xdr:colOff>
      <xdr:row>51</xdr:row>
      <xdr:rowOff>177480</xdr:rowOff>
    </xdr:to>
    <xdr:sp>
      <xdr:nvSpPr>
        <xdr:cNvPr id="1784" name="CustomShape 1" hidden="1"/>
        <xdr:cNvSpPr/>
      </xdr:nvSpPr>
      <xdr:spPr>
        <a:xfrm>
          <a:off x="0" y="0"/>
          <a:ext cx="12229200" cy="1033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220320</xdr:colOff>
      <xdr:row>51</xdr:row>
      <xdr:rowOff>177480</xdr:rowOff>
    </xdr:to>
    <xdr:sp>
      <xdr:nvSpPr>
        <xdr:cNvPr id="1785" name="CustomShape 1" hidden="1"/>
        <xdr:cNvSpPr/>
      </xdr:nvSpPr>
      <xdr:spPr>
        <a:xfrm>
          <a:off x="0" y="0"/>
          <a:ext cx="12229200" cy="1033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220320</xdr:colOff>
      <xdr:row>51</xdr:row>
      <xdr:rowOff>177480</xdr:rowOff>
    </xdr:to>
    <xdr:sp>
      <xdr:nvSpPr>
        <xdr:cNvPr id="1786" name="CustomShape 1" hidden="1"/>
        <xdr:cNvSpPr/>
      </xdr:nvSpPr>
      <xdr:spPr>
        <a:xfrm>
          <a:off x="0" y="0"/>
          <a:ext cx="12229200" cy="1033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220320</xdr:colOff>
      <xdr:row>51</xdr:row>
      <xdr:rowOff>177480</xdr:rowOff>
    </xdr:to>
    <xdr:sp>
      <xdr:nvSpPr>
        <xdr:cNvPr id="1787" name="CustomShape 1" hidden="1"/>
        <xdr:cNvSpPr/>
      </xdr:nvSpPr>
      <xdr:spPr>
        <a:xfrm>
          <a:off x="0" y="0"/>
          <a:ext cx="12229200" cy="1033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220320</xdr:colOff>
      <xdr:row>51</xdr:row>
      <xdr:rowOff>177480</xdr:rowOff>
    </xdr:to>
    <xdr:sp>
      <xdr:nvSpPr>
        <xdr:cNvPr id="1788" name="CustomShape 1" hidden="1"/>
        <xdr:cNvSpPr/>
      </xdr:nvSpPr>
      <xdr:spPr>
        <a:xfrm>
          <a:off x="0" y="0"/>
          <a:ext cx="12229200" cy="1033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220320</xdr:colOff>
      <xdr:row>51</xdr:row>
      <xdr:rowOff>177480</xdr:rowOff>
    </xdr:to>
    <xdr:sp>
      <xdr:nvSpPr>
        <xdr:cNvPr id="1789" name="CustomShape 1" hidden="1"/>
        <xdr:cNvSpPr/>
      </xdr:nvSpPr>
      <xdr:spPr>
        <a:xfrm>
          <a:off x="0" y="0"/>
          <a:ext cx="12229200" cy="1033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220680</xdr:colOff>
      <xdr:row>49</xdr:row>
      <xdr:rowOff>145080</xdr:rowOff>
    </xdr:to>
    <xdr:sp>
      <xdr:nvSpPr>
        <xdr:cNvPr id="1790" name="CustomShape 1" hidden="1"/>
        <xdr:cNvSpPr/>
      </xdr:nvSpPr>
      <xdr:spPr>
        <a:xfrm>
          <a:off x="0" y="0"/>
          <a:ext cx="12229560" cy="991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220680</xdr:colOff>
      <xdr:row>49</xdr:row>
      <xdr:rowOff>145080</xdr:rowOff>
    </xdr:to>
    <xdr:sp>
      <xdr:nvSpPr>
        <xdr:cNvPr id="1791" name="CustomShape 1" hidden="1"/>
        <xdr:cNvSpPr/>
      </xdr:nvSpPr>
      <xdr:spPr>
        <a:xfrm>
          <a:off x="0" y="0"/>
          <a:ext cx="12229560" cy="991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102960</xdr:rowOff>
    </xdr:to>
    <xdr:sp>
      <xdr:nvSpPr>
        <xdr:cNvPr id="1792" name="CustomShape 1" hidden="1"/>
        <xdr:cNvSpPr/>
      </xdr:nvSpPr>
      <xdr:spPr>
        <a:xfrm>
          <a:off x="0" y="0"/>
          <a:ext cx="1223532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102960</xdr:rowOff>
    </xdr:to>
    <xdr:sp>
      <xdr:nvSpPr>
        <xdr:cNvPr id="1793" name="CustomShape 1" hidden="1"/>
        <xdr:cNvSpPr/>
      </xdr:nvSpPr>
      <xdr:spPr>
        <a:xfrm>
          <a:off x="0" y="0"/>
          <a:ext cx="1223532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794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795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796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797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798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799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0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1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2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3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4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5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6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7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8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09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0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1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2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3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4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5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6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7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8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19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0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1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2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3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4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5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6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7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8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29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103320</xdr:rowOff>
    </xdr:to>
    <xdr:sp>
      <xdr:nvSpPr>
        <xdr:cNvPr id="1830" name="CustomShape 1" hidden="1"/>
        <xdr:cNvSpPr/>
      </xdr:nvSpPr>
      <xdr:spPr>
        <a:xfrm>
          <a:off x="0" y="0"/>
          <a:ext cx="122353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103320</xdr:rowOff>
    </xdr:to>
    <xdr:sp>
      <xdr:nvSpPr>
        <xdr:cNvPr id="1831" name="CustomShape 1" hidden="1"/>
        <xdr:cNvSpPr/>
      </xdr:nvSpPr>
      <xdr:spPr>
        <a:xfrm>
          <a:off x="0" y="0"/>
          <a:ext cx="126367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103320</xdr:rowOff>
    </xdr:to>
    <xdr:sp>
      <xdr:nvSpPr>
        <xdr:cNvPr id="1832" name="CustomShape 1" hidden="1"/>
        <xdr:cNvSpPr/>
      </xdr:nvSpPr>
      <xdr:spPr>
        <a:xfrm>
          <a:off x="0" y="0"/>
          <a:ext cx="126367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103320</xdr:rowOff>
    </xdr:to>
    <xdr:sp>
      <xdr:nvSpPr>
        <xdr:cNvPr id="1833" name="CustomShape 1" hidden="1"/>
        <xdr:cNvSpPr/>
      </xdr:nvSpPr>
      <xdr:spPr>
        <a:xfrm>
          <a:off x="0" y="0"/>
          <a:ext cx="1263672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112680</xdr:rowOff>
    </xdr:to>
    <xdr:sp>
      <xdr:nvSpPr>
        <xdr:cNvPr id="1834" name="CustomShape 1" hidden="1"/>
        <xdr:cNvSpPr/>
      </xdr:nvSpPr>
      <xdr:spPr>
        <a:xfrm>
          <a:off x="0" y="0"/>
          <a:ext cx="1263672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112680</xdr:rowOff>
    </xdr:to>
    <xdr:sp>
      <xdr:nvSpPr>
        <xdr:cNvPr id="1835" name="CustomShape 1" hidden="1"/>
        <xdr:cNvSpPr/>
      </xdr:nvSpPr>
      <xdr:spPr>
        <a:xfrm>
          <a:off x="0" y="0"/>
          <a:ext cx="1263672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112680</xdr:rowOff>
    </xdr:to>
    <xdr:sp>
      <xdr:nvSpPr>
        <xdr:cNvPr id="1836" name="CustomShape 1" hidden="1"/>
        <xdr:cNvSpPr/>
      </xdr:nvSpPr>
      <xdr:spPr>
        <a:xfrm>
          <a:off x="0" y="0"/>
          <a:ext cx="1263672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837" name="CustomShape 1" hidden="1"/>
        <xdr:cNvSpPr/>
      </xdr:nvSpPr>
      <xdr:spPr>
        <a:xfrm>
          <a:off x="0" y="0"/>
          <a:ext cx="126367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838" name="CustomShape 1" hidden="1"/>
        <xdr:cNvSpPr/>
      </xdr:nvSpPr>
      <xdr:spPr>
        <a:xfrm>
          <a:off x="0" y="0"/>
          <a:ext cx="126367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839" name="CustomShape 1" hidden="1"/>
        <xdr:cNvSpPr/>
      </xdr:nvSpPr>
      <xdr:spPr>
        <a:xfrm>
          <a:off x="0" y="0"/>
          <a:ext cx="126367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180360</xdr:colOff>
      <xdr:row>47</xdr:row>
      <xdr:rowOff>113400</xdr:rowOff>
    </xdr:to>
    <xdr:sp>
      <xdr:nvSpPr>
        <xdr:cNvPr id="1840" name="CustomShape 1" hidden="1"/>
        <xdr:cNvSpPr/>
      </xdr:nvSpPr>
      <xdr:spPr>
        <a:xfrm>
          <a:off x="0" y="0"/>
          <a:ext cx="1272276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180360</xdr:colOff>
      <xdr:row>47</xdr:row>
      <xdr:rowOff>113400</xdr:rowOff>
    </xdr:to>
    <xdr:sp>
      <xdr:nvSpPr>
        <xdr:cNvPr id="1841" name="CustomShape 1" hidden="1"/>
        <xdr:cNvSpPr/>
      </xdr:nvSpPr>
      <xdr:spPr>
        <a:xfrm>
          <a:off x="0" y="0"/>
          <a:ext cx="1272276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180360</xdr:colOff>
      <xdr:row>47</xdr:row>
      <xdr:rowOff>113400</xdr:rowOff>
    </xdr:to>
    <xdr:sp>
      <xdr:nvSpPr>
        <xdr:cNvPr id="1842" name="CustomShape 1" hidden="1"/>
        <xdr:cNvSpPr/>
      </xdr:nvSpPr>
      <xdr:spPr>
        <a:xfrm>
          <a:off x="0" y="0"/>
          <a:ext cx="1272276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843" name="CustomShape 1" hidden="1"/>
        <xdr:cNvSpPr/>
      </xdr:nvSpPr>
      <xdr:spPr>
        <a:xfrm>
          <a:off x="0" y="0"/>
          <a:ext cx="126374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844" name="CustomShape 1" hidden="1"/>
        <xdr:cNvSpPr/>
      </xdr:nvSpPr>
      <xdr:spPr>
        <a:xfrm>
          <a:off x="0" y="0"/>
          <a:ext cx="126374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845" name="CustomShape 1" hidden="1"/>
        <xdr:cNvSpPr/>
      </xdr:nvSpPr>
      <xdr:spPr>
        <a:xfrm>
          <a:off x="0" y="0"/>
          <a:ext cx="126374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846" name="CustomShape 1" hidden="1"/>
        <xdr:cNvSpPr/>
      </xdr:nvSpPr>
      <xdr:spPr>
        <a:xfrm>
          <a:off x="0" y="0"/>
          <a:ext cx="126378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847" name="CustomShape 1" hidden="1"/>
        <xdr:cNvSpPr/>
      </xdr:nvSpPr>
      <xdr:spPr>
        <a:xfrm>
          <a:off x="0" y="0"/>
          <a:ext cx="126378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848" name="CustomShape 1" hidden="1"/>
        <xdr:cNvSpPr/>
      </xdr:nvSpPr>
      <xdr:spPr>
        <a:xfrm>
          <a:off x="0" y="0"/>
          <a:ext cx="126378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849" name="CustomShape 1" hidden="1"/>
        <xdr:cNvSpPr/>
      </xdr:nvSpPr>
      <xdr:spPr>
        <a:xfrm>
          <a:off x="0" y="0"/>
          <a:ext cx="12638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850" name="CustomShape 1" hidden="1"/>
        <xdr:cNvSpPr/>
      </xdr:nvSpPr>
      <xdr:spPr>
        <a:xfrm>
          <a:off x="0" y="0"/>
          <a:ext cx="12638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851" name="CustomShape 1" hidden="1"/>
        <xdr:cNvSpPr/>
      </xdr:nvSpPr>
      <xdr:spPr>
        <a:xfrm>
          <a:off x="0" y="0"/>
          <a:ext cx="12638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852" name="CustomShape 1" hidden="1"/>
        <xdr:cNvSpPr/>
      </xdr:nvSpPr>
      <xdr:spPr>
        <a:xfrm>
          <a:off x="0" y="0"/>
          <a:ext cx="12638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853" name="CustomShape 1" hidden="1"/>
        <xdr:cNvSpPr/>
      </xdr:nvSpPr>
      <xdr:spPr>
        <a:xfrm>
          <a:off x="0" y="0"/>
          <a:ext cx="12638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854" name="CustomShape 1" hidden="1"/>
        <xdr:cNvSpPr/>
      </xdr:nvSpPr>
      <xdr:spPr>
        <a:xfrm>
          <a:off x="0" y="0"/>
          <a:ext cx="12638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855" name="CustomShape 1" hidden="1"/>
        <xdr:cNvSpPr/>
      </xdr:nvSpPr>
      <xdr:spPr>
        <a:xfrm>
          <a:off x="0" y="0"/>
          <a:ext cx="12638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856" name="CustomShape 1" hidden="1"/>
        <xdr:cNvSpPr/>
      </xdr:nvSpPr>
      <xdr:spPr>
        <a:xfrm>
          <a:off x="0" y="0"/>
          <a:ext cx="12638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857" name="CustomShape 1" hidden="1"/>
        <xdr:cNvSpPr/>
      </xdr:nvSpPr>
      <xdr:spPr>
        <a:xfrm>
          <a:off x="0" y="0"/>
          <a:ext cx="12638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858" name="CustomShape 1" hidden="1"/>
        <xdr:cNvSpPr/>
      </xdr:nvSpPr>
      <xdr:spPr>
        <a:xfrm>
          <a:off x="0" y="0"/>
          <a:ext cx="12639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859" name="CustomShape 1" hidden="1"/>
        <xdr:cNvSpPr/>
      </xdr:nvSpPr>
      <xdr:spPr>
        <a:xfrm>
          <a:off x="0" y="0"/>
          <a:ext cx="12639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860" name="CustomShape 1" hidden="1"/>
        <xdr:cNvSpPr/>
      </xdr:nvSpPr>
      <xdr:spPr>
        <a:xfrm>
          <a:off x="0" y="0"/>
          <a:ext cx="12639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861" name="CustomShape 1" hidden="1"/>
        <xdr:cNvSpPr/>
      </xdr:nvSpPr>
      <xdr:spPr>
        <a:xfrm>
          <a:off x="0" y="0"/>
          <a:ext cx="12639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862" name="CustomShape 1" hidden="1"/>
        <xdr:cNvSpPr/>
      </xdr:nvSpPr>
      <xdr:spPr>
        <a:xfrm>
          <a:off x="0" y="0"/>
          <a:ext cx="12639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863" name="CustomShape 1" hidden="1"/>
        <xdr:cNvSpPr/>
      </xdr:nvSpPr>
      <xdr:spPr>
        <a:xfrm>
          <a:off x="0" y="0"/>
          <a:ext cx="12639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864" name="CustomShape 1" hidden="1"/>
        <xdr:cNvSpPr/>
      </xdr:nvSpPr>
      <xdr:spPr>
        <a:xfrm>
          <a:off x="0" y="0"/>
          <a:ext cx="126399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865" name="CustomShape 1" hidden="1"/>
        <xdr:cNvSpPr/>
      </xdr:nvSpPr>
      <xdr:spPr>
        <a:xfrm>
          <a:off x="0" y="0"/>
          <a:ext cx="126399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97560</xdr:colOff>
      <xdr:row>47</xdr:row>
      <xdr:rowOff>116280</xdr:rowOff>
    </xdr:to>
    <xdr:sp>
      <xdr:nvSpPr>
        <xdr:cNvPr id="1866" name="CustomShape 1" hidden="1"/>
        <xdr:cNvSpPr/>
      </xdr:nvSpPr>
      <xdr:spPr>
        <a:xfrm>
          <a:off x="0" y="0"/>
          <a:ext cx="1263996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867" name="CustomShape 1" hidden="1"/>
        <xdr:cNvSpPr/>
      </xdr:nvSpPr>
      <xdr:spPr>
        <a:xfrm>
          <a:off x="0" y="0"/>
          <a:ext cx="12640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868" name="CustomShape 1" hidden="1"/>
        <xdr:cNvSpPr/>
      </xdr:nvSpPr>
      <xdr:spPr>
        <a:xfrm>
          <a:off x="0" y="0"/>
          <a:ext cx="12640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869" name="CustomShape 1" hidden="1"/>
        <xdr:cNvSpPr/>
      </xdr:nvSpPr>
      <xdr:spPr>
        <a:xfrm>
          <a:off x="0" y="0"/>
          <a:ext cx="12640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870" name="CustomShape 1" hidden="1"/>
        <xdr:cNvSpPr/>
      </xdr:nvSpPr>
      <xdr:spPr>
        <a:xfrm>
          <a:off x="0" y="0"/>
          <a:ext cx="126410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871" name="CustomShape 1" hidden="1"/>
        <xdr:cNvSpPr/>
      </xdr:nvSpPr>
      <xdr:spPr>
        <a:xfrm>
          <a:off x="0" y="0"/>
          <a:ext cx="126410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872" name="CustomShape 1" hidden="1"/>
        <xdr:cNvSpPr/>
      </xdr:nvSpPr>
      <xdr:spPr>
        <a:xfrm>
          <a:off x="0" y="0"/>
          <a:ext cx="126410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873" name="CustomShape 1" hidden="1"/>
        <xdr:cNvSpPr/>
      </xdr:nvSpPr>
      <xdr:spPr>
        <a:xfrm>
          <a:off x="0" y="0"/>
          <a:ext cx="12641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874" name="CustomShape 1" hidden="1"/>
        <xdr:cNvSpPr/>
      </xdr:nvSpPr>
      <xdr:spPr>
        <a:xfrm>
          <a:off x="0" y="0"/>
          <a:ext cx="12641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875" name="CustomShape 1" hidden="1"/>
        <xdr:cNvSpPr/>
      </xdr:nvSpPr>
      <xdr:spPr>
        <a:xfrm>
          <a:off x="0" y="0"/>
          <a:ext cx="12641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876" name="CustomShape 1" hidden="1"/>
        <xdr:cNvSpPr/>
      </xdr:nvSpPr>
      <xdr:spPr>
        <a:xfrm>
          <a:off x="0" y="0"/>
          <a:ext cx="12641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877" name="CustomShape 1" hidden="1"/>
        <xdr:cNvSpPr/>
      </xdr:nvSpPr>
      <xdr:spPr>
        <a:xfrm>
          <a:off x="0" y="0"/>
          <a:ext cx="12641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878" name="CustomShape 1" hidden="1"/>
        <xdr:cNvSpPr/>
      </xdr:nvSpPr>
      <xdr:spPr>
        <a:xfrm>
          <a:off x="0" y="0"/>
          <a:ext cx="12641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879" name="CustomShape 1" hidden="1"/>
        <xdr:cNvSpPr/>
      </xdr:nvSpPr>
      <xdr:spPr>
        <a:xfrm>
          <a:off x="0" y="0"/>
          <a:ext cx="12642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880" name="CustomShape 1" hidden="1"/>
        <xdr:cNvSpPr/>
      </xdr:nvSpPr>
      <xdr:spPr>
        <a:xfrm>
          <a:off x="0" y="0"/>
          <a:ext cx="12642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881" name="CustomShape 1" hidden="1"/>
        <xdr:cNvSpPr/>
      </xdr:nvSpPr>
      <xdr:spPr>
        <a:xfrm>
          <a:off x="0" y="0"/>
          <a:ext cx="12642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882" name="CustomShape 1" hidden="1"/>
        <xdr:cNvSpPr/>
      </xdr:nvSpPr>
      <xdr:spPr>
        <a:xfrm>
          <a:off x="0" y="0"/>
          <a:ext cx="12642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883" name="CustomShape 1" hidden="1"/>
        <xdr:cNvSpPr/>
      </xdr:nvSpPr>
      <xdr:spPr>
        <a:xfrm>
          <a:off x="0" y="0"/>
          <a:ext cx="12642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884" name="CustomShape 1" hidden="1"/>
        <xdr:cNvSpPr/>
      </xdr:nvSpPr>
      <xdr:spPr>
        <a:xfrm>
          <a:off x="0" y="0"/>
          <a:ext cx="12642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885" name="CustomShape 1" hidden="1"/>
        <xdr:cNvSpPr/>
      </xdr:nvSpPr>
      <xdr:spPr>
        <a:xfrm>
          <a:off x="0" y="0"/>
          <a:ext cx="12642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886" name="CustomShape 1" hidden="1"/>
        <xdr:cNvSpPr/>
      </xdr:nvSpPr>
      <xdr:spPr>
        <a:xfrm>
          <a:off x="0" y="0"/>
          <a:ext cx="12642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887" name="CustomShape 1" hidden="1"/>
        <xdr:cNvSpPr/>
      </xdr:nvSpPr>
      <xdr:spPr>
        <a:xfrm>
          <a:off x="0" y="0"/>
          <a:ext cx="12642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888" name="CustomShape 1" hidden="1"/>
        <xdr:cNvSpPr/>
      </xdr:nvSpPr>
      <xdr:spPr>
        <a:xfrm>
          <a:off x="0" y="0"/>
          <a:ext cx="126432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889" name="CustomShape 1" hidden="1"/>
        <xdr:cNvSpPr/>
      </xdr:nvSpPr>
      <xdr:spPr>
        <a:xfrm>
          <a:off x="0" y="0"/>
          <a:ext cx="126432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890" name="CustomShape 1" hidden="1"/>
        <xdr:cNvSpPr/>
      </xdr:nvSpPr>
      <xdr:spPr>
        <a:xfrm>
          <a:off x="0" y="0"/>
          <a:ext cx="126432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891" name="CustomShape 1" hidden="1"/>
        <xdr:cNvSpPr/>
      </xdr:nvSpPr>
      <xdr:spPr>
        <a:xfrm>
          <a:off x="0" y="0"/>
          <a:ext cx="126435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892" name="CustomShape 1" hidden="1"/>
        <xdr:cNvSpPr/>
      </xdr:nvSpPr>
      <xdr:spPr>
        <a:xfrm>
          <a:off x="0" y="0"/>
          <a:ext cx="126435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893" name="CustomShape 1" hidden="1"/>
        <xdr:cNvSpPr/>
      </xdr:nvSpPr>
      <xdr:spPr>
        <a:xfrm>
          <a:off x="0" y="0"/>
          <a:ext cx="126435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894" name="CustomShape 1" hidden="1"/>
        <xdr:cNvSpPr/>
      </xdr:nvSpPr>
      <xdr:spPr>
        <a:xfrm>
          <a:off x="0" y="0"/>
          <a:ext cx="126439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895" name="CustomShape 1" hidden="1"/>
        <xdr:cNvSpPr/>
      </xdr:nvSpPr>
      <xdr:spPr>
        <a:xfrm>
          <a:off x="0" y="0"/>
          <a:ext cx="126439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101520</xdr:colOff>
      <xdr:row>47</xdr:row>
      <xdr:rowOff>120240</xdr:rowOff>
    </xdr:to>
    <xdr:sp>
      <xdr:nvSpPr>
        <xdr:cNvPr id="1896" name="CustomShape 1" hidden="1"/>
        <xdr:cNvSpPr/>
      </xdr:nvSpPr>
      <xdr:spPr>
        <a:xfrm>
          <a:off x="0" y="0"/>
          <a:ext cx="126439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897" name="CustomShape 1" hidden="1"/>
        <xdr:cNvSpPr/>
      </xdr:nvSpPr>
      <xdr:spPr>
        <a:xfrm>
          <a:off x="0" y="0"/>
          <a:ext cx="126442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898" name="CustomShape 1" hidden="1"/>
        <xdr:cNvSpPr/>
      </xdr:nvSpPr>
      <xdr:spPr>
        <a:xfrm>
          <a:off x="0" y="0"/>
          <a:ext cx="126442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899" name="CustomShape 1" hidden="1"/>
        <xdr:cNvSpPr/>
      </xdr:nvSpPr>
      <xdr:spPr>
        <a:xfrm>
          <a:off x="0" y="0"/>
          <a:ext cx="126442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900" name="CustomShape 1" hidden="1"/>
        <xdr:cNvSpPr/>
      </xdr:nvSpPr>
      <xdr:spPr>
        <a:xfrm>
          <a:off x="0" y="0"/>
          <a:ext cx="126450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901" name="CustomShape 1" hidden="1"/>
        <xdr:cNvSpPr/>
      </xdr:nvSpPr>
      <xdr:spPr>
        <a:xfrm>
          <a:off x="0" y="0"/>
          <a:ext cx="126450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902" name="CustomShape 1" hidden="1"/>
        <xdr:cNvSpPr/>
      </xdr:nvSpPr>
      <xdr:spPr>
        <a:xfrm>
          <a:off x="0" y="0"/>
          <a:ext cx="126450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903" name="CustomShape 1" hidden="1"/>
        <xdr:cNvSpPr/>
      </xdr:nvSpPr>
      <xdr:spPr>
        <a:xfrm>
          <a:off x="0" y="0"/>
          <a:ext cx="126453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904" name="CustomShape 1" hidden="1"/>
        <xdr:cNvSpPr/>
      </xdr:nvSpPr>
      <xdr:spPr>
        <a:xfrm>
          <a:off x="0" y="0"/>
          <a:ext cx="126453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905" name="CustomShape 1" hidden="1"/>
        <xdr:cNvSpPr/>
      </xdr:nvSpPr>
      <xdr:spPr>
        <a:xfrm>
          <a:off x="0" y="0"/>
          <a:ext cx="126453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906" name="CustomShape 1" hidden="1"/>
        <xdr:cNvSpPr/>
      </xdr:nvSpPr>
      <xdr:spPr>
        <a:xfrm>
          <a:off x="0" y="0"/>
          <a:ext cx="126457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907" name="CustomShape 1" hidden="1"/>
        <xdr:cNvSpPr/>
      </xdr:nvSpPr>
      <xdr:spPr>
        <a:xfrm>
          <a:off x="0" y="0"/>
          <a:ext cx="126457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908" name="CustomShape 1" hidden="1"/>
        <xdr:cNvSpPr/>
      </xdr:nvSpPr>
      <xdr:spPr>
        <a:xfrm>
          <a:off x="0" y="0"/>
          <a:ext cx="126457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909" name="CustomShape 1" hidden="1"/>
        <xdr:cNvSpPr/>
      </xdr:nvSpPr>
      <xdr:spPr>
        <a:xfrm>
          <a:off x="0" y="0"/>
          <a:ext cx="126460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910" name="CustomShape 1" hidden="1"/>
        <xdr:cNvSpPr/>
      </xdr:nvSpPr>
      <xdr:spPr>
        <a:xfrm>
          <a:off x="0" y="0"/>
          <a:ext cx="126460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103680</xdr:colOff>
      <xdr:row>47</xdr:row>
      <xdr:rowOff>122400</xdr:rowOff>
    </xdr:to>
    <xdr:sp>
      <xdr:nvSpPr>
        <xdr:cNvPr id="1911" name="CustomShape 1" hidden="1"/>
        <xdr:cNvSpPr/>
      </xdr:nvSpPr>
      <xdr:spPr>
        <a:xfrm>
          <a:off x="0" y="0"/>
          <a:ext cx="126460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912" name="CustomShape 1" hidden="1"/>
        <xdr:cNvSpPr/>
      </xdr:nvSpPr>
      <xdr:spPr>
        <a:xfrm>
          <a:off x="0" y="0"/>
          <a:ext cx="126464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913" name="CustomShape 1" hidden="1"/>
        <xdr:cNvSpPr/>
      </xdr:nvSpPr>
      <xdr:spPr>
        <a:xfrm>
          <a:off x="0" y="0"/>
          <a:ext cx="126464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914" name="CustomShape 1" hidden="1"/>
        <xdr:cNvSpPr/>
      </xdr:nvSpPr>
      <xdr:spPr>
        <a:xfrm>
          <a:off x="0" y="0"/>
          <a:ext cx="126464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915" name="CustomShape 1" hidden="1"/>
        <xdr:cNvSpPr/>
      </xdr:nvSpPr>
      <xdr:spPr>
        <a:xfrm>
          <a:off x="0" y="0"/>
          <a:ext cx="126471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916" name="CustomShape 1" hidden="1"/>
        <xdr:cNvSpPr/>
      </xdr:nvSpPr>
      <xdr:spPr>
        <a:xfrm>
          <a:off x="0" y="0"/>
          <a:ext cx="126471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917" name="CustomShape 1" hidden="1"/>
        <xdr:cNvSpPr/>
      </xdr:nvSpPr>
      <xdr:spPr>
        <a:xfrm>
          <a:off x="0" y="0"/>
          <a:ext cx="126471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918" name="CustomShape 1" hidden="1"/>
        <xdr:cNvSpPr/>
      </xdr:nvSpPr>
      <xdr:spPr>
        <a:xfrm>
          <a:off x="0" y="0"/>
          <a:ext cx="126475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919" name="CustomShape 1" hidden="1"/>
        <xdr:cNvSpPr/>
      </xdr:nvSpPr>
      <xdr:spPr>
        <a:xfrm>
          <a:off x="0" y="0"/>
          <a:ext cx="126475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920" name="CustomShape 1" hidden="1"/>
        <xdr:cNvSpPr/>
      </xdr:nvSpPr>
      <xdr:spPr>
        <a:xfrm>
          <a:off x="0" y="0"/>
          <a:ext cx="126475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921" name="CustomShape 1" hidden="1"/>
        <xdr:cNvSpPr/>
      </xdr:nvSpPr>
      <xdr:spPr>
        <a:xfrm>
          <a:off x="0" y="0"/>
          <a:ext cx="126478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922" name="CustomShape 1" hidden="1"/>
        <xdr:cNvSpPr/>
      </xdr:nvSpPr>
      <xdr:spPr>
        <a:xfrm>
          <a:off x="0" y="0"/>
          <a:ext cx="126478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105480</xdr:colOff>
      <xdr:row>47</xdr:row>
      <xdr:rowOff>124200</xdr:rowOff>
    </xdr:to>
    <xdr:sp>
      <xdr:nvSpPr>
        <xdr:cNvPr id="1923" name="CustomShape 1" hidden="1"/>
        <xdr:cNvSpPr/>
      </xdr:nvSpPr>
      <xdr:spPr>
        <a:xfrm>
          <a:off x="0" y="0"/>
          <a:ext cx="126478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105840</xdr:colOff>
      <xdr:row>47</xdr:row>
      <xdr:rowOff>124560</xdr:rowOff>
    </xdr:to>
    <xdr:sp>
      <xdr:nvSpPr>
        <xdr:cNvPr id="1924" name="CustomShape 1" hidden="1"/>
        <xdr:cNvSpPr/>
      </xdr:nvSpPr>
      <xdr:spPr>
        <a:xfrm>
          <a:off x="0" y="0"/>
          <a:ext cx="126482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105840</xdr:colOff>
      <xdr:row>47</xdr:row>
      <xdr:rowOff>124560</xdr:rowOff>
    </xdr:to>
    <xdr:sp>
      <xdr:nvSpPr>
        <xdr:cNvPr id="1925" name="CustomShape 1" hidden="1"/>
        <xdr:cNvSpPr/>
      </xdr:nvSpPr>
      <xdr:spPr>
        <a:xfrm>
          <a:off x="0" y="0"/>
          <a:ext cx="126482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105840</xdr:colOff>
      <xdr:row>47</xdr:row>
      <xdr:rowOff>124560</xdr:rowOff>
    </xdr:to>
    <xdr:sp>
      <xdr:nvSpPr>
        <xdr:cNvPr id="1926" name="CustomShape 1" hidden="1"/>
        <xdr:cNvSpPr/>
      </xdr:nvSpPr>
      <xdr:spPr>
        <a:xfrm>
          <a:off x="0" y="0"/>
          <a:ext cx="126482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190080</xdr:colOff>
      <xdr:row>60</xdr:row>
      <xdr:rowOff>70920</xdr:rowOff>
    </xdr:to>
    <xdr:sp>
      <xdr:nvSpPr>
        <xdr:cNvPr id="1927" name="CustomShape 1" hidden="1"/>
        <xdr:cNvSpPr/>
      </xdr:nvSpPr>
      <xdr:spPr>
        <a:xfrm>
          <a:off x="0" y="0"/>
          <a:ext cx="12249720" cy="1193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190080</xdr:colOff>
      <xdr:row>60</xdr:row>
      <xdr:rowOff>70920</xdr:rowOff>
    </xdr:to>
    <xdr:sp>
      <xdr:nvSpPr>
        <xdr:cNvPr id="1928" name="CustomShape 1" hidden="1"/>
        <xdr:cNvSpPr/>
      </xdr:nvSpPr>
      <xdr:spPr>
        <a:xfrm>
          <a:off x="0" y="0"/>
          <a:ext cx="12249720" cy="1193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98280</xdr:colOff>
      <xdr:row>58</xdr:row>
      <xdr:rowOff>35640</xdr:rowOff>
    </xdr:to>
    <xdr:sp>
      <xdr:nvSpPr>
        <xdr:cNvPr id="1929" name="CustomShape 1" hidden="1"/>
        <xdr:cNvSpPr/>
      </xdr:nvSpPr>
      <xdr:spPr>
        <a:xfrm>
          <a:off x="0" y="0"/>
          <a:ext cx="1774476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98280</xdr:colOff>
      <xdr:row>58</xdr:row>
      <xdr:rowOff>35640</xdr:rowOff>
    </xdr:to>
    <xdr:sp>
      <xdr:nvSpPr>
        <xdr:cNvPr id="1930" name="CustomShape 1" hidden="1"/>
        <xdr:cNvSpPr/>
      </xdr:nvSpPr>
      <xdr:spPr>
        <a:xfrm>
          <a:off x="0" y="0"/>
          <a:ext cx="1774476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178200</xdr:colOff>
      <xdr:row>58</xdr:row>
      <xdr:rowOff>36000</xdr:rowOff>
    </xdr:to>
    <xdr:sp>
      <xdr:nvSpPr>
        <xdr:cNvPr id="1931" name="CustomShape 1" hidden="1"/>
        <xdr:cNvSpPr/>
      </xdr:nvSpPr>
      <xdr:spPr>
        <a:xfrm>
          <a:off x="0" y="0"/>
          <a:ext cx="1223784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178200</xdr:colOff>
      <xdr:row>58</xdr:row>
      <xdr:rowOff>36000</xdr:rowOff>
    </xdr:to>
    <xdr:sp>
      <xdr:nvSpPr>
        <xdr:cNvPr id="1932" name="CustomShape 1" hidden="1"/>
        <xdr:cNvSpPr/>
      </xdr:nvSpPr>
      <xdr:spPr>
        <a:xfrm>
          <a:off x="0" y="0"/>
          <a:ext cx="1223784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178200</xdr:colOff>
      <xdr:row>58</xdr:row>
      <xdr:rowOff>36000</xdr:rowOff>
    </xdr:to>
    <xdr:sp>
      <xdr:nvSpPr>
        <xdr:cNvPr id="1933" name="CustomShape 1" hidden="1"/>
        <xdr:cNvSpPr/>
      </xdr:nvSpPr>
      <xdr:spPr>
        <a:xfrm>
          <a:off x="0" y="0"/>
          <a:ext cx="1223784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178200</xdr:colOff>
      <xdr:row>58</xdr:row>
      <xdr:rowOff>36000</xdr:rowOff>
    </xdr:to>
    <xdr:sp>
      <xdr:nvSpPr>
        <xdr:cNvPr id="1934" name="CustomShape 1" hidden="1"/>
        <xdr:cNvSpPr/>
      </xdr:nvSpPr>
      <xdr:spPr>
        <a:xfrm>
          <a:off x="0" y="0"/>
          <a:ext cx="1223784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370800</xdr:colOff>
      <xdr:row>59</xdr:row>
      <xdr:rowOff>37440</xdr:rowOff>
    </xdr:to>
    <xdr:sp>
      <xdr:nvSpPr>
        <xdr:cNvPr id="1935" name="CustomShape 1" hidden="1"/>
        <xdr:cNvSpPr/>
      </xdr:nvSpPr>
      <xdr:spPr>
        <a:xfrm>
          <a:off x="0" y="0"/>
          <a:ext cx="18017280" cy="11714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370800</xdr:colOff>
      <xdr:row>59</xdr:row>
      <xdr:rowOff>37440</xdr:rowOff>
    </xdr:to>
    <xdr:sp>
      <xdr:nvSpPr>
        <xdr:cNvPr id="1936" name="CustomShape 1" hidden="1"/>
        <xdr:cNvSpPr/>
      </xdr:nvSpPr>
      <xdr:spPr>
        <a:xfrm>
          <a:off x="0" y="0"/>
          <a:ext cx="18017280" cy="11714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245520</xdr:colOff>
      <xdr:row>58</xdr:row>
      <xdr:rowOff>36000</xdr:rowOff>
    </xdr:to>
    <xdr:sp>
      <xdr:nvSpPr>
        <xdr:cNvPr id="1937" name="CustomShape 1" hidden="1"/>
        <xdr:cNvSpPr/>
      </xdr:nvSpPr>
      <xdr:spPr>
        <a:xfrm>
          <a:off x="0" y="0"/>
          <a:ext cx="1230516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245520</xdr:colOff>
      <xdr:row>58</xdr:row>
      <xdr:rowOff>36000</xdr:rowOff>
    </xdr:to>
    <xdr:sp>
      <xdr:nvSpPr>
        <xdr:cNvPr id="1938" name="CustomShape 1" hidden="1"/>
        <xdr:cNvSpPr/>
      </xdr:nvSpPr>
      <xdr:spPr>
        <a:xfrm>
          <a:off x="0" y="0"/>
          <a:ext cx="1230516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179280</xdr:colOff>
      <xdr:row>58</xdr:row>
      <xdr:rowOff>36000</xdr:rowOff>
    </xdr:to>
    <xdr:sp>
      <xdr:nvSpPr>
        <xdr:cNvPr id="1939" name="CustomShape 1" hidden="1"/>
        <xdr:cNvSpPr/>
      </xdr:nvSpPr>
      <xdr:spPr>
        <a:xfrm>
          <a:off x="0" y="0"/>
          <a:ext cx="1223892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179280</xdr:colOff>
      <xdr:row>58</xdr:row>
      <xdr:rowOff>36000</xdr:rowOff>
    </xdr:to>
    <xdr:sp>
      <xdr:nvSpPr>
        <xdr:cNvPr id="1940" name="CustomShape 1" hidden="1"/>
        <xdr:cNvSpPr/>
      </xdr:nvSpPr>
      <xdr:spPr>
        <a:xfrm>
          <a:off x="0" y="0"/>
          <a:ext cx="12238920" cy="11522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180000</xdr:colOff>
      <xdr:row>58</xdr:row>
      <xdr:rowOff>36360</xdr:rowOff>
    </xdr:to>
    <xdr:sp>
      <xdr:nvSpPr>
        <xdr:cNvPr id="1941" name="CustomShape 1" hidden="1"/>
        <xdr:cNvSpPr/>
      </xdr:nvSpPr>
      <xdr:spPr>
        <a:xfrm>
          <a:off x="0" y="0"/>
          <a:ext cx="12239640" cy="11523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180000</xdr:colOff>
      <xdr:row>58</xdr:row>
      <xdr:rowOff>36360</xdr:rowOff>
    </xdr:to>
    <xdr:sp>
      <xdr:nvSpPr>
        <xdr:cNvPr id="1942" name="CustomShape 1" hidden="1"/>
        <xdr:cNvSpPr/>
      </xdr:nvSpPr>
      <xdr:spPr>
        <a:xfrm>
          <a:off x="0" y="0"/>
          <a:ext cx="12239640" cy="11523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180360</xdr:colOff>
      <xdr:row>58</xdr:row>
      <xdr:rowOff>36360</xdr:rowOff>
    </xdr:to>
    <xdr:sp>
      <xdr:nvSpPr>
        <xdr:cNvPr id="1943" name="CustomShape 1" hidden="1"/>
        <xdr:cNvSpPr/>
      </xdr:nvSpPr>
      <xdr:spPr>
        <a:xfrm>
          <a:off x="0" y="0"/>
          <a:ext cx="12240000" cy="11523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180360</xdr:colOff>
      <xdr:row>58</xdr:row>
      <xdr:rowOff>36360</xdr:rowOff>
    </xdr:to>
    <xdr:sp>
      <xdr:nvSpPr>
        <xdr:cNvPr id="1944" name="CustomShape 1" hidden="1"/>
        <xdr:cNvSpPr/>
      </xdr:nvSpPr>
      <xdr:spPr>
        <a:xfrm>
          <a:off x="0" y="0"/>
          <a:ext cx="12240000" cy="11523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111240</xdr:colOff>
      <xdr:row>59</xdr:row>
      <xdr:rowOff>37800</xdr:rowOff>
    </xdr:to>
    <xdr:sp>
      <xdr:nvSpPr>
        <xdr:cNvPr id="1945" name="CustomShape 1" hidden="1"/>
        <xdr:cNvSpPr/>
      </xdr:nvSpPr>
      <xdr:spPr>
        <a:xfrm>
          <a:off x="0" y="0"/>
          <a:ext cx="6548040" cy="11715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111240</xdr:colOff>
      <xdr:row>59</xdr:row>
      <xdr:rowOff>37800</xdr:rowOff>
    </xdr:to>
    <xdr:sp>
      <xdr:nvSpPr>
        <xdr:cNvPr id="1946" name="CustomShape 1" hidden="1"/>
        <xdr:cNvSpPr/>
      </xdr:nvSpPr>
      <xdr:spPr>
        <a:xfrm>
          <a:off x="0" y="0"/>
          <a:ext cx="6548040" cy="11715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237960</xdr:colOff>
      <xdr:row>58</xdr:row>
      <xdr:rowOff>36360</xdr:rowOff>
    </xdr:to>
    <xdr:sp>
      <xdr:nvSpPr>
        <xdr:cNvPr id="1947" name="CustomShape 1" hidden="1"/>
        <xdr:cNvSpPr/>
      </xdr:nvSpPr>
      <xdr:spPr>
        <a:xfrm>
          <a:off x="0" y="0"/>
          <a:ext cx="12297600" cy="11523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237960</xdr:colOff>
      <xdr:row>58</xdr:row>
      <xdr:rowOff>36360</xdr:rowOff>
    </xdr:to>
    <xdr:sp>
      <xdr:nvSpPr>
        <xdr:cNvPr id="1948" name="CustomShape 1" hidden="1"/>
        <xdr:cNvSpPr/>
      </xdr:nvSpPr>
      <xdr:spPr>
        <a:xfrm>
          <a:off x="0" y="0"/>
          <a:ext cx="12297600" cy="11523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181440</xdr:colOff>
      <xdr:row>56</xdr:row>
      <xdr:rowOff>8280</xdr:rowOff>
    </xdr:to>
    <xdr:sp>
      <xdr:nvSpPr>
        <xdr:cNvPr id="1949" name="CustomShape 1" hidden="1"/>
        <xdr:cNvSpPr/>
      </xdr:nvSpPr>
      <xdr:spPr>
        <a:xfrm>
          <a:off x="0" y="0"/>
          <a:ext cx="12241080" cy="1111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268560</xdr:colOff>
      <xdr:row>56</xdr:row>
      <xdr:rowOff>27720</xdr:rowOff>
    </xdr:to>
    <xdr:sp>
      <xdr:nvSpPr>
        <xdr:cNvPr id="1950" name="CustomShape 1" hidden="1"/>
        <xdr:cNvSpPr/>
      </xdr:nvSpPr>
      <xdr:spPr>
        <a:xfrm>
          <a:off x="0" y="0"/>
          <a:ext cx="9395280" cy="1113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51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52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53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54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55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56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57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58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59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0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1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2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3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4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5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6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7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8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69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70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71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54</xdr:row>
      <xdr:rowOff>39240</xdr:rowOff>
    </xdr:to>
    <xdr:sp>
      <xdr:nvSpPr>
        <xdr:cNvPr id="1972" name="CustomShape 1" hidden="1"/>
        <xdr:cNvSpPr/>
      </xdr:nvSpPr>
      <xdr:spPr>
        <a:xfrm>
          <a:off x="0" y="0"/>
          <a:ext cx="12247200" cy="1076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187920</xdr:colOff>
      <xdr:row>54</xdr:row>
      <xdr:rowOff>39600</xdr:rowOff>
    </xdr:to>
    <xdr:sp>
      <xdr:nvSpPr>
        <xdr:cNvPr id="1973" name="CustomShape 1" hidden="1"/>
        <xdr:cNvSpPr/>
      </xdr:nvSpPr>
      <xdr:spPr>
        <a:xfrm>
          <a:off x="0" y="0"/>
          <a:ext cx="12247560" cy="1076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187920</xdr:colOff>
      <xdr:row>54</xdr:row>
      <xdr:rowOff>39600</xdr:rowOff>
    </xdr:to>
    <xdr:sp>
      <xdr:nvSpPr>
        <xdr:cNvPr id="1974" name="CustomShape 1" hidden="1"/>
        <xdr:cNvSpPr/>
      </xdr:nvSpPr>
      <xdr:spPr>
        <a:xfrm>
          <a:off x="0" y="0"/>
          <a:ext cx="12247560" cy="1076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187920</xdr:colOff>
      <xdr:row>54</xdr:row>
      <xdr:rowOff>39600</xdr:rowOff>
    </xdr:to>
    <xdr:sp>
      <xdr:nvSpPr>
        <xdr:cNvPr id="1975" name="CustomShape 1" hidden="1"/>
        <xdr:cNvSpPr/>
      </xdr:nvSpPr>
      <xdr:spPr>
        <a:xfrm>
          <a:off x="0" y="0"/>
          <a:ext cx="12247560" cy="1076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187920</xdr:colOff>
      <xdr:row>54</xdr:row>
      <xdr:rowOff>39600</xdr:rowOff>
    </xdr:to>
    <xdr:sp>
      <xdr:nvSpPr>
        <xdr:cNvPr id="1976" name="CustomShape 1" hidden="1"/>
        <xdr:cNvSpPr/>
      </xdr:nvSpPr>
      <xdr:spPr>
        <a:xfrm>
          <a:off x="0" y="0"/>
          <a:ext cx="12247560" cy="1076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187920</xdr:colOff>
      <xdr:row>54</xdr:row>
      <xdr:rowOff>39600</xdr:rowOff>
    </xdr:to>
    <xdr:sp>
      <xdr:nvSpPr>
        <xdr:cNvPr id="1977" name="CustomShape 1" hidden="1"/>
        <xdr:cNvSpPr/>
      </xdr:nvSpPr>
      <xdr:spPr>
        <a:xfrm>
          <a:off x="0" y="0"/>
          <a:ext cx="12247560" cy="1076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187920</xdr:colOff>
      <xdr:row>54</xdr:row>
      <xdr:rowOff>39600</xdr:rowOff>
    </xdr:to>
    <xdr:sp>
      <xdr:nvSpPr>
        <xdr:cNvPr id="1978" name="CustomShape 1" hidden="1"/>
        <xdr:cNvSpPr/>
      </xdr:nvSpPr>
      <xdr:spPr>
        <a:xfrm>
          <a:off x="0" y="0"/>
          <a:ext cx="12247560" cy="1076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188280</xdr:colOff>
      <xdr:row>52</xdr:row>
      <xdr:rowOff>2160</xdr:rowOff>
    </xdr:to>
    <xdr:sp>
      <xdr:nvSpPr>
        <xdr:cNvPr id="1979" name="CustomShape 1" hidden="1"/>
        <xdr:cNvSpPr/>
      </xdr:nvSpPr>
      <xdr:spPr>
        <a:xfrm>
          <a:off x="0" y="0"/>
          <a:ext cx="12247920" cy="1034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188280</xdr:colOff>
      <xdr:row>52</xdr:row>
      <xdr:rowOff>2160</xdr:rowOff>
    </xdr:to>
    <xdr:sp>
      <xdr:nvSpPr>
        <xdr:cNvPr id="1980" name="CustomShape 1" hidden="1"/>
        <xdr:cNvSpPr/>
      </xdr:nvSpPr>
      <xdr:spPr>
        <a:xfrm>
          <a:off x="0" y="0"/>
          <a:ext cx="12247920" cy="1034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155520</xdr:rowOff>
    </xdr:to>
    <xdr:sp>
      <xdr:nvSpPr>
        <xdr:cNvPr id="1981" name="CustomShape 1" hidden="1"/>
        <xdr:cNvSpPr/>
      </xdr:nvSpPr>
      <xdr:spPr>
        <a:xfrm>
          <a:off x="0" y="0"/>
          <a:ext cx="1225368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155520</xdr:rowOff>
    </xdr:to>
    <xdr:sp>
      <xdr:nvSpPr>
        <xdr:cNvPr id="1982" name="CustomShape 1" hidden="1"/>
        <xdr:cNvSpPr/>
      </xdr:nvSpPr>
      <xdr:spPr>
        <a:xfrm>
          <a:off x="0" y="0"/>
          <a:ext cx="12253680" cy="992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83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84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85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86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87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88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89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0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1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2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3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4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5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6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7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8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1999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0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1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2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3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4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5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6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7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8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09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0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1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2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3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4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5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6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7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8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194040</xdr:colOff>
      <xdr:row>49</xdr:row>
      <xdr:rowOff>155880</xdr:rowOff>
    </xdr:to>
    <xdr:sp>
      <xdr:nvSpPr>
        <xdr:cNvPr id="2019" name="CustomShape 1" hidden="1"/>
        <xdr:cNvSpPr/>
      </xdr:nvSpPr>
      <xdr:spPr>
        <a:xfrm>
          <a:off x="0" y="0"/>
          <a:ext cx="12253680" cy="992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55800</xdr:colOff>
      <xdr:row>47</xdr:row>
      <xdr:rowOff>108720</xdr:rowOff>
    </xdr:to>
    <xdr:sp>
      <xdr:nvSpPr>
        <xdr:cNvPr id="2020" name="CustomShape 1" hidden="1"/>
        <xdr:cNvSpPr/>
      </xdr:nvSpPr>
      <xdr:spPr>
        <a:xfrm>
          <a:off x="0" y="0"/>
          <a:ext cx="126489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55800</xdr:colOff>
      <xdr:row>47</xdr:row>
      <xdr:rowOff>108720</xdr:rowOff>
    </xdr:to>
    <xdr:sp>
      <xdr:nvSpPr>
        <xdr:cNvPr id="2021" name="CustomShape 1" hidden="1"/>
        <xdr:cNvSpPr/>
      </xdr:nvSpPr>
      <xdr:spPr>
        <a:xfrm>
          <a:off x="0" y="0"/>
          <a:ext cx="126489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56160</xdr:colOff>
      <xdr:row>47</xdr:row>
      <xdr:rowOff>109080</xdr:rowOff>
    </xdr:to>
    <xdr:sp>
      <xdr:nvSpPr>
        <xdr:cNvPr id="2022" name="CustomShape 1" hidden="1"/>
        <xdr:cNvSpPr/>
      </xdr:nvSpPr>
      <xdr:spPr>
        <a:xfrm>
          <a:off x="0" y="0"/>
          <a:ext cx="1264932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56160</xdr:colOff>
      <xdr:row>47</xdr:row>
      <xdr:rowOff>109080</xdr:rowOff>
    </xdr:to>
    <xdr:sp>
      <xdr:nvSpPr>
        <xdr:cNvPr id="2023" name="CustomShape 1" hidden="1"/>
        <xdr:cNvSpPr/>
      </xdr:nvSpPr>
      <xdr:spPr>
        <a:xfrm>
          <a:off x="0" y="0"/>
          <a:ext cx="1264932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56520</xdr:colOff>
      <xdr:row>47</xdr:row>
      <xdr:rowOff>109080</xdr:rowOff>
    </xdr:to>
    <xdr:sp>
      <xdr:nvSpPr>
        <xdr:cNvPr id="2024" name="CustomShape 1" hidden="1"/>
        <xdr:cNvSpPr/>
      </xdr:nvSpPr>
      <xdr:spPr>
        <a:xfrm>
          <a:off x="0" y="0"/>
          <a:ext cx="1264968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56520</xdr:colOff>
      <xdr:row>47</xdr:row>
      <xdr:rowOff>109080</xdr:rowOff>
    </xdr:to>
    <xdr:sp>
      <xdr:nvSpPr>
        <xdr:cNvPr id="2025" name="CustomShape 1" hidden="1"/>
        <xdr:cNvSpPr/>
      </xdr:nvSpPr>
      <xdr:spPr>
        <a:xfrm>
          <a:off x="0" y="0"/>
          <a:ext cx="1264968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56880</xdr:colOff>
      <xdr:row>47</xdr:row>
      <xdr:rowOff>109440</xdr:rowOff>
    </xdr:to>
    <xdr:sp>
      <xdr:nvSpPr>
        <xdr:cNvPr id="2026" name="CustomShape 1" hidden="1"/>
        <xdr:cNvSpPr/>
      </xdr:nvSpPr>
      <xdr:spPr>
        <a:xfrm>
          <a:off x="0" y="0"/>
          <a:ext cx="1265004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56880</xdr:colOff>
      <xdr:row>47</xdr:row>
      <xdr:rowOff>109440</xdr:rowOff>
    </xdr:to>
    <xdr:sp>
      <xdr:nvSpPr>
        <xdr:cNvPr id="2027" name="CustomShape 1" hidden="1"/>
        <xdr:cNvSpPr/>
      </xdr:nvSpPr>
      <xdr:spPr>
        <a:xfrm>
          <a:off x="0" y="0"/>
          <a:ext cx="1265004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57240</xdr:colOff>
      <xdr:row>47</xdr:row>
      <xdr:rowOff>109440</xdr:rowOff>
    </xdr:to>
    <xdr:sp>
      <xdr:nvSpPr>
        <xdr:cNvPr id="2028" name="CustomShape 1" hidden="1"/>
        <xdr:cNvSpPr/>
      </xdr:nvSpPr>
      <xdr:spPr>
        <a:xfrm>
          <a:off x="0" y="0"/>
          <a:ext cx="1265040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57240</xdr:colOff>
      <xdr:row>47</xdr:row>
      <xdr:rowOff>109440</xdr:rowOff>
    </xdr:to>
    <xdr:sp>
      <xdr:nvSpPr>
        <xdr:cNvPr id="2029" name="CustomShape 1" hidden="1"/>
        <xdr:cNvSpPr/>
      </xdr:nvSpPr>
      <xdr:spPr>
        <a:xfrm>
          <a:off x="0" y="0"/>
          <a:ext cx="1265040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57600</xdr:colOff>
      <xdr:row>47</xdr:row>
      <xdr:rowOff>109440</xdr:rowOff>
    </xdr:to>
    <xdr:sp>
      <xdr:nvSpPr>
        <xdr:cNvPr id="2030" name="CustomShape 1" hidden="1"/>
        <xdr:cNvSpPr/>
      </xdr:nvSpPr>
      <xdr:spPr>
        <a:xfrm>
          <a:off x="0" y="0"/>
          <a:ext cx="126507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57600</xdr:colOff>
      <xdr:row>47</xdr:row>
      <xdr:rowOff>109440</xdr:rowOff>
    </xdr:to>
    <xdr:sp>
      <xdr:nvSpPr>
        <xdr:cNvPr id="2031" name="CustomShape 1" hidden="1"/>
        <xdr:cNvSpPr/>
      </xdr:nvSpPr>
      <xdr:spPr>
        <a:xfrm>
          <a:off x="0" y="0"/>
          <a:ext cx="126507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57960</xdr:colOff>
      <xdr:row>47</xdr:row>
      <xdr:rowOff>109440</xdr:rowOff>
    </xdr:to>
    <xdr:sp>
      <xdr:nvSpPr>
        <xdr:cNvPr id="2032" name="CustomShape 1" hidden="1"/>
        <xdr:cNvSpPr/>
      </xdr:nvSpPr>
      <xdr:spPr>
        <a:xfrm>
          <a:off x="0" y="0"/>
          <a:ext cx="126511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57960</xdr:colOff>
      <xdr:row>47</xdr:row>
      <xdr:rowOff>109440</xdr:rowOff>
    </xdr:to>
    <xdr:sp>
      <xdr:nvSpPr>
        <xdr:cNvPr id="2033" name="CustomShape 1" hidden="1"/>
        <xdr:cNvSpPr/>
      </xdr:nvSpPr>
      <xdr:spPr>
        <a:xfrm>
          <a:off x="0" y="0"/>
          <a:ext cx="126511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58320</xdr:colOff>
      <xdr:row>47</xdr:row>
      <xdr:rowOff>118800</xdr:rowOff>
    </xdr:to>
    <xdr:sp>
      <xdr:nvSpPr>
        <xdr:cNvPr id="2034" name="CustomShape 1" hidden="1"/>
        <xdr:cNvSpPr/>
      </xdr:nvSpPr>
      <xdr:spPr>
        <a:xfrm>
          <a:off x="0" y="0"/>
          <a:ext cx="12651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58320</xdr:colOff>
      <xdr:row>47</xdr:row>
      <xdr:rowOff>118800</xdr:rowOff>
    </xdr:to>
    <xdr:sp>
      <xdr:nvSpPr>
        <xdr:cNvPr id="2035" name="CustomShape 1" hidden="1"/>
        <xdr:cNvSpPr/>
      </xdr:nvSpPr>
      <xdr:spPr>
        <a:xfrm>
          <a:off x="0" y="0"/>
          <a:ext cx="12651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58680</xdr:colOff>
      <xdr:row>47</xdr:row>
      <xdr:rowOff>119160</xdr:rowOff>
    </xdr:to>
    <xdr:sp>
      <xdr:nvSpPr>
        <xdr:cNvPr id="2036" name="CustomShape 1" hidden="1"/>
        <xdr:cNvSpPr/>
      </xdr:nvSpPr>
      <xdr:spPr>
        <a:xfrm>
          <a:off x="0" y="0"/>
          <a:ext cx="12651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58680</xdr:colOff>
      <xdr:row>47</xdr:row>
      <xdr:rowOff>119160</xdr:rowOff>
    </xdr:to>
    <xdr:sp>
      <xdr:nvSpPr>
        <xdr:cNvPr id="2037" name="CustomShape 1" hidden="1"/>
        <xdr:cNvSpPr/>
      </xdr:nvSpPr>
      <xdr:spPr>
        <a:xfrm>
          <a:off x="0" y="0"/>
          <a:ext cx="12651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59040</xdr:colOff>
      <xdr:row>47</xdr:row>
      <xdr:rowOff>119160</xdr:rowOff>
    </xdr:to>
    <xdr:sp>
      <xdr:nvSpPr>
        <xdr:cNvPr id="2038" name="CustomShape 1" hidden="1"/>
        <xdr:cNvSpPr/>
      </xdr:nvSpPr>
      <xdr:spPr>
        <a:xfrm>
          <a:off x="0" y="0"/>
          <a:ext cx="126522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59040</xdr:colOff>
      <xdr:row>47</xdr:row>
      <xdr:rowOff>119160</xdr:rowOff>
    </xdr:to>
    <xdr:sp>
      <xdr:nvSpPr>
        <xdr:cNvPr id="2039" name="CustomShape 1" hidden="1"/>
        <xdr:cNvSpPr/>
      </xdr:nvSpPr>
      <xdr:spPr>
        <a:xfrm>
          <a:off x="0" y="0"/>
          <a:ext cx="126522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59400</xdr:colOff>
      <xdr:row>47</xdr:row>
      <xdr:rowOff>119160</xdr:rowOff>
    </xdr:to>
    <xdr:sp>
      <xdr:nvSpPr>
        <xdr:cNvPr id="2040" name="CustomShape 1" hidden="1"/>
        <xdr:cNvSpPr/>
      </xdr:nvSpPr>
      <xdr:spPr>
        <a:xfrm>
          <a:off x="0" y="0"/>
          <a:ext cx="1265256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59400</xdr:colOff>
      <xdr:row>47</xdr:row>
      <xdr:rowOff>119160</xdr:rowOff>
    </xdr:to>
    <xdr:sp>
      <xdr:nvSpPr>
        <xdr:cNvPr id="2041" name="CustomShape 1" hidden="1"/>
        <xdr:cNvSpPr/>
      </xdr:nvSpPr>
      <xdr:spPr>
        <a:xfrm>
          <a:off x="0" y="0"/>
          <a:ext cx="1265256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59760</xdr:colOff>
      <xdr:row>47</xdr:row>
      <xdr:rowOff>119160</xdr:rowOff>
    </xdr:to>
    <xdr:sp>
      <xdr:nvSpPr>
        <xdr:cNvPr id="2042" name="CustomShape 1" hidden="1"/>
        <xdr:cNvSpPr/>
      </xdr:nvSpPr>
      <xdr:spPr>
        <a:xfrm>
          <a:off x="0" y="0"/>
          <a:ext cx="126529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59760</xdr:colOff>
      <xdr:row>47</xdr:row>
      <xdr:rowOff>119160</xdr:rowOff>
    </xdr:to>
    <xdr:sp>
      <xdr:nvSpPr>
        <xdr:cNvPr id="2043" name="CustomShape 1" hidden="1"/>
        <xdr:cNvSpPr/>
      </xdr:nvSpPr>
      <xdr:spPr>
        <a:xfrm>
          <a:off x="0" y="0"/>
          <a:ext cx="126529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60480</xdr:colOff>
      <xdr:row>47</xdr:row>
      <xdr:rowOff>119520</xdr:rowOff>
    </xdr:to>
    <xdr:sp>
      <xdr:nvSpPr>
        <xdr:cNvPr id="2044" name="CustomShape 1" hidden="1"/>
        <xdr:cNvSpPr/>
      </xdr:nvSpPr>
      <xdr:spPr>
        <a:xfrm>
          <a:off x="0" y="0"/>
          <a:ext cx="12653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60480</xdr:colOff>
      <xdr:row>47</xdr:row>
      <xdr:rowOff>119520</xdr:rowOff>
    </xdr:to>
    <xdr:sp>
      <xdr:nvSpPr>
        <xdr:cNvPr id="2045" name="CustomShape 1" hidden="1"/>
        <xdr:cNvSpPr/>
      </xdr:nvSpPr>
      <xdr:spPr>
        <a:xfrm>
          <a:off x="0" y="0"/>
          <a:ext cx="12653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60840</xdr:colOff>
      <xdr:row>47</xdr:row>
      <xdr:rowOff>119520</xdr:rowOff>
    </xdr:to>
    <xdr:sp>
      <xdr:nvSpPr>
        <xdr:cNvPr id="2046" name="CustomShape 1" hidden="1"/>
        <xdr:cNvSpPr/>
      </xdr:nvSpPr>
      <xdr:spPr>
        <a:xfrm>
          <a:off x="0" y="0"/>
          <a:ext cx="126540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60840</xdr:colOff>
      <xdr:row>47</xdr:row>
      <xdr:rowOff>119520</xdr:rowOff>
    </xdr:to>
    <xdr:sp>
      <xdr:nvSpPr>
        <xdr:cNvPr id="2047" name="CustomShape 1" hidden="1"/>
        <xdr:cNvSpPr/>
      </xdr:nvSpPr>
      <xdr:spPr>
        <a:xfrm>
          <a:off x="0" y="0"/>
          <a:ext cx="126540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61200</xdr:colOff>
      <xdr:row>47</xdr:row>
      <xdr:rowOff>119520</xdr:rowOff>
    </xdr:to>
    <xdr:sp>
      <xdr:nvSpPr>
        <xdr:cNvPr id="2048" name="CustomShape 1" hidden="1"/>
        <xdr:cNvSpPr/>
      </xdr:nvSpPr>
      <xdr:spPr>
        <a:xfrm>
          <a:off x="0" y="0"/>
          <a:ext cx="1265436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61200</xdr:colOff>
      <xdr:row>47</xdr:row>
      <xdr:rowOff>119520</xdr:rowOff>
    </xdr:to>
    <xdr:sp>
      <xdr:nvSpPr>
        <xdr:cNvPr id="2049" name="CustomShape 1" hidden="1"/>
        <xdr:cNvSpPr/>
      </xdr:nvSpPr>
      <xdr:spPr>
        <a:xfrm>
          <a:off x="0" y="0"/>
          <a:ext cx="1265436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61560</xdr:colOff>
      <xdr:row>47</xdr:row>
      <xdr:rowOff>119520</xdr:rowOff>
    </xdr:to>
    <xdr:sp>
      <xdr:nvSpPr>
        <xdr:cNvPr id="2050" name="CustomShape 1" hidden="1"/>
        <xdr:cNvSpPr/>
      </xdr:nvSpPr>
      <xdr:spPr>
        <a:xfrm>
          <a:off x="0" y="0"/>
          <a:ext cx="1265472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61560</xdr:colOff>
      <xdr:row>47</xdr:row>
      <xdr:rowOff>119520</xdr:rowOff>
    </xdr:to>
    <xdr:sp>
      <xdr:nvSpPr>
        <xdr:cNvPr id="2051" name="CustomShape 1" hidden="1"/>
        <xdr:cNvSpPr/>
      </xdr:nvSpPr>
      <xdr:spPr>
        <a:xfrm>
          <a:off x="0" y="0"/>
          <a:ext cx="1265472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61920</xdr:colOff>
      <xdr:row>47</xdr:row>
      <xdr:rowOff>119520</xdr:rowOff>
    </xdr:to>
    <xdr:sp>
      <xdr:nvSpPr>
        <xdr:cNvPr id="2052" name="CustomShape 1" hidden="1"/>
        <xdr:cNvSpPr/>
      </xdr:nvSpPr>
      <xdr:spPr>
        <a:xfrm>
          <a:off x="0" y="0"/>
          <a:ext cx="1265508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61920</xdr:colOff>
      <xdr:row>47</xdr:row>
      <xdr:rowOff>119520</xdr:rowOff>
    </xdr:to>
    <xdr:sp>
      <xdr:nvSpPr>
        <xdr:cNvPr id="2053" name="CustomShape 1" hidden="1"/>
        <xdr:cNvSpPr/>
      </xdr:nvSpPr>
      <xdr:spPr>
        <a:xfrm>
          <a:off x="0" y="0"/>
          <a:ext cx="1265508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62280</xdr:colOff>
      <xdr:row>47</xdr:row>
      <xdr:rowOff>119520</xdr:rowOff>
    </xdr:to>
    <xdr:sp>
      <xdr:nvSpPr>
        <xdr:cNvPr id="2054" name="CustomShape 1" hidden="1"/>
        <xdr:cNvSpPr/>
      </xdr:nvSpPr>
      <xdr:spPr>
        <a:xfrm>
          <a:off x="0" y="0"/>
          <a:ext cx="126554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62280</xdr:colOff>
      <xdr:row>47</xdr:row>
      <xdr:rowOff>119520</xdr:rowOff>
    </xdr:to>
    <xdr:sp>
      <xdr:nvSpPr>
        <xdr:cNvPr id="2055" name="CustomShape 1" hidden="1"/>
        <xdr:cNvSpPr/>
      </xdr:nvSpPr>
      <xdr:spPr>
        <a:xfrm>
          <a:off x="0" y="0"/>
          <a:ext cx="126554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62640</xdr:colOff>
      <xdr:row>47</xdr:row>
      <xdr:rowOff>119520</xdr:rowOff>
    </xdr:to>
    <xdr:sp>
      <xdr:nvSpPr>
        <xdr:cNvPr id="2056" name="CustomShape 1" hidden="1"/>
        <xdr:cNvSpPr/>
      </xdr:nvSpPr>
      <xdr:spPr>
        <a:xfrm>
          <a:off x="0" y="0"/>
          <a:ext cx="126558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62640</xdr:colOff>
      <xdr:row>47</xdr:row>
      <xdr:rowOff>119520</xdr:rowOff>
    </xdr:to>
    <xdr:sp>
      <xdr:nvSpPr>
        <xdr:cNvPr id="2057" name="CustomShape 1" hidden="1"/>
        <xdr:cNvSpPr/>
      </xdr:nvSpPr>
      <xdr:spPr>
        <a:xfrm>
          <a:off x="0" y="0"/>
          <a:ext cx="126558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63000</xdr:colOff>
      <xdr:row>47</xdr:row>
      <xdr:rowOff>119880</xdr:rowOff>
    </xdr:to>
    <xdr:sp>
      <xdr:nvSpPr>
        <xdr:cNvPr id="2058" name="CustomShape 1" hidden="1"/>
        <xdr:cNvSpPr/>
      </xdr:nvSpPr>
      <xdr:spPr>
        <a:xfrm>
          <a:off x="0" y="0"/>
          <a:ext cx="126561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63000</xdr:colOff>
      <xdr:row>47</xdr:row>
      <xdr:rowOff>119880</xdr:rowOff>
    </xdr:to>
    <xdr:sp>
      <xdr:nvSpPr>
        <xdr:cNvPr id="2059" name="CustomShape 1" hidden="1"/>
        <xdr:cNvSpPr/>
      </xdr:nvSpPr>
      <xdr:spPr>
        <a:xfrm>
          <a:off x="0" y="0"/>
          <a:ext cx="126561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63360</xdr:colOff>
      <xdr:row>47</xdr:row>
      <xdr:rowOff>120240</xdr:rowOff>
    </xdr:to>
    <xdr:sp>
      <xdr:nvSpPr>
        <xdr:cNvPr id="2060" name="CustomShape 1" hidden="1"/>
        <xdr:cNvSpPr/>
      </xdr:nvSpPr>
      <xdr:spPr>
        <a:xfrm>
          <a:off x="0" y="0"/>
          <a:ext cx="126565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63360</xdr:colOff>
      <xdr:row>47</xdr:row>
      <xdr:rowOff>120240</xdr:rowOff>
    </xdr:to>
    <xdr:sp>
      <xdr:nvSpPr>
        <xdr:cNvPr id="2061" name="CustomShape 1" hidden="1"/>
        <xdr:cNvSpPr/>
      </xdr:nvSpPr>
      <xdr:spPr>
        <a:xfrm>
          <a:off x="0" y="0"/>
          <a:ext cx="1265652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63720</xdr:colOff>
      <xdr:row>47</xdr:row>
      <xdr:rowOff>120600</xdr:rowOff>
    </xdr:to>
    <xdr:sp>
      <xdr:nvSpPr>
        <xdr:cNvPr id="2062" name="CustomShape 1" hidden="1"/>
        <xdr:cNvSpPr/>
      </xdr:nvSpPr>
      <xdr:spPr>
        <a:xfrm>
          <a:off x="0" y="0"/>
          <a:ext cx="126568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63720</xdr:colOff>
      <xdr:row>47</xdr:row>
      <xdr:rowOff>120600</xdr:rowOff>
    </xdr:to>
    <xdr:sp>
      <xdr:nvSpPr>
        <xdr:cNvPr id="2063" name="CustomShape 1" hidden="1"/>
        <xdr:cNvSpPr/>
      </xdr:nvSpPr>
      <xdr:spPr>
        <a:xfrm>
          <a:off x="0" y="0"/>
          <a:ext cx="126568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64440</xdr:colOff>
      <xdr:row>47</xdr:row>
      <xdr:rowOff>121320</xdr:rowOff>
    </xdr:to>
    <xdr:sp>
      <xdr:nvSpPr>
        <xdr:cNvPr id="2064" name="CustomShape 1" hidden="1"/>
        <xdr:cNvSpPr/>
      </xdr:nvSpPr>
      <xdr:spPr>
        <a:xfrm>
          <a:off x="0" y="0"/>
          <a:ext cx="126576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64440</xdr:colOff>
      <xdr:row>47</xdr:row>
      <xdr:rowOff>121320</xdr:rowOff>
    </xdr:to>
    <xdr:sp>
      <xdr:nvSpPr>
        <xdr:cNvPr id="2065" name="CustomShape 1" hidden="1"/>
        <xdr:cNvSpPr/>
      </xdr:nvSpPr>
      <xdr:spPr>
        <a:xfrm>
          <a:off x="0" y="0"/>
          <a:ext cx="126576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121680</xdr:rowOff>
    </xdr:to>
    <xdr:sp>
      <xdr:nvSpPr>
        <xdr:cNvPr id="2066" name="CustomShape 1" hidden="1"/>
        <xdr:cNvSpPr/>
      </xdr:nvSpPr>
      <xdr:spPr>
        <a:xfrm>
          <a:off x="0" y="0"/>
          <a:ext cx="126579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121680</xdr:rowOff>
    </xdr:to>
    <xdr:sp>
      <xdr:nvSpPr>
        <xdr:cNvPr id="2067" name="CustomShape 1" hidden="1"/>
        <xdr:cNvSpPr/>
      </xdr:nvSpPr>
      <xdr:spPr>
        <a:xfrm>
          <a:off x="0" y="0"/>
          <a:ext cx="126579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122040</xdr:rowOff>
    </xdr:to>
    <xdr:sp>
      <xdr:nvSpPr>
        <xdr:cNvPr id="2068" name="CustomShape 1" hidden="1"/>
        <xdr:cNvSpPr/>
      </xdr:nvSpPr>
      <xdr:spPr>
        <a:xfrm>
          <a:off x="0" y="0"/>
          <a:ext cx="126583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122040</xdr:rowOff>
    </xdr:to>
    <xdr:sp>
      <xdr:nvSpPr>
        <xdr:cNvPr id="2069" name="CustomShape 1" hidden="1"/>
        <xdr:cNvSpPr/>
      </xdr:nvSpPr>
      <xdr:spPr>
        <a:xfrm>
          <a:off x="0" y="0"/>
          <a:ext cx="126583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65520</xdr:colOff>
      <xdr:row>47</xdr:row>
      <xdr:rowOff>122400</xdr:rowOff>
    </xdr:to>
    <xdr:sp>
      <xdr:nvSpPr>
        <xdr:cNvPr id="2070" name="CustomShape 1" hidden="1"/>
        <xdr:cNvSpPr/>
      </xdr:nvSpPr>
      <xdr:spPr>
        <a:xfrm>
          <a:off x="0" y="0"/>
          <a:ext cx="126586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65520</xdr:colOff>
      <xdr:row>47</xdr:row>
      <xdr:rowOff>122400</xdr:rowOff>
    </xdr:to>
    <xdr:sp>
      <xdr:nvSpPr>
        <xdr:cNvPr id="2071" name="CustomShape 1" hidden="1"/>
        <xdr:cNvSpPr/>
      </xdr:nvSpPr>
      <xdr:spPr>
        <a:xfrm>
          <a:off x="0" y="0"/>
          <a:ext cx="1265868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65880</xdr:colOff>
      <xdr:row>47</xdr:row>
      <xdr:rowOff>122760</xdr:rowOff>
    </xdr:to>
    <xdr:sp>
      <xdr:nvSpPr>
        <xdr:cNvPr id="2072" name="CustomShape 1" hidden="1"/>
        <xdr:cNvSpPr/>
      </xdr:nvSpPr>
      <xdr:spPr>
        <a:xfrm>
          <a:off x="0" y="0"/>
          <a:ext cx="126590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65880</xdr:colOff>
      <xdr:row>47</xdr:row>
      <xdr:rowOff>122760</xdr:rowOff>
    </xdr:to>
    <xdr:sp>
      <xdr:nvSpPr>
        <xdr:cNvPr id="2073" name="CustomShape 1" hidden="1"/>
        <xdr:cNvSpPr/>
      </xdr:nvSpPr>
      <xdr:spPr>
        <a:xfrm>
          <a:off x="0" y="0"/>
          <a:ext cx="126590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123480</xdr:rowOff>
    </xdr:to>
    <xdr:sp>
      <xdr:nvSpPr>
        <xdr:cNvPr id="2074" name="CustomShape 1" hidden="1"/>
        <xdr:cNvSpPr/>
      </xdr:nvSpPr>
      <xdr:spPr>
        <a:xfrm>
          <a:off x="0" y="0"/>
          <a:ext cx="126597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123480</xdr:rowOff>
    </xdr:to>
    <xdr:sp>
      <xdr:nvSpPr>
        <xdr:cNvPr id="2075" name="CustomShape 1" hidden="1"/>
        <xdr:cNvSpPr/>
      </xdr:nvSpPr>
      <xdr:spPr>
        <a:xfrm>
          <a:off x="0" y="0"/>
          <a:ext cx="126597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123840</xdr:rowOff>
    </xdr:to>
    <xdr:sp>
      <xdr:nvSpPr>
        <xdr:cNvPr id="2076" name="CustomShape 1" hidden="1"/>
        <xdr:cNvSpPr/>
      </xdr:nvSpPr>
      <xdr:spPr>
        <a:xfrm>
          <a:off x="0" y="0"/>
          <a:ext cx="126601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123840</xdr:rowOff>
    </xdr:to>
    <xdr:sp>
      <xdr:nvSpPr>
        <xdr:cNvPr id="2077" name="CustomShape 1" hidden="1"/>
        <xdr:cNvSpPr/>
      </xdr:nvSpPr>
      <xdr:spPr>
        <a:xfrm>
          <a:off x="0" y="0"/>
          <a:ext cx="1266012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67320</xdr:colOff>
      <xdr:row>47</xdr:row>
      <xdr:rowOff>124200</xdr:rowOff>
    </xdr:to>
    <xdr:sp>
      <xdr:nvSpPr>
        <xdr:cNvPr id="2078" name="CustomShape 1" hidden="1"/>
        <xdr:cNvSpPr/>
      </xdr:nvSpPr>
      <xdr:spPr>
        <a:xfrm>
          <a:off x="0" y="0"/>
          <a:ext cx="126604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67320</xdr:colOff>
      <xdr:row>47</xdr:row>
      <xdr:rowOff>124200</xdr:rowOff>
    </xdr:to>
    <xdr:sp>
      <xdr:nvSpPr>
        <xdr:cNvPr id="2079" name="CustomShape 1" hidden="1"/>
        <xdr:cNvSpPr/>
      </xdr:nvSpPr>
      <xdr:spPr>
        <a:xfrm>
          <a:off x="0" y="0"/>
          <a:ext cx="12660480" cy="951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67680</xdr:colOff>
      <xdr:row>47</xdr:row>
      <xdr:rowOff>124560</xdr:rowOff>
    </xdr:to>
    <xdr:sp>
      <xdr:nvSpPr>
        <xdr:cNvPr id="2080" name="CustomShape 1" hidden="1"/>
        <xdr:cNvSpPr/>
      </xdr:nvSpPr>
      <xdr:spPr>
        <a:xfrm>
          <a:off x="0" y="0"/>
          <a:ext cx="126608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67680</xdr:colOff>
      <xdr:row>47</xdr:row>
      <xdr:rowOff>124560</xdr:rowOff>
    </xdr:to>
    <xdr:sp>
      <xdr:nvSpPr>
        <xdr:cNvPr id="2081" name="CustomShape 1" hidden="1"/>
        <xdr:cNvSpPr/>
      </xdr:nvSpPr>
      <xdr:spPr>
        <a:xfrm>
          <a:off x="0" y="0"/>
          <a:ext cx="126608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171720</xdr:colOff>
      <xdr:row>62</xdr:row>
      <xdr:rowOff>109080</xdr:rowOff>
    </xdr:to>
    <xdr:sp>
      <xdr:nvSpPr>
        <xdr:cNvPr id="2082" name="CustomShape 1" hidden="1"/>
        <xdr:cNvSpPr/>
      </xdr:nvSpPr>
      <xdr:spPr>
        <a:xfrm>
          <a:off x="0" y="0"/>
          <a:ext cx="12258000" cy="1235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171720</xdr:colOff>
      <xdr:row>62</xdr:row>
      <xdr:rowOff>109080</xdr:rowOff>
    </xdr:to>
    <xdr:sp>
      <xdr:nvSpPr>
        <xdr:cNvPr id="2083" name="CustomShape 1" hidden="1"/>
        <xdr:cNvSpPr/>
      </xdr:nvSpPr>
      <xdr:spPr>
        <a:xfrm>
          <a:off x="0" y="0"/>
          <a:ext cx="12258000" cy="1235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442080</xdr:colOff>
      <xdr:row>60</xdr:row>
      <xdr:rowOff>77040</xdr:rowOff>
    </xdr:to>
    <xdr:sp>
      <xdr:nvSpPr>
        <xdr:cNvPr id="2084" name="CustomShape 1" hidden="1"/>
        <xdr:cNvSpPr/>
      </xdr:nvSpPr>
      <xdr:spPr>
        <a:xfrm>
          <a:off x="0" y="0"/>
          <a:ext cx="176331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442080</xdr:colOff>
      <xdr:row>60</xdr:row>
      <xdr:rowOff>77040</xdr:rowOff>
    </xdr:to>
    <xdr:sp>
      <xdr:nvSpPr>
        <xdr:cNvPr id="2085" name="CustomShape 1" hidden="1"/>
        <xdr:cNvSpPr/>
      </xdr:nvSpPr>
      <xdr:spPr>
        <a:xfrm>
          <a:off x="0" y="0"/>
          <a:ext cx="176331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159840</xdr:colOff>
      <xdr:row>60</xdr:row>
      <xdr:rowOff>77400</xdr:rowOff>
    </xdr:to>
    <xdr:sp>
      <xdr:nvSpPr>
        <xdr:cNvPr id="2086" name="CustomShape 1" hidden="1"/>
        <xdr:cNvSpPr/>
      </xdr:nvSpPr>
      <xdr:spPr>
        <a:xfrm>
          <a:off x="0" y="0"/>
          <a:ext cx="1224612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159840</xdr:colOff>
      <xdr:row>60</xdr:row>
      <xdr:rowOff>77400</xdr:rowOff>
    </xdr:to>
    <xdr:sp>
      <xdr:nvSpPr>
        <xdr:cNvPr id="2087" name="CustomShape 1" hidden="1"/>
        <xdr:cNvSpPr/>
      </xdr:nvSpPr>
      <xdr:spPr>
        <a:xfrm>
          <a:off x="0" y="0"/>
          <a:ext cx="1224612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159840</xdr:colOff>
      <xdr:row>60</xdr:row>
      <xdr:rowOff>77400</xdr:rowOff>
    </xdr:to>
    <xdr:sp>
      <xdr:nvSpPr>
        <xdr:cNvPr id="2088" name="CustomShape 1" hidden="1"/>
        <xdr:cNvSpPr/>
      </xdr:nvSpPr>
      <xdr:spPr>
        <a:xfrm>
          <a:off x="0" y="0"/>
          <a:ext cx="1224612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159840</xdr:colOff>
      <xdr:row>60</xdr:row>
      <xdr:rowOff>77400</xdr:rowOff>
    </xdr:to>
    <xdr:sp>
      <xdr:nvSpPr>
        <xdr:cNvPr id="2089" name="CustomShape 1" hidden="1"/>
        <xdr:cNvSpPr/>
      </xdr:nvSpPr>
      <xdr:spPr>
        <a:xfrm>
          <a:off x="0" y="0"/>
          <a:ext cx="1224612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257040</xdr:colOff>
      <xdr:row>61</xdr:row>
      <xdr:rowOff>78480</xdr:rowOff>
    </xdr:to>
    <xdr:sp>
      <xdr:nvSpPr>
        <xdr:cNvPr id="2090" name="CustomShape 1" hidden="1"/>
        <xdr:cNvSpPr/>
      </xdr:nvSpPr>
      <xdr:spPr>
        <a:xfrm>
          <a:off x="0" y="0"/>
          <a:ext cx="18057240" cy="12137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257040</xdr:colOff>
      <xdr:row>61</xdr:row>
      <xdr:rowOff>78480</xdr:rowOff>
    </xdr:to>
    <xdr:sp>
      <xdr:nvSpPr>
        <xdr:cNvPr id="2091" name="CustomShape 1" hidden="1"/>
        <xdr:cNvSpPr/>
      </xdr:nvSpPr>
      <xdr:spPr>
        <a:xfrm>
          <a:off x="0" y="0"/>
          <a:ext cx="18057240" cy="12137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227160</xdr:colOff>
      <xdr:row>60</xdr:row>
      <xdr:rowOff>77400</xdr:rowOff>
    </xdr:to>
    <xdr:sp>
      <xdr:nvSpPr>
        <xdr:cNvPr id="2092" name="CustomShape 1" hidden="1"/>
        <xdr:cNvSpPr/>
      </xdr:nvSpPr>
      <xdr:spPr>
        <a:xfrm>
          <a:off x="0" y="0"/>
          <a:ext cx="1231344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227160</xdr:colOff>
      <xdr:row>60</xdr:row>
      <xdr:rowOff>77400</xdr:rowOff>
    </xdr:to>
    <xdr:sp>
      <xdr:nvSpPr>
        <xdr:cNvPr id="2093" name="CustomShape 1" hidden="1"/>
        <xdr:cNvSpPr/>
      </xdr:nvSpPr>
      <xdr:spPr>
        <a:xfrm>
          <a:off x="0" y="0"/>
          <a:ext cx="1231344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160920</xdr:colOff>
      <xdr:row>60</xdr:row>
      <xdr:rowOff>77400</xdr:rowOff>
    </xdr:to>
    <xdr:sp>
      <xdr:nvSpPr>
        <xdr:cNvPr id="2094" name="CustomShape 1" hidden="1"/>
        <xdr:cNvSpPr/>
      </xdr:nvSpPr>
      <xdr:spPr>
        <a:xfrm>
          <a:off x="0" y="0"/>
          <a:ext cx="1224720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160920</xdr:colOff>
      <xdr:row>60</xdr:row>
      <xdr:rowOff>77400</xdr:rowOff>
    </xdr:to>
    <xdr:sp>
      <xdr:nvSpPr>
        <xdr:cNvPr id="2095" name="CustomShape 1" hidden="1"/>
        <xdr:cNvSpPr/>
      </xdr:nvSpPr>
      <xdr:spPr>
        <a:xfrm>
          <a:off x="0" y="0"/>
          <a:ext cx="12247200" cy="1194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161640</xdr:colOff>
      <xdr:row>60</xdr:row>
      <xdr:rowOff>77760</xdr:rowOff>
    </xdr:to>
    <xdr:sp>
      <xdr:nvSpPr>
        <xdr:cNvPr id="2096" name="CustomShape 1" hidden="1"/>
        <xdr:cNvSpPr/>
      </xdr:nvSpPr>
      <xdr:spPr>
        <a:xfrm>
          <a:off x="0" y="0"/>
          <a:ext cx="12247920" cy="1194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161640</xdr:colOff>
      <xdr:row>60</xdr:row>
      <xdr:rowOff>77760</xdr:rowOff>
    </xdr:to>
    <xdr:sp>
      <xdr:nvSpPr>
        <xdr:cNvPr id="2097" name="CustomShape 1" hidden="1"/>
        <xdr:cNvSpPr/>
      </xdr:nvSpPr>
      <xdr:spPr>
        <a:xfrm>
          <a:off x="0" y="0"/>
          <a:ext cx="12247920" cy="1194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162000</xdr:colOff>
      <xdr:row>60</xdr:row>
      <xdr:rowOff>77760</xdr:rowOff>
    </xdr:to>
    <xdr:sp>
      <xdr:nvSpPr>
        <xdr:cNvPr id="2098" name="CustomShape 1" hidden="1"/>
        <xdr:cNvSpPr/>
      </xdr:nvSpPr>
      <xdr:spPr>
        <a:xfrm>
          <a:off x="0" y="0"/>
          <a:ext cx="12248280" cy="1194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162000</xdr:colOff>
      <xdr:row>60</xdr:row>
      <xdr:rowOff>77760</xdr:rowOff>
    </xdr:to>
    <xdr:sp>
      <xdr:nvSpPr>
        <xdr:cNvPr id="2099" name="CustomShape 1" hidden="1"/>
        <xdr:cNvSpPr/>
      </xdr:nvSpPr>
      <xdr:spPr>
        <a:xfrm>
          <a:off x="0" y="0"/>
          <a:ext cx="12248280" cy="1194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114840</xdr:colOff>
      <xdr:row>61</xdr:row>
      <xdr:rowOff>78840</xdr:rowOff>
    </xdr:to>
    <xdr:sp>
      <xdr:nvSpPr>
        <xdr:cNvPr id="2100" name="CustomShape 1" hidden="1"/>
        <xdr:cNvSpPr/>
      </xdr:nvSpPr>
      <xdr:spPr>
        <a:xfrm>
          <a:off x="0" y="0"/>
          <a:ext cx="6551640" cy="12137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114840</xdr:colOff>
      <xdr:row>61</xdr:row>
      <xdr:rowOff>78840</xdr:rowOff>
    </xdr:to>
    <xdr:sp>
      <xdr:nvSpPr>
        <xdr:cNvPr id="2101" name="CustomShape 1" hidden="1"/>
        <xdr:cNvSpPr/>
      </xdr:nvSpPr>
      <xdr:spPr>
        <a:xfrm>
          <a:off x="0" y="0"/>
          <a:ext cx="6551640" cy="12137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219600</xdr:colOff>
      <xdr:row>60</xdr:row>
      <xdr:rowOff>77760</xdr:rowOff>
    </xdr:to>
    <xdr:sp>
      <xdr:nvSpPr>
        <xdr:cNvPr id="2102" name="CustomShape 1" hidden="1"/>
        <xdr:cNvSpPr/>
      </xdr:nvSpPr>
      <xdr:spPr>
        <a:xfrm>
          <a:off x="0" y="0"/>
          <a:ext cx="12305880" cy="1194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219600</xdr:colOff>
      <xdr:row>60</xdr:row>
      <xdr:rowOff>77760</xdr:rowOff>
    </xdr:to>
    <xdr:sp>
      <xdr:nvSpPr>
        <xdr:cNvPr id="2103" name="CustomShape 1" hidden="1"/>
        <xdr:cNvSpPr/>
      </xdr:nvSpPr>
      <xdr:spPr>
        <a:xfrm>
          <a:off x="0" y="0"/>
          <a:ext cx="12305880" cy="1194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163080</xdr:colOff>
      <xdr:row>58</xdr:row>
      <xdr:rowOff>47160</xdr:rowOff>
    </xdr:to>
    <xdr:sp>
      <xdr:nvSpPr>
        <xdr:cNvPr id="2104" name="CustomShape 1" hidden="1"/>
        <xdr:cNvSpPr/>
      </xdr:nvSpPr>
      <xdr:spPr>
        <a:xfrm>
          <a:off x="0" y="0"/>
          <a:ext cx="12249360" cy="11534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366840</xdr:colOff>
      <xdr:row>58</xdr:row>
      <xdr:rowOff>66600</xdr:rowOff>
    </xdr:to>
    <xdr:sp>
      <xdr:nvSpPr>
        <xdr:cNvPr id="2105" name="CustomShape 1" hidden="1"/>
        <xdr:cNvSpPr/>
      </xdr:nvSpPr>
      <xdr:spPr>
        <a:xfrm>
          <a:off x="0" y="0"/>
          <a:ext cx="9367920" cy="1155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06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07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08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09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0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1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2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3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4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5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6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7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8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19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0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1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2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3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4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5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6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77400</xdr:rowOff>
    </xdr:to>
    <xdr:sp>
      <xdr:nvSpPr>
        <xdr:cNvPr id="2127" name="CustomShape 1" hidden="1"/>
        <xdr:cNvSpPr/>
      </xdr:nvSpPr>
      <xdr:spPr>
        <a:xfrm>
          <a:off x="0" y="0"/>
          <a:ext cx="12255480" cy="1118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56</xdr:row>
      <xdr:rowOff>77760</xdr:rowOff>
    </xdr:to>
    <xdr:sp>
      <xdr:nvSpPr>
        <xdr:cNvPr id="2128" name="CustomShape 1" hidden="1"/>
        <xdr:cNvSpPr/>
      </xdr:nvSpPr>
      <xdr:spPr>
        <a:xfrm>
          <a:off x="0" y="0"/>
          <a:ext cx="12255840" cy="1118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56</xdr:row>
      <xdr:rowOff>77760</xdr:rowOff>
    </xdr:to>
    <xdr:sp>
      <xdr:nvSpPr>
        <xdr:cNvPr id="2129" name="CustomShape 1" hidden="1"/>
        <xdr:cNvSpPr/>
      </xdr:nvSpPr>
      <xdr:spPr>
        <a:xfrm>
          <a:off x="0" y="0"/>
          <a:ext cx="12255840" cy="1118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56</xdr:row>
      <xdr:rowOff>77760</xdr:rowOff>
    </xdr:to>
    <xdr:sp>
      <xdr:nvSpPr>
        <xdr:cNvPr id="2130" name="CustomShape 1" hidden="1"/>
        <xdr:cNvSpPr/>
      </xdr:nvSpPr>
      <xdr:spPr>
        <a:xfrm>
          <a:off x="0" y="0"/>
          <a:ext cx="12255840" cy="1118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56</xdr:row>
      <xdr:rowOff>77760</xdr:rowOff>
    </xdr:to>
    <xdr:sp>
      <xdr:nvSpPr>
        <xdr:cNvPr id="2131" name="CustomShape 1" hidden="1"/>
        <xdr:cNvSpPr/>
      </xdr:nvSpPr>
      <xdr:spPr>
        <a:xfrm>
          <a:off x="0" y="0"/>
          <a:ext cx="12255840" cy="1118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56</xdr:row>
      <xdr:rowOff>77760</xdr:rowOff>
    </xdr:to>
    <xdr:sp>
      <xdr:nvSpPr>
        <xdr:cNvPr id="2132" name="CustomShape 1" hidden="1"/>
        <xdr:cNvSpPr/>
      </xdr:nvSpPr>
      <xdr:spPr>
        <a:xfrm>
          <a:off x="0" y="0"/>
          <a:ext cx="12255840" cy="1118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169560</xdr:colOff>
      <xdr:row>56</xdr:row>
      <xdr:rowOff>77760</xdr:rowOff>
    </xdr:to>
    <xdr:sp>
      <xdr:nvSpPr>
        <xdr:cNvPr id="2133" name="CustomShape 1" hidden="1"/>
        <xdr:cNvSpPr/>
      </xdr:nvSpPr>
      <xdr:spPr>
        <a:xfrm>
          <a:off x="0" y="0"/>
          <a:ext cx="12255840" cy="1118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169920</xdr:colOff>
      <xdr:row>54</xdr:row>
      <xdr:rowOff>43560</xdr:rowOff>
    </xdr:to>
    <xdr:sp>
      <xdr:nvSpPr>
        <xdr:cNvPr id="2134" name="CustomShape 1" hidden="1"/>
        <xdr:cNvSpPr/>
      </xdr:nvSpPr>
      <xdr:spPr>
        <a:xfrm>
          <a:off x="0" y="0"/>
          <a:ext cx="12256200" cy="1076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169920</xdr:colOff>
      <xdr:row>54</xdr:row>
      <xdr:rowOff>43560</xdr:rowOff>
    </xdr:to>
    <xdr:sp>
      <xdr:nvSpPr>
        <xdr:cNvPr id="2135" name="CustomShape 1" hidden="1"/>
        <xdr:cNvSpPr/>
      </xdr:nvSpPr>
      <xdr:spPr>
        <a:xfrm>
          <a:off x="0" y="0"/>
          <a:ext cx="12256200" cy="1076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3600</xdr:rowOff>
    </xdr:to>
    <xdr:sp>
      <xdr:nvSpPr>
        <xdr:cNvPr id="2136" name="CustomShape 1" hidden="1"/>
        <xdr:cNvSpPr/>
      </xdr:nvSpPr>
      <xdr:spPr>
        <a:xfrm>
          <a:off x="0" y="0"/>
          <a:ext cx="1226196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3600</xdr:rowOff>
    </xdr:to>
    <xdr:sp>
      <xdr:nvSpPr>
        <xdr:cNvPr id="2137" name="CustomShape 1" hidden="1"/>
        <xdr:cNvSpPr/>
      </xdr:nvSpPr>
      <xdr:spPr>
        <a:xfrm>
          <a:off x="0" y="0"/>
          <a:ext cx="12261960" cy="103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38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39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0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1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2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3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4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5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6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7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8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49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0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1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2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3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4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5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6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7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8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59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0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1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2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3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4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5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6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7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8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69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70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71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72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73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175680</xdr:colOff>
      <xdr:row>52</xdr:row>
      <xdr:rowOff>3960</xdr:rowOff>
    </xdr:to>
    <xdr:sp>
      <xdr:nvSpPr>
        <xdr:cNvPr id="2174" name="CustomShape 1" hidden="1"/>
        <xdr:cNvSpPr/>
      </xdr:nvSpPr>
      <xdr:spPr>
        <a:xfrm>
          <a:off x="0" y="0"/>
          <a:ext cx="12261960" cy="1034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49</xdr:row>
      <xdr:rowOff>149760</xdr:rowOff>
    </xdr:to>
    <xdr:sp>
      <xdr:nvSpPr>
        <xdr:cNvPr id="2175" name="CustomShape 1" hidden="1"/>
        <xdr:cNvSpPr/>
      </xdr:nvSpPr>
      <xdr:spPr>
        <a:xfrm>
          <a:off x="0" y="0"/>
          <a:ext cx="1252440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49</xdr:row>
      <xdr:rowOff>149760</xdr:rowOff>
    </xdr:to>
    <xdr:sp>
      <xdr:nvSpPr>
        <xdr:cNvPr id="2176" name="CustomShape 1" hidden="1"/>
        <xdr:cNvSpPr/>
      </xdr:nvSpPr>
      <xdr:spPr>
        <a:xfrm>
          <a:off x="0" y="0"/>
          <a:ext cx="1252440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49</xdr:row>
      <xdr:rowOff>150120</xdr:rowOff>
    </xdr:to>
    <xdr:sp>
      <xdr:nvSpPr>
        <xdr:cNvPr id="2177" name="CustomShape 1" hidden="1"/>
        <xdr:cNvSpPr/>
      </xdr:nvSpPr>
      <xdr:spPr>
        <a:xfrm>
          <a:off x="0" y="0"/>
          <a:ext cx="1252476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49</xdr:row>
      <xdr:rowOff>150120</xdr:rowOff>
    </xdr:to>
    <xdr:sp>
      <xdr:nvSpPr>
        <xdr:cNvPr id="2178" name="CustomShape 1" hidden="1"/>
        <xdr:cNvSpPr/>
      </xdr:nvSpPr>
      <xdr:spPr>
        <a:xfrm>
          <a:off x="0" y="0"/>
          <a:ext cx="1252476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49</xdr:row>
      <xdr:rowOff>150120</xdr:rowOff>
    </xdr:to>
    <xdr:sp>
      <xdr:nvSpPr>
        <xdr:cNvPr id="2179" name="CustomShape 1" hidden="1"/>
        <xdr:cNvSpPr/>
      </xdr:nvSpPr>
      <xdr:spPr>
        <a:xfrm>
          <a:off x="0" y="0"/>
          <a:ext cx="1252512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49</xdr:row>
      <xdr:rowOff>150120</xdr:rowOff>
    </xdr:to>
    <xdr:sp>
      <xdr:nvSpPr>
        <xdr:cNvPr id="2180" name="CustomShape 1" hidden="1"/>
        <xdr:cNvSpPr/>
      </xdr:nvSpPr>
      <xdr:spPr>
        <a:xfrm>
          <a:off x="0" y="0"/>
          <a:ext cx="12525120" cy="992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49</xdr:row>
      <xdr:rowOff>150480</xdr:rowOff>
    </xdr:to>
    <xdr:sp>
      <xdr:nvSpPr>
        <xdr:cNvPr id="2181" name="CustomShape 1" hidden="1"/>
        <xdr:cNvSpPr/>
      </xdr:nvSpPr>
      <xdr:spPr>
        <a:xfrm>
          <a:off x="0" y="0"/>
          <a:ext cx="12525480" cy="992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49</xdr:row>
      <xdr:rowOff>150480</xdr:rowOff>
    </xdr:to>
    <xdr:sp>
      <xdr:nvSpPr>
        <xdr:cNvPr id="2182" name="CustomShape 1" hidden="1"/>
        <xdr:cNvSpPr/>
      </xdr:nvSpPr>
      <xdr:spPr>
        <a:xfrm>
          <a:off x="0" y="0"/>
          <a:ext cx="12525480" cy="992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49</xdr:row>
      <xdr:rowOff>150480</xdr:rowOff>
    </xdr:to>
    <xdr:sp>
      <xdr:nvSpPr>
        <xdr:cNvPr id="2183" name="CustomShape 1" hidden="1"/>
        <xdr:cNvSpPr/>
      </xdr:nvSpPr>
      <xdr:spPr>
        <a:xfrm>
          <a:off x="0" y="0"/>
          <a:ext cx="12525840" cy="992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49</xdr:row>
      <xdr:rowOff>150480</xdr:rowOff>
    </xdr:to>
    <xdr:sp>
      <xdr:nvSpPr>
        <xdr:cNvPr id="2184" name="CustomShape 1" hidden="1"/>
        <xdr:cNvSpPr/>
      </xdr:nvSpPr>
      <xdr:spPr>
        <a:xfrm>
          <a:off x="0" y="0"/>
          <a:ext cx="12525840" cy="992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49</xdr:row>
      <xdr:rowOff>150480</xdr:rowOff>
    </xdr:to>
    <xdr:sp>
      <xdr:nvSpPr>
        <xdr:cNvPr id="2185" name="CustomShape 1" hidden="1"/>
        <xdr:cNvSpPr/>
      </xdr:nvSpPr>
      <xdr:spPr>
        <a:xfrm>
          <a:off x="0" y="0"/>
          <a:ext cx="12526200" cy="992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49</xdr:row>
      <xdr:rowOff>150480</xdr:rowOff>
    </xdr:to>
    <xdr:sp>
      <xdr:nvSpPr>
        <xdr:cNvPr id="2186" name="CustomShape 1" hidden="1"/>
        <xdr:cNvSpPr/>
      </xdr:nvSpPr>
      <xdr:spPr>
        <a:xfrm>
          <a:off x="0" y="0"/>
          <a:ext cx="12526200" cy="992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49</xdr:row>
      <xdr:rowOff>150480</xdr:rowOff>
    </xdr:to>
    <xdr:sp>
      <xdr:nvSpPr>
        <xdr:cNvPr id="2187" name="CustomShape 1" hidden="1"/>
        <xdr:cNvSpPr/>
      </xdr:nvSpPr>
      <xdr:spPr>
        <a:xfrm>
          <a:off x="0" y="0"/>
          <a:ext cx="12526560" cy="992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49</xdr:row>
      <xdr:rowOff>150480</xdr:rowOff>
    </xdr:to>
    <xdr:sp>
      <xdr:nvSpPr>
        <xdr:cNvPr id="2188" name="CustomShape 1" hidden="1"/>
        <xdr:cNvSpPr/>
      </xdr:nvSpPr>
      <xdr:spPr>
        <a:xfrm>
          <a:off x="0" y="0"/>
          <a:ext cx="12526560" cy="992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49</xdr:row>
      <xdr:rowOff>159840</xdr:rowOff>
    </xdr:to>
    <xdr:sp>
      <xdr:nvSpPr>
        <xdr:cNvPr id="2189" name="CustomShape 1" hidden="1"/>
        <xdr:cNvSpPr/>
      </xdr:nvSpPr>
      <xdr:spPr>
        <a:xfrm>
          <a:off x="0" y="0"/>
          <a:ext cx="1252692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49</xdr:row>
      <xdr:rowOff>159840</xdr:rowOff>
    </xdr:to>
    <xdr:sp>
      <xdr:nvSpPr>
        <xdr:cNvPr id="2190" name="CustomShape 1" hidden="1"/>
        <xdr:cNvSpPr/>
      </xdr:nvSpPr>
      <xdr:spPr>
        <a:xfrm>
          <a:off x="0" y="0"/>
          <a:ext cx="1252692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49</xdr:row>
      <xdr:rowOff>160200</xdr:rowOff>
    </xdr:to>
    <xdr:sp>
      <xdr:nvSpPr>
        <xdr:cNvPr id="2191" name="CustomShape 1" hidden="1"/>
        <xdr:cNvSpPr/>
      </xdr:nvSpPr>
      <xdr:spPr>
        <a:xfrm>
          <a:off x="0" y="0"/>
          <a:ext cx="1252728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49</xdr:row>
      <xdr:rowOff>160200</xdr:rowOff>
    </xdr:to>
    <xdr:sp>
      <xdr:nvSpPr>
        <xdr:cNvPr id="2192" name="CustomShape 1" hidden="1"/>
        <xdr:cNvSpPr/>
      </xdr:nvSpPr>
      <xdr:spPr>
        <a:xfrm>
          <a:off x="0" y="0"/>
          <a:ext cx="1252728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49</xdr:row>
      <xdr:rowOff>160200</xdr:rowOff>
    </xdr:to>
    <xdr:sp>
      <xdr:nvSpPr>
        <xdr:cNvPr id="2193" name="CustomShape 1" hidden="1"/>
        <xdr:cNvSpPr/>
      </xdr:nvSpPr>
      <xdr:spPr>
        <a:xfrm>
          <a:off x="0" y="0"/>
          <a:ext cx="1252764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49</xdr:row>
      <xdr:rowOff>160200</xdr:rowOff>
    </xdr:to>
    <xdr:sp>
      <xdr:nvSpPr>
        <xdr:cNvPr id="2194" name="CustomShape 1" hidden="1"/>
        <xdr:cNvSpPr/>
      </xdr:nvSpPr>
      <xdr:spPr>
        <a:xfrm>
          <a:off x="0" y="0"/>
          <a:ext cx="1252764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441720</xdr:colOff>
      <xdr:row>49</xdr:row>
      <xdr:rowOff>160200</xdr:rowOff>
    </xdr:to>
    <xdr:sp>
      <xdr:nvSpPr>
        <xdr:cNvPr id="2195" name="CustomShape 1" hidden="1"/>
        <xdr:cNvSpPr/>
      </xdr:nvSpPr>
      <xdr:spPr>
        <a:xfrm>
          <a:off x="0" y="0"/>
          <a:ext cx="1252800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441720</xdr:colOff>
      <xdr:row>49</xdr:row>
      <xdr:rowOff>160200</xdr:rowOff>
    </xdr:to>
    <xdr:sp>
      <xdr:nvSpPr>
        <xdr:cNvPr id="2196" name="CustomShape 1" hidden="1"/>
        <xdr:cNvSpPr/>
      </xdr:nvSpPr>
      <xdr:spPr>
        <a:xfrm>
          <a:off x="0" y="0"/>
          <a:ext cx="1252800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442080</xdr:colOff>
      <xdr:row>49</xdr:row>
      <xdr:rowOff>160200</xdr:rowOff>
    </xdr:to>
    <xdr:sp>
      <xdr:nvSpPr>
        <xdr:cNvPr id="2197" name="CustomShape 1" hidden="1"/>
        <xdr:cNvSpPr/>
      </xdr:nvSpPr>
      <xdr:spPr>
        <a:xfrm>
          <a:off x="0" y="0"/>
          <a:ext cx="1252836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442080</xdr:colOff>
      <xdr:row>49</xdr:row>
      <xdr:rowOff>160200</xdr:rowOff>
    </xdr:to>
    <xdr:sp>
      <xdr:nvSpPr>
        <xdr:cNvPr id="2198" name="CustomShape 1" hidden="1"/>
        <xdr:cNvSpPr/>
      </xdr:nvSpPr>
      <xdr:spPr>
        <a:xfrm>
          <a:off x="0" y="0"/>
          <a:ext cx="12528360" cy="993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49</xdr:row>
      <xdr:rowOff>160560</xdr:rowOff>
    </xdr:to>
    <xdr:sp>
      <xdr:nvSpPr>
        <xdr:cNvPr id="2199" name="CustomShape 1" hidden="1"/>
        <xdr:cNvSpPr/>
      </xdr:nvSpPr>
      <xdr:spPr>
        <a:xfrm>
          <a:off x="0" y="0"/>
          <a:ext cx="1252908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49</xdr:row>
      <xdr:rowOff>160560</xdr:rowOff>
    </xdr:to>
    <xdr:sp>
      <xdr:nvSpPr>
        <xdr:cNvPr id="2200" name="CustomShape 1" hidden="1"/>
        <xdr:cNvSpPr/>
      </xdr:nvSpPr>
      <xdr:spPr>
        <a:xfrm>
          <a:off x="0" y="0"/>
          <a:ext cx="1252908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49</xdr:row>
      <xdr:rowOff>160560</xdr:rowOff>
    </xdr:to>
    <xdr:sp>
      <xdr:nvSpPr>
        <xdr:cNvPr id="2201" name="CustomShape 1" hidden="1"/>
        <xdr:cNvSpPr/>
      </xdr:nvSpPr>
      <xdr:spPr>
        <a:xfrm>
          <a:off x="0" y="0"/>
          <a:ext cx="1252944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49</xdr:row>
      <xdr:rowOff>160560</xdr:rowOff>
    </xdr:to>
    <xdr:sp>
      <xdr:nvSpPr>
        <xdr:cNvPr id="2202" name="CustomShape 1" hidden="1"/>
        <xdr:cNvSpPr/>
      </xdr:nvSpPr>
      <xdr:spPr>
        <a:xfrm>
          <a:off x="0" y="0"/>
          <a:ext cx="1252944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49</xdr:row>
      <xdr:rowOff>160560</xdr:rowOff>
    </xdr:to>
    <xdr:sp>
      <xdr:nvSpPr>
        <xdr:cNvPr id="2203" name="CustomShape 1" hidden="1"/>
        <xdr:cNvSpPr/>
      </xdr:nvSpPr>
      <xdr:spPr>
        <a:xfrm>
          <a:off x="0" y="0"/>
          <a:ext cx="1252980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49</xdr:row>
      <xdr:rowOff>160560</xdr:rowOff>
    </xdr:to>
    <xdr:sp>
      <xdr:nvSpPr>
        <xdr:cNvPr id="2204" name="CustomShape 1" hidden="1"/>
        <xdr:cNvSpPr/>
      </xdr:nvSpPr>
      <xdr:spPr>
        <a:xfrm>
          <a:off x="0" y="0"/>
          <a:ext cx="1252980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443880</xdr:colOff>
      <xdr:row>49</xdr:row>
      <xdr:rowOff>160560</xdr:rowOff>
    </xdr:to>
    <xdr:sp>
      <xdr:nvSpPr>
        <xdr:cNvPr id="2205" name="CustomShape 1" hidden="1"/>
        <xdr:cNvSpPr/>
      </xdr:nvSpPr>
      <xdr:spPr>
        <a:xfrm>
          <a:off x="0" y="0"/>
          <a:ext cx="1253016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443880</xdr:colOff>
      <xdr:row>49</xdr:row>
      <xdr:rowOff>160560</xdr:rowOff>
    </xdr:to>
    <xdr:sp>
      <xdr:nvSpPr>
        <xdr:cNvPr id="2206" name="CustomShape 1" hidden="1"/>
        <xdr:cNvSpPr/>
      </xdr:nvSpPr>
      <xdr:spPr>
        <a:xfrm>
          <a:off x="0" y="0"/>
          <a:ext cx="1253016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444240</xdr:colOff>
      <xdr:row>49</xdr:row>
      <xdr:rowOff>160560</xdr:rowOff>
    </xdr:to>
    <xdr:sp>
      <xdr:nvSpPr>
        <xdr:cNvPr id="2207" name="CustomShape 1" hidden="1"/>
        <xdr:cNvSpPr/>
      </xdr:nvSpPr>
      <xdr:spPr>
        <a:xfrm>
          <a:off x="0" y="0"/>
          <a:ext cx="1253052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444240</xdr:colOff>
      <xdr:row>49</xdr:row>
      <xdr:rowOff>160560</xdr:rowOff>
    </xdr:to>
    <xdr:sp>
      <xdr:nvSpPr>
        <xdr:cNvPr id="2208" name="CustomShape 1" hidden="1"/>
        <xdr:cNvSpPr/>
      </xdr:nvSpPr>
      <xdr:spPr>
        <a:xfrm>
          <a:off x="0" y="0"/>
          <a:ext cx="12530520" cy="993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448200</xdr:colOff>
      <xdr:row>47</xdr:row>
      <xdr:rowOff>124560</xdr:rowOff>
    </xdr:to>
    <xdr:sp>
      <xdr:nvSpPr>
        <xdr:cNvPr id="2209" name="CustomShape 1" hidden="1"/>
        <xdr:cNvSpPr/>
      </xdr:nvSpPr>
      <xdr:spPr>
        <a:xfrm>
          <a:off x="0" y="0"/>
          <a:ext cx="12534480" cy="951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448560</xdr:colOff>
      <xdr:row>47</xdr:row>
      <xdr:rowOff>124560</xdr:rowOff>
    </xdr:to>
    <xdr:sp>
      <xdr:nvSpPr>
        <xdr:cNvPr id="2210" name="CustomShape 1" hidden="1"/>
        <xdr:cNvSpPr/>
      </xdr:nvSpPr>
      <xdr:spPr>
        <a:xfrm>
          <a:off x="0" y="0"/>
          <a:ext cx="12534840" cy="951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20" activeCellId="0" sqref="AM20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5" min="4" style="0" width="4.57"/>
    <col collapsed="false" customWidth="true" hidden="false" outlineLevel="0" max="6" min="6" style="0" width="5.85"/>
    <col collapsed="false" customWidth="true" hidden="false" outlineLevel="0" max="7" min="7" style="0" width="7"/>
    <col collapsed="false" customWidth="true" hidden="false" outlineLevel="0" max="8" min="8" style="0" width="5"/>
    <col collapsed="false" customWidth="true" hidden="false" outlineLevel="0" max="9" min="9" style="0" width="4.57"/>
    <col collapsed="false" customWidth="true" hidden="false" outlineLevel="0" max="10" min="10" style="0" width="5"/>
    <col collapsed="false" customWidth="true" hidden="false" outlineLevel="0" max="11" min="11" style="0" width="5.28"/>
    <col collapsed="false" customWidth="true" hidden="false" outlineLevel="0" max="12" min="12" style="0" width="6"/>
    <col collapsed="false" customWidth="true" hidden="false" outlineLevel="0" max="13" min="13" style="0" width="5.85"/>
    <col collapsed="false" customWidth="true" hidden="false" outlineLevel="0" max="14" min="14" style="0" width="6.57"/>
    <col collapsed="false" customWidth="true" hidden="false" outlineLevel="0" max="16" min="15" style="0" width="4.57"/>
    <col collapsed="false" customWidth="true" hidden="false" outlineLevel="0" max="17" min="17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0" min="20" style="0" width="5.14"/>
    <col collapsed="false" customWidth="true" hidden="false" outlineLevel="0" max="21" min="21" style="0" width="5.57"/>
    <col collapsed="false" customWidth="true" hidden="false" outlineLevel="0" max="23" min="22" style="0" width="4.57"/>
    <col collapsed="false" customWidth="true" hidden="false" outlineLevel="0" max="24" min="24" style="0" width="5.28"/>
    <col collapsed="false" customWidth="true" hidden="false" outlineLevel="0" max="25" min="25" style="0" width="4.7"/>
    <col collapsed="false" customWidth="true" hidden="false" outlineLevel="0" max="26" min="26" style="0" width="5.14"/>
    <col collapsed="false" customWidth="true" hidden="false" outlineLevel="0" max="27" min="27" style="0" width="5.28"/>
    <col collapsed="false" customWidth="true" hidden="false" outlineLevel="0" max="28" min="28" style="0" width="5.85"/>
    <col collapsed="false" customWidth="true" hidden="false" outlineLevel="0" max="30" min="29" style="0" width="4.57"/>
    <col collapsed="false" customWidth="true" hidden="false" outlineLevel="0" max="31" min="31" style="0" width="5.28"/>
    <col collapsed="false" customWidth="true" hidden="false" outlineLevel="0" max="32" min="32" style="0" width="5.43"/>
    <col collapsed="false" customWidth="true" hidden="false" outlineLevel="0" max="33" min="33" style="0" width="5.57"/>
    <col collapsed="false" customWidth="true" hidden="false" outlineLevel="0" max="34" min="34" style="0" width="5.7"/>
    <col collapsed="false" customWidth="true" hidden="false" outlineLevel="0" max="35" min="35" style="1" width="6.43"/>
    <col collapsed="false" customWidth="true" hidden="false" outlineLevel="0" max="36" min="36" style="1" width="5.28"/>
    <col collapsed="false" customWidth="true" hidden="false" outlineLevel="0" max="37" min="37" style="1" width="5.43"/>
    <col collapsed="false" customWidth="true" hidden="false" outlineLevel="0" max="38" min="38" style="0" width="7.14"/>
    <col collapsed="false" customWidth="true" hidden="false" outlineLevel="0" max="39" min="39" style="0" width="7.57"/>
    <col collapsed="false" customWidth="true" hidden="false" outlineLevel="0" max="40" min="40" style="0" width="9.7"/>
    <col collapsed="false" customWidth="true" hidden="false" outlineLevel="0" max="41" min="41" style="0" width="11.14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false" hidden="false" outlineLevel="0" max="45" min="45" style="0" width="11.43"/>
    <col collapsed="false" customWidth="true" hidden="false" outlineLevel="0" max="46" min="46" style="0" width="5.7"/>
    <col collapsed="false" customWidth="true" hidden="false" outlineLevel="0" max="1025" min="47" style="0" width="8.57"/>
  </cols>
  <sheetData>
    <row r="1" customFormat="false" ht="15" hidden="false" customHeight="false" outlineLevel="0" collapsed="false">
      <c r="A1" s="2"/>
      <c r="B1" s="2"/>
      <c r="C1" s="3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6"/>
      <c r="AI1" s="7"/>
      <c r="AJ1" s="8"/>
      <c r="AK1" s="8"/>
      <c r="AL1" s="9"/>
      <c r="AM1" s="9"/>
      <c r="AN1" s="10"/>
      <c r="AO1" s="9"/>
      <c r="AP1" s="10"/>
      <c r="AQ1" s="9"/>
      <c r="AR1" s="9"/>
      <c r="AS1" s="9"/>
      <c r="AT1" s="11"/>
    </row>
    <row r="2" customFormat="false" ht="51" hidden="false" customHeight="false" outlineLevel="0" collapsed="false">
      <c r="A2" s="4"/>
      <c r="B2" s="4"/>
      <c r="C2" s="4" t="s">
        <v>1</v>
      </c>
      <c r="D2" s="4" t="n">
        <v>1</v>
      </c>
      <c r="E2" s="4" t="n">
        <v>2</v>
      </c>
      <c r="F2" s="4" t="n">
        <v>3</v>
      </c>
      <c r="G2" s="4" t="n">
        <v>4</v>
      </c>
      <c r="H2" s="4" t="n">
        <v>5</v>
      </c>
      <c r="I2" s="4" t="n">
        <v>6</v>
      </c>
      <c r="J2" s="4" t="n">
        <v>7</v>
      </c>
      <c r="K2" s="4" t="n">
        <v>8</v>
      </c>
      <c r="L2" s="4" t="n">
        <v>9</v>
      </c>
      <c r="M2" s="4" t="n">
        <v>10</v>
      </c>
      <c r="N2" s="4" t="n">
        <v>11</v>
      </c>
      <c r="O2" s="4" t="n">
        <v>12</v>
      </c>
      <c r="P2" s="4" t="n">
        <v>13</v>
      </c>
      <c r="Q2" s="4" t="n">
        <v>14</v>
      </c>
      <c r="R2" s="4" t="n">
        <v>15</v>
      </c>
      <c r="S2" s="4" t="n">
        <v>16</v>
      </c>
      <c r="T2" s="4" t="n">
        <v>17</v>
      </c>
      <c r="U2" s="4" t="n">
        <v>18</v>
      </c>
      <c r="V2" s="4" t="n">
        <v>19</v>
      </c>
      <c r="W2" s="4" t="n">
        <v>20</v>
      </c>
      <c r="X2" s="4" t="n">
        <v>21</v>
      </c>
      <c r="Y2" s="4" t="n">
        <v>22</v>
      </c>
      <c r="Z2" s="4" t="n">
        <v>23</v>
      </c>
      <c r="AA2" s="4" t="n">
        <v>24</v>
      </c>
      <c r="AB2" s="4" t="n">
        <v>25</v>
      </c>
      <c r="AC2" s="4" t="n">
        <v>26</v>
      </c>
      <c r="AD2" s="4" t="n">
        <v>27</v>
      </c>
      <c r="AE2" s="4" t="n">
        <v>28</v>
      </c>
      <c r="AF2" s="4" t="n">
        <v>29</v>
      </c>
      <c r="AG2" s="4" t="n">
        <v>30</v>
      </c>
      <c r="AH2" s="12" t="n">
        <v>31</v>
      </c>
      <c r="AI2" s="13" t="s">
        <v>2</v>
      </c>
      <c r="AJ2" s="14" t="s">
        <v>3</v>
      </c>
      <c r="AK2" s="14" t="s">
        <v>4</v>
      </c>
      <c r="AL2" s="15" t="s">
        <v>5</v>
      </c>
      <c r="AM2" s="16" t="s">
        <v>6</v>
      </c>
      <c r="AN2" s="17" t="s">
        <v>7</v>
      </c>
      <c r="AO2" s="18" t="s">
        <v>8</v>
      </c>
      <c r="AP2" s="17" t="s">
        <v>7</v>
      </c>
      <c r="AQ2" s="19" t="s">
        <v>9</v>
      </c>
      <c r="AR2" s="20" t="s">
        <v>7</v>
      </c>
      <c r="AS2" s="21" t="s">
        <v>10</v>
      </c>
      <c r="AT2" s="22" t="s">
        <v>11</v>
      </c>
    </row>
    <row r="3" customFormat="false" ht="15" hidden="false" customHeight="false" outlineLevel="0" collapsed="false">
      <c r="A3" s="23" t="n">
        <v>1</v>
      </c>
      <c r="B3" s="23" t="s">
        <v>12</v>
      </c>
      <c r="C3" s="24" t="s">
        <v>13</v>
      </c>
      <c r="D3" s="25" t="s">
        <v>14</v>
      </c>
      <c r="E3" s="26" t="s">
        <v>15</v>
      </c>
      <c r="F3" s="27" t="n">
        <v>8</v>
      </c>
      <c r="G3" s="27" t="n">
        <v>8</v>
      </c>
      <c r="H3" s="25" t="s">
        <v>14</v>
      </c>
      <c r="I3" s="27" t="s">
        <v>14</v>
      </c>
      <c r="J3" s="27" t="s">
        <v>14</v>
      </c>
      <c r="K3" s="27" t="n">
        <v>8</v>
      </c>
      <c r="L3" s="27" t="n">
        <v>8</v>
      </c>
      <c r="M3" s="27" t="n">
        <v>8</v>
      </c>
      <c r="N3" s="27" t="n">
        <v>8</v>
      </c>
      <c r="O3" s="25" t="s">
        <v>14</v>
      </c>
      <c r="P3" s="27" t="s">
        <v>14</v>
      </c>
      <c r="Q3" s="27" t="n">
        <v>8</v>
      </c>
      <c r="R3" s="27" t="n">
        <v>8</v>
      </c>
      <c r="S3" s="27" t="n">
        <v>8</v>
      </c>
      <c r="T3" s="27" t="n">
        <v>8</v>
      </c>
      <c r="U3" s="27" t="n">
        <v>8</v>
      </c>
      <c r="V3" s="25" t="s">
        <v>14</v>
      </c>
      <c r="W3" s="25" t="s">
        <v>14</v>
      </c>
      <c r="X3" s="25" t="n">
        <v>8</v>
      </c>
      <c r="Y3" s="25" t="n">
        <v>8</v>
      </c>
      <c r="Z3" s="25" t="n">
        <v>8</v>
      </c>
      <c r="AA3" s="27" t="n">
        <v>8</v>
      </c>
      <c r="AB3" s="27" t="n">
        <v>8</v>
      </c>
      <c r="AC3" s="25" t="s">
        <v>14</v>
      </c>
      <c r="AD3" s="25" t="s">
        <v>14</v>
      </c>
      <c r="AE3" s="25" t="n">
        <v>8</v>
      </c>
      <c r="AF3" s="25" t="n">
        <v>8</v>
      </c>
      <c r="AG3" s="25" t="n">
        <v>8</v>
      </c>
      <c r="AH3" s="28" t="n">
        <v>8</v>
      </c>
      <c r="AI3" s="29" t="n">
        <v>20</v>
      </c>
      <c r="AJ3" s="30"/>
      <c r="AK3" s="30" t="n">
        <v>1</v>
      </c>
      <c r="AL3" s="23"/>
      <c r="AM3" s="23"/>
      <c r="AN3" s="31" t="n">
        <v>25</v>
      </c>
      <c r="AO3" s="32"/>
      <c r="AP3" s="33" t="n">
        <v>50</v>
      </c>
      <c r="AQ3" s="23"/>
      <c r="AR3" s="34"/>
      <c r="AS3" s="34"/>
      <c r="AT3" s="35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25" t="s">
        <v>14</v>
      </c>
      <c r="E4" s="26" t="s">
        <v>15</v>
      </c>
      <c r="F4" s="26" t="s">
        <v>15</v>
      </c>
      <c r="G4" s="26" t="s">
        <v>15</v>
      </c>
      <c r="H4" s="25" t="s">
        <v>14</v>
      </c>
      <c r="I4" s="27" t="s">
        <v>14</v>
      </c>
      <c r="J4" s="27" t="s">
        <v>14</v>
      </c>
      <c r="K4" s="27" t="n">
        <v>8</v>
      </c>
      <c r="L4" s="27" t="n">
        <v>8</v>
      </c>
      <c r="M4" s="27" t="n">
        <v>8</v>
      </c>
      <c r="N4" s="27" t="n">
        <v>8</v>
      </c>
      <c r="O4" s="25" t="s">
        <v>14</v>
      </c>
      <c r="P4" s="27" t="s">
        <v>14</v>
      </c>
      <c r="Q4" s="27" t="n">
        <v>8</v>
      </c>
      <c r="R4" s="27" t="n">
        <v>8</v>
      </c>
      <c r="S4" s="27" t="n">
        <v>8</v>
      </c>
      <c r="T4" s="27" t="n">
        <v>8</v>
      </c>
      <c r="U4" s="27" t="n">
        <v>8</v>
      </c>
      <c r="V4" s="25" t="s">
        <v>14</v>
      </c>
      <c r="W4" s="25" t="s">
        <v>14</v>
      </c>
      <c r="X4" s="25" t="n">
        <v>8</v>
      </c>
      <c r="Y4" s="25" t="n">
        <v>8</v>
      </c>
      <c r="Z4" s="25" t="n">
        <v>8</v>
      </c>
      <c r="AA4" s="27" t="n">
        <v>8</v>
      </c>
      <c r="AB4" s="27" t="n">
        <v>8</v>
      </c>
      <c r="AC4" s="25" t="s">
        <v>14</v>
      </c>
      <c r="AD4" s="25" t="s">
        <v>14</v>
      </c>
      <c r="AE4" s="25" t="n">
        <v>8</v>
      </c>
      <c r="AF4" s="25" t="n">
        <v>8</v>
      </c>
      <c r="AG4" s="25" t="n">
        <v>8</v>
      </c>
      <c r="AH4" s="28" t="n">
        <v>8</v>
      </c>
      <c r="AI4" s="29" t="n">
        <v>18</v>
      </c>
      <c r="AJ4" s="30"/>
      <c r="AK4" s="30" t="n">
        <v>3</v>
      </c>
      <c r="AL4" s="23"/>
      <c r="AM4" s="23"/>
      <c r="AN4" s="31" t="n">
        <v>25</v>
      </c>
      <c r="AO4" s="37" t="n">
        <v>31</v>
      </c>
      <c r="AP4" s="33" t="n">
        <v>40</v>
      </c>
      <c r="AQ4" s="23"/>
      <c r="AR4" s="23"/>
      <c r="AS4" s="23" t="n">
        <f aca="false">AO4*AP4</f>
        <v>1240</v>
      </c>
      <c r="AT4" s="35" t="n">
        <v>1.15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25" t="s">
        <v>14</v>
      </c>
      <c r="E5" s="26" t="s">
        <v>15</v>
      </c>
      <c r="F5" s="27" t="n">
        <v>8</v>
      </c>
      <c r="G5" s="27" t="n">
        <v>8</v>
      </c>
      <c r="H5" s="25" t="s">
        <v>14</v>
      </c>
      <c r="I5" s="27" t="s">
        <v>14</v>
      </c>
      <c r="J5" s="27" t="s">
        <v>14</v>
      </c>
      <c r="K5" s="27" t="n">
        <v>8</v>
      </c>
      <c r="L5" s="27" t="n">
        <v>8</v>
      </c>
      <c r="M5" s="27" t="n">
        <v>8</v>
      </c>
      <c r="N5" s="27" t="n">
        <v>8</v>
      </c>
      <c r="O5" s="25" t="s">
        <v>14</v>
      </c>
      <c r="P5" s="27" t="s">
        <v>14</v>
      </c>
      <c r="Q5" s="27" t="n">
        <v>8</v>
      </c>
      <c r="R5" s="27" t="n">
        <v>8</v>
      </c>
      <c r="S5" s="27" t="n">
        <v>8</v>
      </c>
      <c r="T5" s="38" t="n">
        <v>8</v>
      </c>
      <c r="U5" s="38" t="n">
        <v>8</v>
      </c>
      <c r="V5" s="25" t="s">
        <v>14</v>
      </c>
      <c r="W5" s="25" t="s">
        <v>14</v>
      </c>
      <c r="X5" s="38" t="n">
        <v>8</v>
      </c>
      <c r="Y5" s="38" t="n">
        <v>9</v>
      </c>
      <c r="Z5" s="39" t="n">
        <v>14.5</v>
      </c>
      <c r="AA5" s="27" t="n">
        <v>8</v>
      </c>
      <c r="AB5" s="27" t="n">
        <v>8</v>
      </c>
      <c r="AC5" s="25" t="s">
        <v>14</v>
      </c>
      <c r="AD5" s="25" t="s">
        <v>14</v>
      </c>
      <c r="AE5" s="38" t="n">
        <v>8</v>
      </c>
      <c r="AF5" s="38" t="n">
        <v>8</v>
      </c>
      <c r="AG5" s="38" t="n">
        <v>8</v>
      </c>
      <c r="AH5" s="28" t="n">
        <v>8</v>
      </c>
      <c r="AI5" s="29" t="n">
        <v>20</v>
      </c>
      <c r="AJ5" s="30"/>
      <c r="AK5" s="30" t="n">
        <v>1</v>
      </c>
      <c r="AL5" s="23"/>
      <c r="AM5" s="23"/>
      <c r="AN5" s="31" t="n">
        <v>25</v>
      </c>
      <c r="AO5" s="37" t="n">
        <v>8</v>
      </c>
      <c r="AP5" s="33" t="n">
        <v>40</v>
      </c>
      <c r="AQ5" s="23"/>
      <c r="AR5" s="23"/>
      <c r="AS5" s="23" t="n">
        <f aca="false">AO5*AP5</f>
        <v>320</v>
      </c>
      <c r="AT5" s="35" t="n">
        <v>1.15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25" t="s">
        <v>14</v>
      </c>
      <c r="E6" s="26" t="s">
        <v>15</v>
      </c>
      <c r="F6" s="26" t="s">
        <v>15</v>
      </c>
      <c r="G6" s="26" t="s">
        <v>15</v>
      </c>
      <c r="H6" s="25" t="s">
        <v>14</v>
      </c>
      <c r="I6" s="27" t="s">
        <v>14</v>
      </c>
      <c r="J6" s="27" t="s">
        <v>14</v>
      </c>
      <c r="K6" s="27" t="n">
        <v>8</v>
      </c>
      <c r="L6" s="27" t="n">
        <v>8</v>
      </c>
      <c r="M6" s="27" t="n">
        <v>8</v>
      </c>
      <c r="N6" s="27" t="n">
        <v>8</v>
      </c>
      <c r="O6" s="25" t="s">
        <v>14</v>
      </c>
      <c r="P6" s="27" t="s">
        <v>14</v>
      </c>
      <c r="Q6" s="27" t="n">
        <v>8</v>
      </c>
      <c r="R6" s="27" t="n">
        <v>8</v>
      </c>
      <c r="S6" s="27" t="n">
        <v>8</v>
      </c>
      <c r="T6" s="27" t="n">
        <v>8</v>
      </c>
      <c r="U6" s="27" t="n">
        <v>8</v>
      </c>
      <c r="V6" s="25" t="s">
        <v>14</v>
      </c>
      <c r="W6" s="25" t="s">
        <v>14</v>
      </c>
      <c r="X6" s="25" t="n">
        <v>8</v>
      </c>
      <c r="Y6" s="25" t="n">
        <v>8</v>
      </c>
      <c r="Z6" s="25" t="n">
        <v>8</v>
      </c>
      <c r="AA6" s="27" t="n">
        <v>8</v>
      </c>
      <c r="AB6" s="27" t="n">
        <v>8</v>
      </c>
      <c r="AC6" s="25" t="s">
        <v>14</v>
      </c>
      <c r="AD6" s="25" t="s">
        <v>14</v>
      </c>
      <c r="AE6" s="25" t="n">
        <v>8</v>
      </c>
      <c r="AF6" s="25" t="n">
        <v>8</v>
      </c>
      <c r="AG6" s="25" t="n">
        <v>8</v>
      </c>
      <c r="AH6" s="28" t="n">
        <v>8</v>
      </c>
      <c r="AI6" s="29" t="n">
        <v>18</v>
      </c>
      <c r="AJ6" s="30"/>
      <c r="AK6" s="30" t="n">
        <v>3</v>
      </c>
      <c r="AL6" s="34"/>
      <c r="AM6" s="34"/>
      <c r="AN6" s="31" t="n">
        <v>25</v>
      </c>
      <c r="AO6" s="37"/>
      <c r="AP6" s="33" t="n">
        <v>50</v>
      </c>
      <c r="AQ6" s="23"/>
      <c r="AR6" s="34"/>
      <c r="AS6" s="34"/>
      <c r="AT6" s="35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25" t="s">
        <v>14</v>
      </c>
      <c r="E7" s="26" t="s">
        <v>15</v>
      </c>
      <c r="F7" s="26" t="s">
        <v>15</v>
      </c>
      <c r="G7" s="26" t="s">
        <v>15</v>
      </c>
      <c r="H7" s="25" t="s">
        <v>14</v>
      </c>
      <c r="I7" s="27" t="s">
        <v>14</v>
      </c>
      <c r="J7" s="27" t="s">
        <v>14</v>
      </c>
      <c r="K7" s="27" t="n">
        <v>8</v>
      </c>
      <c r="L7" s="27" t="n">
        <v>8</v>
      </c>
      <c r="M7" s="27" t="n">
        <v>8</v>
      </c>
      <c r="N7" s="27" t="n">
        <v>8</v>
      </c>
      <c r="O7" s="25" t="s">
        <v>14</v>
      </c>
      <c r="P7" s="27" t="s">
        <v>14</v>
      </c>
      <c r="Q7" s="41" t="n">
        <v>8</v>
      </c>
      <c r="R7" s="41" t="n">
        <v>12.5</v>
      </c>
      <c r="S7" s="27" t="n">
        <v>8</v>
      </c>
      <c r="T7" s="27" t="n">
        <v>8</v>
      </c>
      <c r="U7" s="41" t="n">
        <v>11.5</v>
      </c>
      <c r="V7" s="25" t="s">
        <v>14</v>
      </c>
      <c r="W7" s="25" t="s">
        <v>14</v>
      </c>
      <c r="X7" s="25" t="n">
        <v>8</v>
      </c>
      <c r="Y7" s="39" t="n">
        <v>11.5</v>
      </c>
      <c r="Z7" s="25" t="n">
        <v>8</v>
      </c>
      <c r="AA7" s="41" t="n">
        <v>11.5</v>
      </c>
      <c r="AB7" s="27" t="n">
        <v>8</v>
      </c>
      <c r="AC7" s="25" t="s">
        <v>14</v>
      </c>
      <c r="AD7" s="25" t="s">
        <v>14</v>
      </c>
      <c r="AE7" s="39" t="n">
        <v>8</v>
      </c>
      <c r="AF7" s="39" t="n">
        <v>14.5</v>
      </c>
      <c r="AG7" s="25" t="n">
        <v>8</v>
      </c>
      <c r="AH7" s="42" t="n">
        <v>19.5</v>
      </c>
      <c r="AI7" s="29" t="n">
        <v>18</v>
      </c>
      <c r="AJ7" s="30"/>
      <c r="AK7" s="30" t="n">
        <v>3</v>
      </c>
      <c r="AL7" s="23"/>
      <c r="AM7" s="23"/>
      <c r="AN7" s="31" t="n">
        <v>25</v>
      </c>
      <c r="AO7" s="37" t="n">
        <v>33</v>
      </c>
      <c r="AP7" s="33" t="n">
        <v>40</v>
      </c>
      <c r="AQ7" s="23"/>
      <c r="AR7" s="23"/>
      <c r="AS7" s="23" t="n">
        <f aca="false">AO7*AP7</f>
        <v>1320</v>
      </c>
      <c r="AT7" s="35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25" t="s">
        <v>14</v>
      </c>
      <c r="E8" s="26" t="s">
        <v>15</v>
      </c>
      <c r="F8" s="26" t="s">
        <v>15</v>
      </c>
      <c r="G8" s="26" t="s">
        <v>15</v>
      </c>
      <c r="H8" s="25" t="s">
        <v>14</v>
      </c>
      <c r="I8" s="27" t="s">
        <v>14</v>
      </c>
      <c r="J8" s="27" t="s">
        <v>14</v>
      </c>
      <c r="K8" s="27" t="n">
        <v>8</v>
      </c>
      <c r="L8" s="27" t="n">
        <v>8</v>
      </c>
      <c r="M8" s="27" t="n">
        <v>20</v>
      </c>
      <c r="N8" s="41" t="n">
        <v>17</v>
      </c>
      <c r="O8" s="25" t="s">
        <v>14</v>
      </c>
      <c r="P8" s="27" t="s">
        <v>14</v>
      </c>
      <c r="Q8" s="27" t="n">
        <v>8</v>
      </c>
      <c r="R8" s="41" t="n">
        <v>11.5</v>
      </c>
      <c r="S8" s="27" t="n">
        <v>8</v>
      </c>
      <c r="T8" s="27" t="n">
        <v>20</v>
      </c>
      <c r="U8" s="41" t="n">
        <v>19</v>
      </c>
      <c r="V8" s="25" t="s">
        <v>14</v>
      </c>
      <c r="W8" s="25" t="s">
        <v>14</v>
      </c>
      <c r="X8" s="25" t="n">
        <v>8</v>
      </c>
      <c r="Y8" s="25" t="n">
        <v>9</v>
      </c>
      <c r="Z8" s="25" t="n">
        <v>20</v>
      </c>
      <c r="AA8" s="27" t="n">
        <v>19</v>
      </c>
      <c r="AB8" s="27" t="n">
        <v>8</v>
      </c>
      <c r="AC8" s="25" t="s">
        <v>14</v>
      </c>
      <c r="AD8" s="25" t="s">
        <v>14</v>
      </c>
      <c r="AE8" s="25" t="n">
        <v>8</v>
      </c>
      <c r="AF8" s="25" t="n">
        <v>8</v>
      </c>
      <c r="AG8" s="25" t="n">
        <v>20</v>
      </c>
      <c r="AH8" s="28" t="n">
        <v>20</v>
      </c>
      <c r="AI8" s="29" t="n">
        <v>18</v>
      </c>
      <c r="AJ8" s="30"/>
      <c r="AK8" s="30" t="n">
        <v>3</v>
      </c>
      <c r="AL8" s="23"/>
      <c r="AM8" s="23" t="n">
        <v>32</v>
      </c>
      <c r="AN8" s="31" t="n">
        <v>25</v>
      </c>
      <c r="AO8" s="37" t="n">
        <v>64</v>
      </c>
      <c r="AP8" s="33" t="n">
        <v>40</v>
      </c>
      <c r="AQ8" s="23"/>
      <c r="AR8" s="23"/>
      <c r="AS8" s="43" t="n">
        <f aca="false">AM8*AN8+AO8*AP8</f>
        <v>3360</v>
      </c>
      <c r="AT8" s="35"/>
    </row>
    <row r="9" customFormat="false" ht="15" hidden="false" customHeight="false" outlineLevel="0" collapsed="false">
      <c r="A9" s="23" t="n">
        <v>7</v>
      </c>
      <c r="B9" s="23" t="s">
        <v>12</v>
      </c>
      <c r="C9" s="40" t="s">
        <v>21</v>
      </c>
      <c r="D9" s="25" t="s">
        <v>14</v>
      </c>
      <c r="E9" s="26" t="s">
        <v>15</v>
      </c>
      <c r="F9" s="27" t="n">
        <v>8</v>
      </c>
      <c r="G9" s="27" t="n">
        <v>8</v>
      </c>
      <c r="H9" s="25" t="s">
        <v>14</v>
      </c>
      <c r="I9" s="27" t="s">
        <v>14</v>
      </c>
      <c r="J9" s="27" t="s">
        <v>14</v>
      </c>
      <c r="K9" s="26" t="s">
        <v>15</v>
      </c>
      <c r="L9" s="26" t="s">
        <v>15</v>
      </c>
      <c r="M9" s="26" t="s">
        <v>15</v>
      </c>
      <c r="N9" s="26" t="s">
        <v>15</v>
      </c>
      <c r="O9" s="25" t="s">
        <v>14</v>
      </c>
      <c r="P9" s="27" t="s">
        <v>14</v>
      </c>
      <c r="Q9" s="26" t="s">
        <v>15</v>
      </c>
      <c r="R9" s="26" t="s">
        <v>15</v>
      </c>
      <c r="S9" s="26" t="s">
        <v>15</v>
      </c>
      <c r="T9" s="26" t="s">
        <v>15</v>
      </c>
      <c r="U9" s="26" t="s">
        <v>15</v>
      </c>
      <c r="V9" s="25" t="s">
        <v>14</v>
      </c>
      <c r="W9" s="25" t="s">
        <v>14</v>
      </c>
      <c r="X9" s="25" t="n">
        <v>8</v>
      </c>
      <c r="Y9" s="25" t="n">
        <v>8</v>
      </c>
      <c r="Z9" s="25" t="n">
        <v>8</v>
      </c>
      <c r="AA9" s="27" t="n">
        <v>10</v>
      </c>
      <c r="AB9" s="27" t="n">
        <v>8</v>
      </c>
      <c r="AC9" s="25" t="s">
        <v>14</v>
      </c>
      <c r="AD9" s="25" t="s">
        <v>14</v>
      </c>
      <c r="AE9" s="25" t="n">
        <v>8</v>
      </c>
      <c r="AF9" s="25" t="n">
        <v>8</v>
      </c>
      <c r="AG9" s="25" t="n">
        <v>8</v>
      </c>
      <c r="AH9" s="28" t="n">
        <v>8</v>
      </c>
      <c r="AI9" s="29" t="n">
        <v>11</v>
      </c>
      <c r="AJ9" s="30"/>
      <c r="AK9" s="30" t="n">
        <v>10</v>
      </c>
      <c r="AL9" s="23"/>
      <c r="AM9" s="23"/>
      <c r="AN9" s="31" t="n">
        <v>25</v>
      </c>
      <c r="AO9" s="37" t="n">
        <v>2</v>
      </c>
      <c r="AP9" s="33" t="n">
        <v>40</v>
      </c>
      <c r="AQ9" s="23"/>
      <c r="AR9" s="23"/>
      <c r="AS9" s="23" t="n">
        <f aca="false">AO9*AP9</f>
        <v>80</v>
      </c>
      <c r="AT9" s="35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25" t="s">
        <v>14</v>
      </c>
      <c r="E10" s="26" t="s">
        <v>15</v>
      </c>
      <c r="F10" s="27" t="n">
        <v>8</v>
      </c>
      <c r="G10" s="27" t="n">
        <v>8</v>
      </c>
      <c r="H10" s="25" t="s">
        <v>14</v>
      </c>
      <c r="I10" s="27" t="s">
        <v>14</v>
      </c>
      <c r="J10" s="27" t="s">
        <v>14</v>
      </c>
      <c r="K10" s="27" t="n">
        <v>8</v>
      </c>
      <c r="L10" s="27" t="n">
        <v>8</v>
      </c>
      <c r="M10" s="27" t="n">
        <v>8</v>
      </c>
      <c r="N10" s="27" t="n">
        <v>8</v>
      </c>
      <c r="O10" s="25" t="s">
        <v>14</v>
      </c>
      <c r="P10" s="27" t="s">
        <v>14</v>
      </c>
      <c r="Q10" s="27" t="n">
        <v>8</v>
      </c>
      <c r="R10" s="27" t="n">
        <v>8</v>
      </c>
      <c r="S10" s="27" t="n">
        <v>8</v>
      </c>
      <c r="T10" s="27" t="n">
        <v>8</v>
      </c>
      <c r="U10" s="27" t="n">
        <v>8</v>
      </c>
      <c r="V10" s="25" t="s">
        <v>14</v>
      </c>
      <c r="W10" s="25" t="s">
        <v>14</v>
      </c>
      <c r="X10" s="25" t="n">
        <v>8</v>
      </c>
      <c r="Y10" s="25" t="n">
        <v>8</v>
      </c>
      <c r="Z10" s="25" t="n">
        <v>8</v>
      </c>
      <c r="AA10" s="27" t="n">
        <v>8</v>
      </c>
      <c r="AB10" s="27" t="n">
        <v>8</v>
      </c>
      <c r="AC10" s="25" t="s">
        <v>14</v>
      </c>
      <c r="AD10" s="25" t="s">
        <v>14</v>
      </c>
      <c r="AE10" s="25" t="n">
        <v>8</v>
      </c>
      <c r="AF10" s="25" t="n">
        <v>8</v>
      </c>
      <c r="AG10" s="25" t="n">
        <v>8</v>
      </c>
      <c r="AH10" s="28" t="n">
        <v>8</v>
      </c>
      <c r="AI10" s="29" t="n">
        <v>20</v>
      </c>
      <c r="AJ10" s="30"/>
      <c r="AK10" s="30" t="n">
        <v>1</v>
      </c>
      <c r="AL10" s="23"/>
      <c r="AM10" s="23" t="n">
        <v>32</v>
      </c>
      <c r="AN10" s="31" t="n">
        <v>15</v>
      </c>
      <c r="AO10" s="37" t="n">
        <v>52</v>
      </c>
      <c r="AP10" s="33" t="n">
        <v>30</v>
      </c>
      <c r="AQ10" s="44"/>
      <c r="AR10" s="44"/>
      <c r="AS10" s="43" t="n">
        <f aca="false">AM10*AN10+AO10*AP10</f>
        <v>2040</v>
      </c>
      <c r="AT10" s="35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23</v>
      </c>
      <c r="D11" s="25" t="s">
        <v>14</v>
      </c>
      <c r="E11" s="26" t="s">
        <v>15</v>
      </c>
      <c r="F11" s="27" t="n">
        <v>8</v>
      </c>
      <c r="G11" s="27" t="n">
        <v>8</v>
      </c>
      <c r="H11" s="25" t="s">
        <v>14</v>
      </c>
      <c r="I11" s="27" t="s">
        <v>14</v>
      </c>
      <c r="J11" s="27" t="s">
        <v>14</v>
      </c>
      <c r="K11" s="27" t="n">
        <v>8</v>
      </c>
      <c r="L11" s="27" t="n">
        <v>18</v>
      </c>
      <c r="M11" s="27" t="n">
        <v>8</v>
      </c>
      <c r="N11" s="27" t="n">
        <v>8</v>
      </c>
      <c r="O11" s="25" t="s">
        <v>14</v>
      </c>
      <c r="P11" s="27" t="s">
        <v>14</v>
      </c>
      <c r="Q11" s="27" t="n">
        <v>8</v>
      </c>
      <c r="R11" s="27" t="n">
        <v>9</v>
      </c>
      <c r="S11" s="27" t="n">
        <v>20</v>
      </c>
      <c r="T11" s="27" t="n">
        <v>18</v>
      </c>
      <c r="U11" s="27" t="n">
        <v>8</v>
      </c>
      <c r="V11" s="25" t="s">
        <v>14</v>
      </c>
      <c r="W11" s="25" t="s">
        <v>14</v>
      </c>
      <c r="X11" s="26" t="s">
        <v>15</v>
      </c>
      <c r="Y11" s="26" t="s">
        <v>15</v>
      </c>
      <c r="Z11" s="26" t="s">
        <v>15</v>
      </c>
      <c r="AA11" s="26" t="s">
        <v>15</v>
      </c>
      <c r="AB11" s="26" t="s">
        <v>15</v>
      </c>
      <c r="AC11" s="25" t="s">
        <v>14</v>
      </c>
      <c r="AD11" s="25" t="s">
        <v>14</v>
      </c>
      <c r="AE11" s="26" t="s">
        <v>15</v>
      </c>
      <c r="AF11" s="26" t="s">
        <v>15</v>
      </c>
      <c r="AG11" s="26" t="s">
        <v>15</v>
      </c>
      <c r="AH11" s="28" t="n">
        <v>8</v>
      </c>
      <c r="AI11" s="29" t="n">
        <v>13</v>
      </c>
      <c r="AJ11" s="30"/>
      <c r="AK11" s="30" t="n">
        <v>9</v>
      </c>
      <c r="AL11" s="23"/>
      <c r="AM11" s="23" t="n">
        <v>8</v>
      </c>
      <c r="AN11" s="31" t="n">
        <v>25</v>
      </c>
      <c r="AO11" s="37" t="n">
        <v>24</v>
      </c>
      <c r="AP11" s="33" t="n">
        <v>40</v>
      </c>
      <c r="AQ11" s="44"/>
      <c r="AR11" s="44"/>
      <c r="AS11" s="43" t="n">
        <f aca="false">AM11*AN11+AO11*AP11</f>
        <v>1160</v>
      </c>
      <c r="AT11" s="35"/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25" t="s">
        <v>14</v>
      </c>
      <c r="E12" s="26" t="s">
        <v>15</v>
      </c>
      <c r="F12" s="27" t="n">
        <v>8</v>
      </c>
      <c r="G12" s="27" t="n">
        <v>8</v>
      </c>
      <c r="H12" s="25" t="s">
        <v>14</v>
      </c>
      <c r="I12" s="27" t="s">
        <v>14</v>
      </c>
      <c r="J12" s="27" t="s">
        <v>14</v>
      </c>
      <c r="K12" s="27" t="n">
        <v>8</v>
      </c>
      <c r="L12" s="27" t="n">
        <v>8</v>
      </c>
      <c r="M12" s="27" t="n">
        <v>8</v>
      </c>
      <c r="N12" s="27" t="n">
        <v>8</v>
      </c>
      <c r="O12" s="25" t="s">
        <v>14</v>
      </c>
      <c r="P12" s="27" t="s">
        <v>14</v>
      </c>
      <c r="Q12" s="27" t="n">
        <v>8</v>
      </c>
      <c r="R12" s="27" t="n">
        <v>8</v>
      </c>
      <c r="S12" s="27" t="n">
        <v>8</v>
      </c>
      <c r="T12" s="27" t="n">
        <v>8</v>
      </c>
      <c r="U12" s="27" t="n">
        <v>8</v>
      </c>
      <c r="V12" s="25" t="s">
        <v>14</v>
      </c>
      <c r="W12" s="25" t="s">
        <v>14</v>
      </c>
      <c r="X12" s="25" t="n">
        <v>8</v>
      </c>
      <c r="Y12" s="25" t="n">
        <v>8</v>
      </c>
      <c r="Z12" s="25" t="n">
        <v>8</v>
      </c>
      <c r="AA12" s="27" t="n">
        <v>8</v>
      </c>
      <c r="AB12" s="27" t="n">
        <v>8</v>
      </c>
      <c r="AC12" s="25" t="s">
        <v>14</v>
      </c>
      <c r="AD12" s="25" t="s">
        <v>14</v>
      </c>
      <c r="AE12" s="25" t="n">
        <v>8</v>
      </c>
      <c r="AF12" s="25" t="n">
        <v>8</v>
      </c>
      <c r="AG12" s="25" t="n">
        <v>8</v>
      </c>
      <c r="AH12" s="28" t="n">
        <v>8</v>
      </c>
      <c r="AI12" s="29" t="n">
        <v>20</v>
      </c>
      <c r="AJ12" s="30"/>
      <c r="AK12" s="30" t="n">
        <v>1</v>
      </c>
      <c r="AL12" s="23"/>
      <c r="AM12" s="23" t="n">
        <v>32</v>
      </c>
      <c r="AN12" s="31" t="n">
        <v>15</v>
      </c>
      <c r="AO12" s="37" t="n">
        <v>45</v>
      </c>
      <c r="AP12" s="33" t="n">
        <v>30</v>
      </c>
      <c r="AQ12" s="23"/>
      <c r="AR12" s="34"/>
      <c r="AS12" s="45" t="n">
        <f aca="false">AM12*AN12+AO12*AP12</f>
        <v>1830</v>
      </c>
      <c r="AT12" s="35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25</v>
      </c>
      <c r="D13" s="25" t="s">
        <v>14</v>
      </c>
      <c r="E13" s="26" t="s">
        <v>15</v>
      </c>
      <c r="F13" s="27" t="n">
        <v>8</v>
      </c>
      <c r="G13" s="27" t="n">
        <v>8</v>
      </c>
      <c r="H13" s="25" t="s">
        <v>14</v>
      </c>
      <c r="I13" s="27" t="s">
        <v>14</v>
      </c>
      <c r="J13" s="27" t="s">
        <v>14</v>
      </c>
      <c r="K13" s="27" t="n">
        <v>8</v>
      </c>
      <c r="L13" s="27" t="n">
        <v>8</v>
      </c>
      <c r="M13" s="27" t="n">
        <v>8</v>
      </c>
      <c r="N13" s="27" t="n">
        <v>8</v>
      </c>
      <c r="O13" s="25" t="s">
        <v>14</v>
      </c>
      <c r="P13" s="27" t="s">
        <v>14</v>
      </c>
      <c r="Q13" s="27" t="n">
        <v>8</v>
      </c>
      <c r="R13" s="27" t="n">
        <v>8</v>
      </c>
      <c r="S13" s="27" t="n">
        <v>8</v>
      </c>
      <c r="T13" s="27" t="n">
        <v>8</v>
      </c>
      <c r="U13" s="27" t="n">
        <v>8</v>
      </c>
      <c r="V13" s="25" t="s">
        <v>14</v>
      </c>
      <c r="W13" s="25" t="s">
        <v>14</v>
      </c>
      <c r="X13" s="25" t="n">
        <v>8</v>
      </c>
      <c r="Y13" s="25" t="n">
        <v>8</v>
      </c>
      <c r="Z13" s="25" t="n">
        <v>8</v>
      </c>
      <c r="AA13" s="27" t="n">
        <v>8</v>
      </c>
      <c r="AB13" s="27" t="n">
        <v>8</v>
      </c>
      <c r="AC13" s="25" t="s">
        <v>14</v>
      </c>
      <c r="AD13" s="25" t="s">
        <v>14</v>
      </c>
      <c r="AE13" s="25" t="n">
        <v>8</v>
      </c>
      <c r="AF13" s="25" t="n">
        <v>8</v>
      </c>
      <c r="AG13" s="25" t="n">
        <v>8</v>
      </c>
      <c r="AH13" s="28" t="n">
        <v>8</v>
      </c>
      <c r="AI13" s="29" t="n">
        <v>20</v>
      </c>
      <c r="AJ13" s="30"/>
      <c r="AK13" s="30" t="n">
        <v>1</v>
      </c>
      <c r="AL13" s="23"/>
      <c r="AM13" s="23"/>
      <c r="AN13" s="31" t="n">
        <v>15</v>
      </c>
      <c r="AO13" s="37" t="n">
        <v>22</v>
      </c>
      <c r="AP13" s="33" t="n">
        <v>30</v>
      </c>
      <c r="AQ13" s="23"/>
      <c r="AR13" s="34"/>
      <c r="AS13" s="34" t="n">
        <f aca="false">AO13*AP13</f>
        <v>660</v>
      </c>
      <c r="AT13" s="35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26</v>
      </c>
      <c r="D14" s="25" t="s">
        <v>14</v>
      </c>
      <c r="E14" s="26" t="s">
        <v>15</v>
      </c>
      <c r="F14" s="27" t="n">
        <v>8</v>
      </c>
      <c r="G14" s="27" t="n">
        <v>8</v>
      </c>
      <c r="H14" s="25" t="s">
        <v>14</v>
      </c>
      <c r="I14" s="27" t="s">
        <v>14</v>
      </c>
      <c r="J14" s="27" t="s">
        <v>14</v>
      </c>
      <c r="K14" s="27" t="n">
        <v>8</v>
      </c>
      <c r="L14" s="27" t="n">
        <v>8</v>
      </c>
      <c r="M14" s="27" t="n">
        <v>8</v>
      </c>
      <c r="N14" s="27" t="n">
        <v>8</v>
      </c>
      <c r="O14" s="25" t="s">
        <v>14</v>
      </c>
      <c r="P14" s="27" t="s">
        <v>14</v>
      </c>
      <c r="Q14" s="27" t="n">
        <v>8</v>
      </c>
      <c r="R14" s="27" t="n">
        <v>8</v>
      </c>
      <c r="S14" s="27" t="n">
        <v>8</v>
      </c>
      <c r="T14" s="27" t="n">
        <v>8</v>
      </c>
      <c r="U14" s="27" t="n">
        <v>8</v>
      </c>
      <c r="V14" s="25" t="s">
        <v>14</v>
      </c>
      <c r="W14" s="25" t="s">
        <v>14</v>
      </c>
      <c r="X14" s="25" t="n">
        <v>8</v>
      </c>
      <c r="Y14" s="25" t="n">
        <v>8</v>
      </c>
      <c r="Z14" s="25" t="n">
        <v>8</v>
      </c>
      <c r="AA14" s="27" t="n">
        <v>8</v>
      </c>
      <c r="AB14" s="27" t="n">
        <v>8</v>
      </c>
      <c r="AC14" s="25" t="s">
        <v>14</v>
      </c>
      <c r="AD14" s="25" t="s">
        <v>14</v>
      </c>
      <c r="AE14" s="25" t="n">
        <v>8</v>
      </c>
      <c r="AF14" s="25" t="n">
        <v>8</v>
      </c>
      <c r="AG14" s="25" t="n">
        <v>8</v>
      </c>
      <c r="AH14" s="28" t="n">
        <v>8</v>
      </c>
      <c r="AI14" s="29" t="n">
        <v>20</v>
      </c>
      <c r="AJ14" s="30"/>
      <c r="AK14" s="30" t="n">
        <v>1</v>
      </c>
      <c r="AL14" s="23"/>
      <c r="AM14" s="23"/>
      <c r="AN14" s="31" t="n">
        <v>15</v>
      </c>
      <c r="AO14" s="37" t="n">
        <v>30</v>
      </c>
      <c r="AP14" s="33" t="n">
        <v>30</v>
      </c>
      <c r="AQ14" s="23"/>
      <c r="AR14" s="34"/>
      <c r="AS14" s="34" t="n">
        <f aca="false">AO14*AP14</f>
        <v>900</v>
      </c>
      <c r="AT14" s="35"/>
    </row>
    <row r="15" customFormat="false" ht="15" hidden="false" customHeight="false" outlineLevel="0" collapsed="false">
      <c r="A15" s="23" t="n">
        <v>13</v>
      </c>
      <c r="B15" s="23" t="s">
        <v>27</v>
      </c>
      <c r="C15" s="46" t="s">
        <v>28</v>
      </c>
      <c r="D15" s="25" t="s">
        <v>14</v>
      </c>
      <c r="E15" s="26" t="s">
        <v>15</v>
      </c>
      <c r="F15" s="26" t="s">
        <v>15</v>
      </c>
      <c r="G15" s="26" t="s">
        <v>15</v>
      </c>
      <c r="H15" s="25" t="s">
        <v>14</v>
      </c>
      <c r="I15" s="27" t="s">
        <v>14</v>
      </c>
      <c r="J15" s="27" t="s">
        <v>14</v>
      </c>
      <c r="K15" s="26" t="s">
        <v>15</v>
      </c>
      <c r="L15" s="47" t="n">
        <v>8</v>
      </c>
      <c r="M15" s="47" t="n">
        <v>8</v>
      </c>
      <c r="N15" s="48" t="s">
        <v>15</v>
      </c>
      <c r="O15" s="25" t="s">
        <v>14</v>
      </c>
      <c r="P15" s="27" t="s">
        <v>14</v>
      </c>
      <c r="Q15" s="47" t="n">
        <v>8</v>
      </c>
      <c r="R15" s="47" t="n">
        <v>8</v>
      </c>
      <c r="S15" s="47" t="n">
        <v>8</v>
      </c>
      <c r="T15" s="27" t="n">
        <v>8</v>
      </c>
      <c r="U15" s="27" t="n">
        <v>8</v>
      </c>
      <c r="V15" s="25" t="s">
        <v>14</v>
      </c>
      <c r="W15" s="25" t="s">
        <v>14</v>
      </c>
      <c r="X15" s="25" t="n">
        <v>8</v>
      </c>
      <c r="Y15" s="49" t="n">
        <v>8</v>
      </c>
      <c r="Z15" s="25" t="n">
        <v>8</v>
      </c>
      <c r="AA15" s="27" t="n">
        <v>8</v>
      </c>
      <c r="AB15" s="27" t="n">
        <v>8</v>
      </c>
      <c r="AC15" s="25" t="s">
        <v>14</v>
      </c>
      <c r="AD15" s="25" t="s">
        <v>14</v>
      </c>
      <c r="AE15" s="25" t="n">
        <v>8</v>
      </c>
      <c r="AF15" s="25" t="n">
        <v>8</v>
      </c>
      <c r="AG15" s="25" t="n">
        <v>8</v>
      </c>
      <c r="AH15" s="28" t="n">
        <v>8</v>
      </c>
      <c r="AI15" s="29" t="n">
        <v>16</v>
      </c>
      <c r="AJ15" s="30"/>
      <c r="AK15" s="30" t="n">
        <v>5</v>
      </c>
      <c r="AL15" s="23"/>
      <c r="AM15" s="23"/>
      <c r="AN15" s="31" t="n">
        <v>25</v>
      </c>
      <c r="AO15" s="34"/>
      <c r="AP15" s="33" t="n">
        <v>50</v>
      </c>
      <c r="AQ15" s="23"/>
      <c r="AR15" s="34"/>
      <c r="AS15" s="34"/>
      <c r="AT15" s="35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29</v>
      </c>
      <c r="D16" s="25" t="s">
        <v>14</v>
      </c>
      <c r="E16" s="26" t="s">
        <v>15</v>
      </c>
      <c r="F16" s="47" t="n">
        <v>8</v>
      </c>
      <c r="G16" s="47" t="n">
        <v>8</v>
      </c>
      <c r="H16" s="25" t="s">
        <v>14</v>
      </c>
      <c r="I16" s="27" t="s">
        <v>14</v>
      </c>
      <c r="J16" s="27" t="s">
        <v>14</v>
      </c>
      <c r="K16" s="47" t="n">
        <v>8</v>
      </c>
      <c r="L16" s="47" t="n">
        <v>8</v>
      </c>
      <c r="M16" s="47" t="n">
        <v>8</v>
      </c>
      <c r="N16" s="47" t="n">
        <v>8</v>
      </c>
      <c r="O16" s="25" t="s">
        <v>14</v>
      </c>
      <c r="P16" s="27" t="s">
        <v>14</v>
      </c>
      <c r="Q16" s="47" t="n">
        <v>8</v>
      </c>
      <c r="R16" s="47" t="n">
        <v>8</v>
      </c>
      <c r="S16" s="47" t="n">
        <v>8</v>
      </c>
      <c r="T16" s="27" t="n">
        <v>8</v>
      </c>
      <c r="U16" s="27" t="n">
        <v>8</v>
      </c>
      <c r="V16" s="25" t="s">
        <v>14</v>
      </c>
      <c r="W16" s="25" t="s">
        <v>14</v>
      </c>
      <c r="X16" s="25" t="n">
        <v>8</v>
      </c>
      <c r="Y16" s="49" t="n">
        <v>8</v>
      </c>
      <c r="Z16" s="25" t="n">
        <v>8</v>
      </c>
      <c r="AA16" s="27" t="n">
        <v>8</v>
      </c>
      <c r="AB16" s="27" t="n">
        <v>8</v>
      </c>
      <c r="AC16" s="25" t="s">
        <v>14</v>
      </c>
      <c r="AD16" s="25" t="s">
        <v>14</v>
      </c>
      <c r="AE16" s="25" t="n">
        <v>8</v>
      </c>
      <c r="AF16" s="25" t="n">
        <v>8</v>
      </c>
      <c r="AG16" s="25" t="n">
        <v>8</v>
      </c>
      <c r="AH16" s="28" t="n">
        <v>8</v>
      </c>
      <c r="AI16" s="29" t="n">
        <v>20</v>
      </c>
      <c r="AJ16" s="30"/>
      <c r="AK16" s="30" t="n">
        <v>1</v>
      </c>
      <c r="AL16" s="34"/>
      <c r="AM16" s="34"/>
      <c r="AN16" s="31" t="n">
        <v>25</v>
      </c>
      <c r="AO16" s="34"/>
      <c r="AP16" s="33" t="n">
        <v>50</v>
      </c>
      <c r="AQ16" s="23"/>
      <c r="AR16" s="34"/>
      <c r="AS16" s="34"/>
      <c r="AT16" s="50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30</v>
      </c>
      <c r="D17" s="25" t="s">
        <v>14</v>
      </c>
      <c r="E17" s="26" t="s">
        <v>15</v>
      </c>
      <c r="F17" s="47" t="n">
        <v>8</v>
      </c>
      <c r="G17" s="47" t="n">
        <v>8</v>
      </c>
      <c r="H17" s="25" t="s">
        <v>14</v>
      </c>
      <c r="I17" s="27" t="s">
        <v>14</v>
      </c>
      <c r="J17" s="27" t="s">
        <v>14</v>
      </c>
      <c r="K17" s="47" t="n">
        <v>8</v>
      </c>
      <c r="L17" s="47" t="n">
        <v>8</v>
      </c>
      <c r="M17" s="47" t="n">
        <v>8</v>
      </c>
      <c r="N17" s="47" t="n">
        <v>8</v>
      </c>
      <c r="O17" s="25" t="s">
        <v>14</v>
      </c>
      <c r="P17" s="27" t="s">
        <v>14</v>
      </c>
      <c r="Q17" s="47" t="n">
        <v>8</v>
      </c>
      <c r="R17" s="47" t="n">
        <v>8</v>
      </c>
      <c r="S17" s="47" t="n">
        <v>8</v>
      </c>
      <c r="T17" s="27" t="n">
        <v>8</v>
      </c>
      <c r="U17" s="27" t="n">
        <v>8</v>
      </c>
      <c r="V17" s="25" t="s">
        <v>14</v>
      </c>
      <c r="W17" s="25" t="s">
        <v>14</v>
      </c>
      <c r="X17" s="25" t="n">
        <v>8</v>
      </c>
      <c r="Y17" s="49" t="n">
        <v>8</v>
      </c>
      <c r="Z17" s="25" t="n">
        <v>8</v>
      </c>
      <c r="AA17" s="27" t="n">
        <v>8</v>
      </c>
      <c r="AB17" s="27" t="n">
        <v>8</v>
      </c>
      <c r="AC17" s="25" t="s">
        <v>14</v>
      </c>
      <c r="AD17" s="25" t="s">
        <v>14</v>
      </c>
      <c r="AE17" s="25" t="n">
        <v>8</v>
      </c>
      <c r="AF17" s="25" t="n">
        <v>8</v>
      </c>
      <c r="AG17" s="25" t="n">
        <v>8</v>
      </c>
      <c r="AH17" s="28" t="n">
        <v>8</v>
      </c>
      <c r="AI17" s="29" t="n">
        <v>20</v>
      </c>
      <c r="AJ17" s="30"/>
      <c r="AK17" s="30" t="n">
        <v>1</v>
      </c>
      <c r="AL17" s="34"/>
      <c r="AM17" s="34"/>
      <c r="AN17" s="31" t="n">
        <v>25</v>
      </c>
      <c r="AO17" s="23"/>
      <c r="AP17" s="31" t="n">
        <v>50</v>
      </c>
      <c r="AQ17" s="23"/>
      <c r="AR17" s="23"/>
      <c r="AS17" s="23"/>
      <c r="AT17" s="35"/>
    </row>
    <row r="18" customFormat="false" ht="15" hidden="false" customHeight="false" outlineLevel="0" collapsed="false">
      <c r="A18" s="23" t="n">
        <v>16</v>
      </c>
      <c r="B18" s="23" t="s">
        <v>27</v>
      </c>
      <c r="C18" s="51" t="s">
        <v>31</v>
      </c>
      <c r="D18" s="25" t="s">
        <v>14</v>
      </c>
      <c r="E18" s="26" t="s">
        <v>15</v>
      </c>
      <c r="F18" s="47" t="n">
        <v>8</v>
      </c>
      <c r="G18" s="47" t="n">
        <v>8</v>
      </c>
      <c r="H18" s="25" t="s">
        <v>14</v>
      </c>
      <c r="I18" s="27" t="s">
        <v>14</v>
      </c>
      <c r="J18" s="27" t="s">
        <v>14</v>
      </c>
      <c r="K18" s="48" t="s">
        <v>15</v>
      </c>
      <c r="L18" s="47" t="n">
        <v>8</v>
      </c>
      <c r="M18" s="47" t="n">
        <v>8</v>
      </c>
      <c r="N18" s="47" t="n">
        <v>8</v>
      </c>
      <c r="O18" s="25" t="s">
        <v>14</v>
      </c>
      <c r="P18" s="27" t="s">
        <v>14</v>
      </c>
      <c r="Q18" s="47" t="n">
        <v>8</v>
      </c>
      <c r="R18" s="47" t="n">
        <v>8</v>
      </c>
      <c r="S18" s="47" t="n">
        <v>8</v>
      </c>
      <c r="T18" s="27" t="n">
        <v>8</v>
      </c>
      <c r="U18" s="27" t="n">
        <v>8</v>
      </c>
      <c r="V18" s="25" t="s">
        <v>14</v>
      </c>
      <c r="W18" s="25" t="s">
        <v>14</v>
      </c>
      <c r="X18" s="25" t="n">
        <v>8</v>
      </c>
      <c r="Y18" s="49" t="n">
        <v>8</v>
      </c>
      <c r="Z18" s="25" t="n">
        <v>8</v>
      </c>
      <c r="AA18" s="27" t="n">
        <v>8</v>
      </c>
      <c r="AB18" s="27" t="n">
        <v>8</v>
      </c>
      <c r="AC18" s="25" t="s">
        <v>14</v>
      </c>
      <c r="AD18" s="25" t="s">
        <v>14</v>
      </c>
      <c r="AE18" s="25" t="n">
        <v>8</v>
      </c>
      <c r="AF18" s="25" t="n">
        <v>8</v>
      </c>
      <c r="AG18" s="25" t="n">
        <v>8</v>
      </c>
      <c r="AH18" s="28" t="n">
        <v>8</v>
      </c>
      <c r="AI18" s="29" t="n">
        <v>19</v>
      </c>
      <c r="AJ18" s="30"/>
      <c r="AK18" s="30" t="n">
        <v>2</v>
      </c>
      <c r="AL18" s="34"/>
      <c r="AM18" s="34"/>
      <c r="AN18" s="31"/>
      <c r="AO18" s="23"/>
      <c r="AP18" s="31"/>
      <c r="AQ18" s="23"/>
      <c r="AR18" s="23"/>
      <c r="AS18" s="23"/>
      <c r="AT18" s="35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32</v>
      </c>
      <c r="D19" s="25" t="s">
        <v>14</v>
      </c>
      <c r="E19" s="26" t="s">
        <v>15</v>
      </c>
      <c r="F19" s="47" t="n">
        <v>8</v>
      </c>
      <c r="G19" s="47" t="n">
        <v>8</v>
      </c>
      <c r="H19" s="25" t="s">
        <v>14</v>
      </c>
      <c r="I19" s="27" t="s">
        <v>14</v>
      </c>
      <c r="J19" s="27" t="s">
        <v>14</v>
      </c>
      <c r="K19" s="47" t="n">
        <v>8</v>
      </c>
      <c r="L19" s="47" t="n">
        <v>8</v>
      </c>
      <c r="M19" s="47" t="n">
        <v>8</v>
      </c>
      <c r="N19" s="47" t="n">
        <v>8</v>
      </c>
      <c r="O19" s="25" t="s">
        <v>14</v>
      </c>
      <c r="P19" s="27" t="s">
        <v>14</v>
      </c>
      <c r="Q19" s="47" t="n">
        <v>8</v>
      </c>
      <c r="R19" s="47" t="n">
        <v>8</v>
      </c>
      <c r="S19" s="47" t="n">
        <v>8</v>
      </c>
      <c r="T19" s="27" t="n">
        <v>8</v>
      </c>
      <c r="U19" s="27" t="n">
        <v>8</v>
      </c>
      <c r="V19" s="25" t="s">
        <v>14</v>
      </c>
      <c r="W19" s="25" t="s">
        <v>14</v>
      </c>
      <c r="X19" s="25" t="n">
        <v>8</v>
      </c>
      <c r="Y19" s="49" t="n">
        <v>8</v>
      </c>
      <c r="Z19" s="25" t="n">
        <v>8</v>
      </c>
      <c r="AA19" s="27" t="n">
        <v>8</v>
      </c>
      <c r="AB19" s="27" t="n">
        <v>8</v>
      </c>
      <c r="AC19" s="25" t="s">
        <v>14</v>
      </c>
      <c r="AD19" s="25" t="s">
        <v>14</v>
      </c>
      <c r="AE19" s="25" t="n">
        <v>8</v>
      </c>
      <c r="AF19" s="25" t="n">
        <v>8</v>
      </c>
      <c r="AG19" s="25" t="n">
        <v>8</v>
      </c>
      <c r="AH19" s="28" t="n">
        <v>8</v>
      </c>
      <c r="AI19" s="29" t="n">
        <v>20</v>
      </c>
      <c r="AJ19" s="30"/>
      <c r="AK19" s="30" t="n">
        <v>1</v>
      </c>
      <c r="AL19" s="34"/>
      <c r="AM19" s="34"/>
      <c r="AN19" s="31"/>
      <c r="AO19" s="23"/>
      <c r="AP19" s="31"/>
      <c r="AQ19" s="23"/>
      <c r="AR19" s="23"/>
      <c r="AS19" s="23"/>
      <c r="AT19" s="35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33</v>
      </c>
      <c r="D20" s="25" t="s">
        <v>14</v>
      </c>
      <c r="E20" s="52" t="n">
        <v>10</v>
      </c>
      <c r="F20" s="47" t="n">
        <v>23</v>
      </c>
      <c r="G20" s="47" t="n">
        <v>16</v>
      </c>
      <c r="H20" s="25" t="s">
        <v>14</v>
      </c>
      <c r="I20" s="27" t="s">
        <v>14</v>
      </c>
      <c r="J20" s="53" t="n">
        <v>5</v>
      </c>
      <c r="K20" s="47" t="n">
        <v>23</v>
      </c>
      <c r="L20" s="47" t="n">
        <v>23</v>
      </c>
      <c r="M20" s="47" t="n">
        <v>23</v>
      </c>
      <c r="N20" s="47" t="n">
        <v>9</v>
      </c>
      <c r="O20" s="25" t="s">
        <v>14</v>
      </c>
      <c r="P20" s="27" t="s">
        <v>14</v>
      </c>
      <c r="Q20" s="47" t="n">
        <v>15</v>
      </c>
      <c r="R20" s="47" t="n">
        <v>23</v>
      </c>
      <c r="S20" s="47" t="n">
        <v>23</v>
      </c>
      <c r="T20" s="27" t="n">
        <v>10</v>
      </c>
      <c r="U20" s="27" t="n">
        <v>8</v>
      </c>
      <c r="V20" s="25" t="s">
        <v>14</v>
      </c>
      <c r="W20" s="25" t="s">
        <v>14</v>
      </c>
      <c r="X20" s="25" t="n">
        <v>15</v>
      </c>
      <c r="Y20" s="38" t="n">
        <v>23</v>
      </c>
      <c r="Z20" s="38" t="n">
        <v>23</v>
      </c>
      <c r="AA20" s="27" t="n">
        <v>23</v>
      </c>
      <c r="AB20" s="27" t="n">
        <v>8</v>
      </c>
      <c r="AC20" s="25" t="s">
        <v>14</v>
      </c>
      <c r="AD20" s="25" t="s">
        <v>14</v>
      </c>
      <c r="AE20" s="25" t="n">
        <v>8</v>
      </c>
      <c r="AF20" s="25" t="n">
        <v>15</v>
      </c>
      <c r="AG20" s="25" t="n">
        <v>23</v>
      </c>
      <c r="AH20" s="28" t="n">
        <v>23</v>
      </c>
      <c r="AI20" s="54" t="n">
        <v>22</v>
      </c>
      <c r="AJ20" s="30"/>
      <c r="AK20" s="55"/>
      <c r="AL20" s="34"/>
      <c r="AM20" s="56" t="n">
        <f aca="false">7+5+10+3+8+10+7+12+12+8+10+12</f>
        <v>104</v>
      </c>
      <c r="AN20" s="57" t="n">
        <v>25</v>
      </c>
      <c r="AO20" s="56" t="n">
        <f aca="false">7+3+5+3+7+1+7+5+8+2+7+3+3+7+7+5+3</f>
        <v>83</v>
      </c>
      <c r="AP20" s="57" t="n">
        <v>40</v>
      </c>
      <c r="AQ20" s="56" t="n">
        <f aca="false">10+5</f>
        <v>15</v>
      </c>
      <c r="AR20" s="23"/>
      <c r="AS20" s="23"/>
      <c r="AT20" s="35"/>
    </row>
    <row r="21" customFormat="false" ht="15" hidden="false" customHeight="false" outlineLevel="0" collapsed="false">
      <c r="A21" s="23" t="n">
        <v>19</v>
      </c>
      <c r="B21" s="23" t="s">
        <v>27</v>
      </c>
      <c r="C21" s="51" t="s">
        <v>34</v>
      </c>
      <c r="D21" s="25" t="s">
        <v>14</v>
      </c>
      <c r="E21" s="26" t="s">
        <v>15</v>
      </c>
      <c r="F21" s="47" t="n">
        <v>8</v>
      </c>
      <c r="G21" s="47" t="n">
        <v>8</v>
      </c>
      <c r="H21" s="25" t="s">
        <v>14</v>
      </c>
      <c r="I21" s="27" t="s">
        <v>14</v>
      </c>
      <c r="J21" s="27" t="s">
        <v>14</v>
      </c>
      <c r="K21" s="47" t="n">
        <v>8</v>
      </c>
      <c r="L21" s="47" t="n">
        <v>8</v>
      </c>
      <c r="M21" s="48" t="s">
        <v>15</v>
      </c>
      <c r="N21" s="48" t="s">
        <v>15</v>
      </c>
      <c r="O21" s="25" t="s">
        <v>14</v>
      </c>
      <c r="P21" s="27" t="s">
        <v>14</v>
      </c>
      <c r="Q21" s="47" t="n">
        <v>8</v>
      </c>
      <c r="R21" s="47" t="n">
        <v>8</v>
      </c>
      <c r="S21" s="47" t="n">
        <v>8</v>
      </c>
      <c r="T21" s="27" t="n">
        <v>8</v>
      </c>
      <c r="U21" s="27" t="n">
        <v>8</v>
      </c>
      <c r="V21" s="25" t="s">
        <v>14</v>
      </c>
      <c r="W21" s="25" t="s">
        <v>14</v>
      </c>
      <c r="X21" s="25" t="n">
        <v>8</v>
      </c>
      <c r="Y21" s="49" t="n">
        <v>8</v>
      </c>
      <c r="Z21" s="25" t="n">
        <v>8</v>
      </c>
      <c r="AA21" s="25" t="n">
        <v>8</v>
      </c>
      <c r="AB21" s="25" t="n">
        <v>8</v>
      </c>
      <c r="AC21" s="25" t="s">
        <v>14</v>
      </c>
      <c r="AD21" s="25" t="s">
        <v>14</v>
      </c>
      <c r="AE21" s="25" t="n">
        <v>8</v>
      </c>
      <c r="AF21" s="25" t="n">
        <v>8</v>
      </c>
      <c r="AG21" s="25" t="n">
        <v>8</v>
      </c>
      <c r="AH21" s="28" t="n">
        <v>8</v>
      </c>
      <c r="AI21" s="29" t="n">
        <v>18</v>
      </c>
      <c r="AJ21" s="30"/>
      <c r="AK21" s="30" t="n">
        <v>3</v>
      </c>
      <c r="AL21" s="34"/>
      <c r="AM21" s="56"/>
      <c r="AN21" s="57" t="n">
        <v>25</v>
      </c>
      <c r="AO21" s="56"/>
      <c r="AP21" s="57" t="n">
        <v>40</v>
      </c>
      <c r="AQ21" s="56"/>
      <c r="AR21" s="23"/>
      <c r="AS21" s="23"/>
      <c r="AT21" s="35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35</v>
      </c>
      <c r="D22" s="25" t="s">
        <v>14</v>
      </c>
      <c r="E22" s="26" t="s">
        <v>15</v>
      </c>
      <c r="F22" s="47" t="n">
        <v>8</v>
      </c>
      <c r="G22" s="47" t="n">
        <v>8</v>
      </c>
      <c r="H22" s="25" t="s">
        <v>14</v>
      </c>
      <c r="I22" s="27" t="s">
        <v>14</v>
      </c>
      <c r="J22" s="27" t="s">
        <v>14</v>
      </c>
      <c r="K22" s="47" t="n">
        <v>8</v>
      </c>
      <c r="L22" s="47" t="n">
        <v>8</v>
      </c>
      <c r="M22" s="47" t="n">
        <v>15</v>
      </c>
      <c r="N22" s="47" t="n">
        <v>23</v>
      </c>
      <c r="O22" s="52" t="n">
        <v>24</v>
      </c>
      <c r="P22" s="53" t="n">
        <v>18</v>
      </c>
      <c r="Q22" s="47" t="n">
        <v>8</v>
      </c>
      <c r="R22" s="47" t="n">
        <v>8</v>
      </c>
      <c r="S22" s="47" t="n">
        <v>15</v>
      </c>
      <c r="T22" s="27" t="n">
        <v>23</v>
      </c>
      <c r="U22" s="27" t="n">
        <v>16</v>
      </c>
      <c r="V22" s="25" t="s">
        <v>14</v>
      </c>
      <c r="W22" s="25" t="s">
        <v>14</v>
      </c>
      <c r="X22" s="25" t="n">
        <v>8</v>
      </c>
      <c r="Y22" s="49" t="n">
        <v>8</v>
      </c>
      <c r="Z22" s="25" t="n">
        <v>8</v>
      </c>
      <c r="AA22" s="25" t="n">
        <v>8</v>
      </c>
      <c r="AB22" s="25" t="n">
        <v>8</v>
      </c>
      <c r="AC22" s="25" t="s">
        <v>14</v>
      </c>
      <c r="AD22" s="25" t="s">
        <v>14</v>
      </c>
      <c r="AE22" s="25" t="n">
        <v>8</v>
      </c>
      <c r="AF22" s="25" t="n">
        <v>8</v>
      </c>
      <c r="AG22" s="25" t="n">
        <v>8</v>
      </c>
      <c r="AH22" s="28" t="n">
        <v>8</v>
      </c>
      <c r="AI22" s="54" t="n">
        <v>22</v>
      </c>
      <c r="AJ22" s="30"/>
      <c r="AK22" s="30" t="n">
        <v>1</v>
      </c>
      <c r="AL22" s="34"/>
      <c r="AM22" s="56" t="n">
        <f aca="false">6+8+6+8</f>
        <v>28</v>
      </c>
      <c r="AN22" s="57" t="n">
        <v>25</v>
      </c>
      <c r="AO22" s="56" t="n">
        <f aca="false">7+9+10+7+9</f>
        <v>42</v>
      </c>
      <c r="AP22" s="57" t="n">
        <v>40</v>
      </c>
      <c r="AQ22" s="56" t="n">
        <f aca="false">16+10</f>
        <v>26</v>
      </c>
      <c r="AR22" s="23"/>
      <c r="AS22" s="23"/>
      <c r="AT22" s="35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36</v>
      </c>
      <c r="D23" s="25" t="s">
        <v>14</v>
      </c>
      <c r="E23" s="26" t="s">
        <v>15</v>
      </c>
      <c r="F23" s="47" t="n">
        <v>8</v>
      </c>
      <c r="G23" s="47" t="n">
        <v>8</v>
      </c>
      <c r="H23" s="25" t="s">
        <v>14</v>
      </c>
      <c r="I23" s="27" t="s">
        <v>14</v>
      </c>
      <c r="J23" s="27" t="s">
        <v>14</v>
      </c>
      <c r="K23" s="47" t="n">
        <v>8</v>
      </c>
      <c r="L23" s="47" t="n">
        <v>8</v>
      </c>
      <c r="M23" s="47" t="n">
        <v>8</v>
      </c>
      <c r="N23" s="47" t="n">
        <v>8</v>
      </c>
      <c r="O23" s="25" t="s">
        <v>14</v>
      </c>
      <c r="P23" s="27" t="s">
        <v>14</v>
      </c>
      <c r="Q23" s="47" t="n">
        <v>8</v>
      </c>
      <c r="R23" s="47" t="n">
        <v>8</v>
      </c>
      <c r="S23" s="47" t="n">
        <v>8</v>
      </c>
      <c r="T23" s="27" t="n">
        <v>8</v>
      </c>
      <c r="U23" s="27" t="n">
        <v>8</v>
      </c>
      <c r="V23" s="25" t="s">
        <v>14</v>
      </c>
      <c r="W23" s="25" t="s">
        <v>14</v>
      </c>
      <c r="X23" s="25" t="n">
        <v>8</v>
      </c>
      <c r="Y23" s="49" t="n">
        <v>8</v>
      </c>
      <c r="Z23" s="25" t="n">
        <v>8</v>
      </c>
      <c r="AA23" s="25" t="n">
        <v>8</v>
      </c>
      <c r="AB23" s="25" t="n">
        <v>8</v>
      </c>
      <c r="AC23" s="25" t="s">
        <v>14</v>
      </c>
      <c r="AD23" s="25" t="s">
        <v>14</v>
      </c>
      <c r="AE23" s="25" t="n">
        <v>8</v>
      </c>
      <c r="AF23" s="25" t="n">
        <v>8</v>
      </c>
      <c r="AG23" s="25" t="n">
        <v>8</v>
      </c>
      <c r="AH23" s="28" t="n">
        <v>8</v>
      </c>
      <c r="AI23" s="29" t="n">
        <v>20</v>
      </c>
      <c r="AJ23" s="30"/>
      <c r="AK23" s="30" t="n">
        <v>1</v>
      </c>
      <c r="AL23" s="34"/>
      <c r="AM23" s="34"/>
      <c r="AN23" s="31" t="n">
        <v>25</v>
      </c>
      <c r="AO23" s="23"/>
      <c r="AP23" s="31" t="n">
        <v>40</v>
      </c>
      <c r="AQ23" s="23"/>
      <c r="AR23" s="23"/>
      <c r="AS23" s="23"/>
      <c r="AT23" s="35"/>
    </row>
    <row r="24" customFormat="false" ht="15" hidden="false" customHeight="false" outlineLevel="0" collapsed="false">
      <c r="A24" s="23" t="n">
        <v>22</v>
      </c>
      <c r="B24" s="23" t="s">
        <v>27</v>
      </c>
      <c r="C24" s="51" t="s">
        <v>37</v>
      </c>
      <c r="D24" s="25" t="s">
        <v>14</v>
      </c>
      <c r="E24" s="26" t="s">
        <v>15</v>
      </c>
      <c r="F24" s="47" t="n">
        <v>8</v>
      </c>
      <c r="G24" s="47" t="n">
        <v>8</v>
      </c>
      <c r="H24" s="25" t="s">
        <v>14</v>
      </c>
      <c r="I24" s="27" t="s">
        <v>14</v>
      </c>
      <c r="J24" s="27" t="s">
        <v>14</v>
      </c>
      <c r="K24" s="47" t="n">
        <v>8</v>
      </c>
      <c r="L24" s="47" t="n">
        <v>8</v>
      </c>
      <c r="M24" s="47" t="n">
        <v>8</v>
      </c>
      <c r="N24" s="47" t="n">
        <v>8</v>
      </c>
      <c r="O24" s="25" t="s">
        <v>14</v>
      </c>
      <c r="P24" s="27" t="s">
        <v>14</v>
      </c>
      <c r="Q24" s="47" t="n">
        <v>8</v>
      </c>
      <c r="R24" s="47" t="n">
        <v>8</v>
      </c>
      <c r="S24" s="47" t="n">
        <v>8</v>
      </c>
      <c r="T24" s="27" t="n">
        <v>8</v>
      </c>
      <c r="U24" s="27" t="n">
        <v>8</v>
      </c>
      <c r="V24" s="25" t="s">
        <v>14</v>
      </c>
      <c r="W24" s="25" t="s">
        <v>14</v>
      </c>
      <c r="X24" s="25" t="n">
        <v>8</v>
      </c>
      <c r="Y24" s="49" t="n">
        <v>8</v>
      </c>
      <c r="Z24" s="25" t="n">
        <v>8</v>
      </c>
      <c r="AA24" s="25" t="n">
        <v>8</v>
      </c>
      <c r="AB24" s="25" t="n">
        <v>8</v>
      </c>
      <c r="AC24" s="25" t="s">
        <v>14</v>
      </c>
      <c r="AD24" s="25" t="s">
        <v>14</v>
      </c>
      <c r="AE24" s="25" t="n">
        <v>8</v>
      </c>
      <c r="AF24" s="25" t="n">
        <v>8</v>
      </c>
      <c r="AG24" s="25" t="n">
        <v>8</v>
      </c>
      <c r="AH24" s="28" t="n">
        <v>8</v>
      </c>
      <c r="AI24" s="29" t="n">
        <v>20</v>
      </c>
      <c r="AJ24" s="30"/>
      <c r="AK24" s="30" t="n">
        <v>1</v>
      </c>
      <c r="AL24" s="34"/>
      <c r="AM24" s="34"/>
      <c r="AN24" s="31" t="n">
        <v>25</v>
      </c>
      <c r="AO24" s="23"/>
      <c r="AP24" s="31" t="n">
        <v>40</v>
      </c>
      <c r="AQ24" s="23"/>
      <c r="AR24" s="23"/>
      <c r="AS24" s="23"/>
      <c r="AT24" s="35"/>
    </row>
    <row r="25" customFormat="false" ht="15" hidden="false" customHeight="false" outlineLevel="0" collapsed="false">
      <c r="A25" s="23" t="n">
        <v>23</v>
      </c>
      <c r="B25" s="23" t="s">
        <v>27</v>
      </c>
      <c r="C25" s="46" t="s">
        <v>38</v>
      </c>
      <c r="D25" s="25" t="s">
        <v>14</v>
      </c>
      <c r="E25" s="26" t="s">
        <v>15</v>
      </c>
      <c r="F25" s="47" t="n">
        <v>8</v>
      </c>
      <c r="G25" s="47" t="n">
        <v>8</v>
      </c>
      <c r="H25" s="25" t="s">
        <v>14</v>
      </c>
      <c r="I25" s="27" t="s">
        <v>14</v>
      </c>
      <c r="J25" s="27" t="s">
        <v>14</v>
      </c>
      <c r="K25" s="47" t="n">
        <v>8</v>
      </c>
      <c r="L25" s="47" t="n">
        <v>8</v>
      </c>
      <c r="M25" s="47" t="n">
        <v>8</v>
      </c>
      <c r="N25" s="47" t="n">
        <v>8</v>
      </c>
      <c r="O25" s="25" t="s">
        <v>14</v>
      </c>
      <c r="P25" s="27" t="s">
        <v>14</v>
      </c>
      <c r="Q25" s="47" t="n">
        <v>8</v>
      </c>
      <c r="R25" s="47" t="n">
        <v>8</v>
      </c>
      <c r="S25" s="47" t="n">
        <v>8</v>
      </c>
      <c r="T25" s="27" t="n">
        <v>8</v>
      </c>
      <c r="U25" s="27" t="n">
        <v>8</v>
      </c>
      <c r="V25" s="25" t="s">
        <v>14</v>
      </c>
      <c r="W25" s="25" t="s">
        <v>14</v>
      </c>
      <c r="X25" s="25" t="n">
        <v>8</v>
      </c>
      <c r="Y25" s="49" t="n">
        <v>8</v>
      </c>
      <c r="Z25" s="25" t="n">
        <v>8</v>
      </c>
      <c r="AA25" s="25" t="n">
        <v>8</v>
      </c>
      <c r="AB25" s="25" t="n">
        <v>8</v>
      </c>
      <c r="AC25" s="25" t="s">
        <v>14</v>
      </c>
      <c r="AD25" s="25" t="s">
        <v>14</v>
      </c>
      <c r="AE25" s="25" t="n">
        <v>8</v>
      </c>
      <c r="AF25" s="25" t="n">
        <v>8</v>
      </c>
      <c r="AG25" s="25" t="n">
        <v>8</v>
      </c>
      <c r="AH25" s="28" t="n">
        <v>8</v>
      </c>
      <c r="AI25" s="29" t="n">
        <v>20</v>
      </c>
      <c r="AJ25" s="30"/>
      <c r="AK25" s="30" t="n">
        <v>1</v>
      </c>
      <c r="AL25" s="34"/>
      <c r="AM25" s="34"/>
      <c r="AN25" s="31" t="n">
        <v>25</v>
      </c>
      <c r="AO25" s="23"/>
      <c r="AP25" s="31" t="n">
        <v>40</v>
      </c>
      <c r="AQ25" s="23"/>
      <c r="AR25" s="23"/>
      <c r="AS25" s="23"/>
      <c r="AT25" s="35"/>
    </row>
    <row r="26" customFormat="false" ht="15" hidden="false" customHeight="false" outlineLevel="0" collapsed="false">
      <c r="A26" s="23" t="n">
        <v>24</v>
      </c>
      <c r="B26" s="23" t="s">
        <v>27</v>
      </c>
      <c r="C26" s="46" t="s">
        <v>39</v>
      </c>
      <c r="D26" s="25" t="s">
        <v>14</v>
      </c>
      <c r="E26" s="26" t="s">
        <v>15</v>
      </c>
      <c r="F26" s="47" t="n">
        <v>8</v>
      </c>
      <c r="G26" s="47" t="n">
        <v>8</v>
      </c>
      <c r="H26" s="25" t="s">
        <v>14</v>
      </c>
      <c r="I26" s="27" t="s">
        <v>14</v>
      </c>
      <c r="J26" s="27" t="s">
        <v>14</v>
      </c>
      <c r="K26" s="47" t="n">
        <v>8</v>
      </c>
      <c r="L26" s="47" t="n">
        <v>8</v>
      </c>
      <c r="M26" s="47" t="n">
        <v>8</v>
      </c>
      <c r="N26" s="47" t="n">
        <v>8</v>
      </c>
      <c r="O26" s="25" t="s">
        <v>14</v>
      </c>
      <c r="P26" s="27" t="s">
        <v>14</v>
      </c>
      <c r="Q26" s="47" t="n">
        <v>8</v>
      </c>
      <c r="R26" s="47" t="n">
        <v>8</v>
      </c>
      <c r="S26" s="47" t="n">
        <v>8</v>
      </c>
      <c r="T26" s="58" t="s">
        <v>15</v>
      </c>
      <c r="U26" s="58" t="s">
        <v>15</v>
      </c>
      <c r="V26" s="25" t="s">
        <v>14</v>
      </c>
      <c r="W26" s="25" t="s">
        <v>14</v>
      </c>
      <c r="X26" s="25" t="n">
        <v>8</v>
      </c>
      <c r="Y26" s="49" t="n">
        <v>8</v>
      </c>
      <c r="Z26" s="25" t="n">
        <v>8</v>
      </c>
      <c r="AA26" s="25" t="n">
        <v>8</v>
      </c>
      <c r="AB26" s="25" t="n">
        <v>8</v>
      </c>
      <c r="AC26" s="25" t="s">
        <v>14</v>
      </c>
      <c r="AD26" s="25" t="s">
        <v>14</v>
      </c>
      <c r="AE26" s="25" t="n">
        <v>8</v>
      </c>
      <c r="AF26" s="25" t="n">
        <v>8</v>
      </c>
      <c r="AG26" s="25" t="n">
        <v>8</v>
      </c>
      <c r="AH26" s="28" t="n">
        <v>8</v>
      </c>
      <c r="AI26" s="29" t="n">
        <v>18</v>
      </c>
      <c r="AJ26" s="30"/>
      <c r="AK26" s="30" t="n">
        <v>3</v>
      </c>
      <c r="AL26" s="34"/>
      <c r="AM26" s="34"/>
      <c r="AN26" s="31" t="n">
        <v>25</v>
      </c>
      <c r="AO26" s="23"/>
      <c r="AP26" s="33" t="n">
        <v>40</v>
      </c>
      <c r="AQ26" s="23"/>
      <c r="AR26" s="34"/>
      <c r="AS26" s="34"/>
      <c r="AT26" s="35"/>
    </row>
    <row r="27" customFormat="false" ht="15" hidden="false" customHeight="false" outlineLevel="0" collapsed="false">
      <c r="A27" s="23" t="n">
        <v>25</v>
      </c>
      <c r="B27" s="23" t="s">
        <v>27</v>
      </c>
      <c r="C27" s="59" t="s">
        <v>40</v>
      </c>
      <c r="D27" s="25" t="s">
        <v>14</v>
      </c>
      <c r="E27" s="26" t="s">
        <v>15</v>
      </c>
      <c r="F27" s="47" t="n">
        <v>8</v>
      </c>
      <c r="G27" s="47" t="n">
        <v>8</v>
      </c>
      <c r="H27" s="25" t="s">
        <v>14</v>
      </c>
      <c r="I27" s="27" t="s">
        <v>14</v>
      </c>
      <c r="J27" s="27" t="s">
        <v>14</v>
      </c>
      <c r="K27" s="47" t="n">
        <v>8</v>
      </c>
      <c r="L27" s="47" t="n">
        <v>8</v>
      </c>
      <c r="M27" s="47" t="n">
        <v>8</v>
      </c>
      <c r="N27" s="47" t="n">
        <v>8</v>
      </c>
      <c r="O27" s="25" t="s">
        <v>14</v>
      </c>
      <c r="P27" s="27" t="s">
        <v>14</v>
      </c>
      <c r="Q27" s="47" t="n">
        <v>8</v>
      </c>
      <c r="R27" s="47" t="n">
        <v>8</v>
      </c>
      <c r="S27" s="47" t="n">
        <v>8</v>
      </c>
      <c r="T27" s="27" t="n">
        <v>8</v>
      </c>
      <c r="U27" s="27" t="n">
        <v>8</v>
      </c>
      <c r="V27" s="25" t="s">
        <v>14</v>
      </c>
      <c r="W27" s="25" t="s">
        <v>14</v>
      </c>
      <c r="X27" s="25" t="n">
        <v>8</v>
      </c>
      <c r="Y27" s="49" t="n">
        <v>8</v>
      </c>
      <c r="Z27" s="25" t="n">
        <v>8</v>
      </c>
      <c r="AA27" s="25" t="n">
        <v>8</v>
      </c>
      <c r="AB27" s="25" t="n">
        <v>8</v>
      </c>
      <c r="AC27" s="25" t="s">
        <v>14</v>
      </c>
      <c r="AD27" s="25" t="s">
        <v>14</v>
      </c>
      <c r="AE27" s="25" t="n">
        <v>8</v>
      </c>
      <c r="AF27" s="25" t="n">
        <v>8</v>
      </c>
      <c r="AG27" s="25" t="n">
        <v>8</v>
      </c>
      <c r="AH27" s="28" t="n">
        <v>8</v>
      </c>
      <c r="AI27" s="29" t="n">
        <v>20</v>
      </c>
      <c r="AJ27" s="30"/>
      <c r="AK27" s="30" t="n">
        <v>1</v>
      </c>
      <c r="AL27" s="34"/>
      <c r="AM27" s="34"/>
      <c r="AN27" s="31"/>
      <c r="AO27" s="23"/>
      <c r="AP27" s="31"/>
      <c r="AQ27" s="23"/>
      <c r="AR27" s="23"/>
      <c r="AS27" s="23"/>
      <c r="AT27" s="35"/>
    </row>
    <row r="28" customFormat="false" ht="15" hidden="false" customHeight="false" outlineLevel="0" collapsed="false">
      <c r="A28" s="23" t="n">
        <v>26</v>
      </c>
      <c r="B28" s="23" t="s">
        <v>27</v>
      </c>
      <c r="C28" s="59" t="s">
        <v>41</v>
      </c>
      <c r="D28" s="25" t="s">
        <v>14</v>
      </c>
      <c r="E28" s="26" t="s">
        <v>15</v>
      </c>
      <c r="F28" s="47" t="n">
        <v>8</v>
      </c>
      <c r="G28" s="47" t="n">
        <v>8</v>
      </c>
      <c r="H28" s="25" t="s">
        <v>14</v>
      </c>
      <c r="I28" s="27" t="s">
        <v>14</v>
      </c>
      <c r="J28" s="27" t="s">
        <v>14</v>
      </c>
      <c r="K28" s="47" t="n">
        <v>8</v>
      </c>
      <c r="L28" s="47" t="n">
        <v>8</v>
      </c>
      <c r="M28" s="47" t="n">
        <v>8</v>
      </c>
      <c r="N28" s="47" t="n">
        <v>8</v>
      </c>
      <c r="O28" s="25" t="s">
        <v>14</v>
      </c>
      <c r="P28" s="27" t="s">
        <v>14</v>
      </c>
      <c r="Q28" s="47" t="n">
        <v>8</v>
      </c>
      <c r="R28" s="47" t="n">
        <v>8</v>
      </c>
      <c r="S28" s="47" t="n">
        <v>8</v>
      </c>
      <c r="T28" s="27" t="n">
        <v>8</v>
      </c>
      <c r="U28" s="27" t="n">
        <v>8</v>
      </c>
      <c r="V28" s="25" t="s">
        <v>14</v>
      </c>
      <c r="W28" s="25" t="s">
        <v>14</v>
      </c>
      <c r="X28" s="25" t="n">
        <v>8</v>
      </c>
      <c r="Y28" s="49" t="n">
        <v>8</v>
      </c>
      <c r="Z28" s="25" t="n">
        <v>8</v>
      </c>
      <c r="AA28" s="25" t="n">
        <v>8</v>
      </c>
      <c r="AB28" s="25" t="n">
        <v>8</v>
      </c>
      <c r="AC28" s="25" t="s">
        <v>14</v>
      </c>
      <c r="AD28" s="25" t="s">
        <v>14</v>
      </c>
      <c r="AE28" s="25" t="n">
        <v>8</v>
      </c>
      <c r="AF28" s="25" t="n">
        <v>8</v>
      </c>
      <c r="AG28" s="25" t="n">
        <v>8</v>
      </c>
      <c r="AH28" s="28" t="n">
        <v>8</v>
      </c>
      <c r="AI28" s="29" t="n">
        <v>20</v>
      </c>
      <c r="AJ28" s="30"/>
      <c r="AK28" s="30" t="n">
        <v>1</v>
      </c>
      <c r="AL28" s="34"/>
      <c r="AM28" s="34"/>
      <c r="AN28" s="31"/>
      <c r="AO28" s="23"/>
      <c r="AP28" s="31"/>
      <c r="AQ28" s="23"/>
      <c r="AR28" s="23"/>
      <c r="AS28" s="23"/>
      <c r="AT28" s="35"/>
    </row>
    <row r="29" customFormat="false" ht="15" hidden="false" customHeight="false" outlineLevel="0" collapsed="false">
      <c r="A29" s="23" t="n">
        <v>27</v>
      </c>
      <c r="B29" s="23" t="s">
        <v>27</v>
      </c>
      <c r="C29" s="51" t="s">
        <v>42</v>
      </c>
      <c r="D29" s="25" t="s">
        <v>14</v>
      </c>
      <c r="E29" s="26" t="s">
        <v>15</v>
      </c>
      <c r="F29" s="47" t="n">
        <v>13</v>
      </c>
      <c r="G29" s="47" t="n">
        <v>11</v>
      </c>
      <c r="H29" s="25" t="s">
        <v>14</v>
      </c>
      <c r="I29" s="27" t="s">
        <v>14</v>
      </c>
      <c r="J29" s="27" t="s">
        <v>14</v>
      </c>
      <c r="K29" s="47" t="n">
        <v>10.5</v>
      </c>
      <c r="L29" s="47" t="n">
        <v>11</v>
      </c>
      <c r="M29" s="47" t="n">
        <v>11.5</v>
      </c>
      <c r="N29" s="47" t="n">
        <v>13</v>
      </c>
      <c r="O29" s="25" t="s">
        <v>14</v>
      </c>
      <c r="P29" s="27" t="s">
        <v>14</v>
      </c>
      <c r="Q29" s="47" t="n">
        <v>10.5</v>
      </c>
      <c r="R29" s="47" t="n">
        <v>11.5</v>
      </c>
      <c r="S29" s="47" t="n">
        <v>11.5</v>
      </c>
      <c r="T29" s="27" t="n">
        <v>11</v>
      </c>
      <c r="U29" s="27" t="n">
        <v>12</v>
      </c>
      <c r="V29" s="25" t="s">
        <v>14</v>
      </c>
      <c r="W29" s="25" t="s">
        <v>14</v>
      </c>
      <c r="X29" s="25" t="n">
        <v>11</v>
      </c>
      <c r="Y29" s="49" t="n">
        <v>11.5</v>
      </c>
      <c r="Z29" s="25" t="n">
        <v>11.5</v>
      </c>
      <c r="AA29" s="27" t="n">
        <v>11</v>
      </c>
      <c r="AB29" s="27" t="n">
        <v>12</v>
      </c>
      <c r="AC29" s="25" t="s">
        <v>14</v>
      </c>
      <c r="AD29" s="25" t="s">
        <v>14</v>
      </c>
      <c r="AE29" s="25" t="n">
        <v>11</v>
      </c>
      <c r="AF29" s="25" t="n">
        <v>13</v>
      </c>
      <c r="AG29" s="25" t="n">
        <v>11.5</v>
      </c>
      <c r="AH29" s="28" t="n">
        <v>11.5</v>
      </c>
      <c r="AI29" s="29" t="n">
        <v>20</v>
      </c>
      <c r="AJ29" s="30"/>
      <c r="AK29" s="30" t="n">
        <v>1</v>
      </c>
      <c r="AL29" s="34"/>
      <c r="AM29" s="34"/>
      <c r="AN29" s="31" t="n">
        <v>25</v>
      </c>
      <c r="AO29" s="56" t="n">
        <f aca="false">5+3+2.5+3+3.5+5+2.5+3.5+3.5+3+4+3+3.5+3.5+3+4+3+5+3.5+3.5</f>
        <v>70.5</v>
      </c>
      <c r="AP29" s="31" t="n">
        <v>40</v>
      </c>
      <c r="AQ29" s="23"/>
      <c r="AR29" s="23"/>
      <c r="AS29" s="23"/>
      <c r="AT29" s="35"/>
    </row>
    <row r="30" customFormat="false" ht="15" hidden="false" customHeight="false" outlineLevel="0" collapsed="false">
      <c r="A30" s="23" t="n">
        <v>28</v>
      </c>
      <c r="B30" s="23" t="s">
        <v>27</v>
      </c>
      <c r="C30" s="46" t="s">
        <v>43</v>
      </c>
      <c r="D30" s="25" t="s">
        <v>14</v>
      </c>
      <c r="E30" s="26" t="s">
        <v>15</v>
      </c>
      <c r="F30" s="47" t="n">
        <v>8</v>
      </c>
      <c r="G30" s="47" t="n">
        <v>8</v>
      </c>
      <c r="H30" s="25" t="s">
        <v>14</v>
      </c>
      <c r="I30" s="27" t="s">
        <v>14</v>
      </c>
      <c r="J30" s="27" t="s">
        <v>14</v>
      </c>
      <c r="K30" s="47" t="n">
        <v>9</v>
      </c>
      <c r="L30" s="47" t="n">
        <v>9</v>
      </c>
      <c r="M30" s="47" t="n">
        <v>9</v>
      </c>
      <c r="N30" s="47" t="n">
        <v>9</v>
      </c>
      <c r="O30" s="25" t="s">
        <v>14</v>
      </c>
      <c r="P30" s="27" t="s">
        <v>14</v>
      </c>
      <c r="Q30" s="48" t="s">
        <v>15</v>
      </c>
      <c r="R30" s="48" t="s">
        <v>15</v>
      </c>
      <c r="S30" s="48" t="s">
        <v>15</v>
      </c>
      <c r="T30" s="48" t="s">
        <v>15</v>
      </c>
      <c r="U30" s="48" t="s">
        <v>15</v>
      </c>
      <c r="V30" s="25" t="s">
        <v>14</v>
      </c>
      <c r="W30" s="25" t="s">
        <v>14</v>
      </c>
      <c r="X30" s="48" t="s">
        <v>15</v>
      </c>
      <c r="Y30" s="48" t="s">
        <v>15</v>
      </c>
      <c r="Z30" s="48" t="s">
        <v>15</v>
      </c>
      <c r="AA30" s="48" t="s">
        <v>15</v>
      </c>
      <c r="AB30" s="48" t="s">
        <v>15</v>
      </c>
      <c r="AC30" s="25" t="s">
        <v>14</v>
      </c>
      <c r="AD30" s="25" t="s">
        <v>14</v>
      </c>
      <c r="AE30" s="25" t="n">
        <v>9</v>
      </c>
      <c r="AF30" s="25" t="n">
        <v>9</v>
      </c>
      <c r="AG30" s="25" t="n">
        <v>9</v>
      </c>
      <c r="AH30" s="28" t="n">
        <v>9</v>
      </c>
      <c r="AI30" s="29" t="n">
        <v>10</v>
      </c>
      <c r="AJ30" s="30"/>
      <c r="AK30" s="30" t="n">
        <v>11</v>
      </c>
      <c r="AL30" s="34"/>
      <c r="AM30" s="34"/>
      <c r="AN30" s="31" t="n">
        <v>25</v>
      </c>
      <c r="AO30" s="23" t="n">
        <f aca="false">1+1+1+1+1+1+1+1</f>
        <v>8</v>
      </c>
      <c r="AP30" s="31" t="n">
        <v>40</v>
      </c>
      <c r="AQ30" s="23"/>
      <c r="AR30" s="23"/>
      <c r="AS30" s="23"/>
      <c r="AT30" s="35"/>
    </row>
    <row r="31" customFormat="false" ht="15" hidden="false" customHeight="false" outlineLevel="0" collapsed="false">
      <c r="A31" s="23" t="n">
        <v>29</v>
      </c>
      <c r="B31" s="23" t="s">
        <v>27</v>
      </c>
      <c r="C31" s="46" t="s">
        <v>44</v>
      </c>
      <c r="D31" s="25" t="s">
        <v>14</v>
      </c>
      <c r="E31" s="26" t="s">
        <v>15</v>
      </c>
      <c r="F31" s="47" t="n">
        <v>8</v>
      </c>
      <c r="G31" s="47" t="n">
        <v>8</v>
      </c>
      <c r="H31" s="25" t="s">
        <v>14</v>
      </c>
      <c r="I31" s="27" t="s">
        <v>14</v>
      </c>
      <c r="J31" s="27" t="s">
        <v>14</v>
      </c>
      <c r="K31" s="47" t="n">
        <v>8</v>
      </c>
      <c r="L31" s="47" t="n">
        <v>8</v>
      </c>
      <c r="M31" s="47" t="n">
        <v>8</v>
      </c>
      <c r="N31" s="47" t="n">
        <v>10</v>
      </c>
      <c r="O31" s="25" t="s">
        <v>14</v>
      </c>
      <c r="P31" s="27" t="s">
        <v>14</v>
      </c>
      <c r="Q31" s="47" t="n">
        <v>8</v>
      </c>
      <c r="R31" s="47" t="n">
        <v>11</v>
      </c>
      <c r="S31" s="47" t="n">
        <v>10</v>
      </c>
      <c r="T31" s="27" t="n">
        <v>12</v>
      </c>
      <c r="U31" s="27" t="n">
        <v>8</v>
      </c>
      <c r="V31" s="25" t="s">
        <v>14</v>
      </c>
      <c r="W31" s="25" t="s">
        <v>14</v>
      </c>
      <c r="X31" s="38" t="n">
        <v>8</v>
      </c>
      <c r="Y31" s="49" t="n">
        <v>8</v>
      </c>
      <c r="Z31" s="25" t="n">
        <v>8</v>
      </c>
      <c r="AA31" s="25" t="n">
        <v>8</v>
      </c>
      <c r="AB31" s="25" t="n">
        <v>8</v>
      </c>
      <c r="AC31" s="25" t="s">
        <v>14</v>
      </c>
      <c r="AD31" s="25" t="s">
        <v>14</v>
      </c>
      <c r="AE31" s="25" t="n">
        <v>8</v>
      </c>
      <c r="AF31" s="25" t="n">
        <v>8</v>
      </c>
      <c r="AG31" s="25" t="n">
        <v>11</v>
      </c>
      <c r="AH31" s="28" t="n">
        <v>11.5</v>
      </c>
      <c r="AI31" s="29" t="n">
        <v>20</v>
      </c>
      <c r="AJ31" s="30"/>
      <c r="AK31" s="30" t="n">
        <v>1</v>
      </c>
      <c r="AL31" s="34"/>
      <c r="AM31" s="34"/>
      <c r="AN31" s="31" t="n">
        <v>25</v>
      </c>
      <c r="AO31" s="56" t="n">
        <f aca="false">2+3+2+4+3+3.5</f>
        <v>17.5</v>
      </c>
      <c r="AP31" s="33" t="n">
        <v>60</v>
      </c>
      <c r="AQ31" s="23"/>
      <c r="AR31" s="34"/>
      <c r="AS31" s="34"/>
      <c r="AT31" s="35"/>
    </row>
    <row r="32" customFormat="false" ht="15" hidden="false" customHeight="false" outlineLevel="0" collapsed="false">
      <c r="A32" s="23" t="n">
        <v>30</v>
      </c>
      <c r="B32" s="23" t="s">
        <v>27</v>
      </c>
      <c r="C32" s="51" t="s">
        <v>45</v>
      </c>
      <c r="D32" s="25" t="s">
        <v>14</v>
      </c>
      <c r="E32" s="26" t="s">
        <v>15</v>
      </c>
      <c r="F32" s="47" t="n">
        <v>8</v>
      </c>
      <c r="G32" s="47" t="n">
        <v>8</v>
      </c>
      <c r="H32" s="25" t="s">
        <v>14</v>
      </c>
      <c r="I32" s="27" t="s">
        <v>14</v>
      </c>
      <c r="J32" s="27" t="s">
        <v>14</v>
      </c>
      <c r="K32" s="47" t="n">
        <v>8</v>
      </c>
      <c r="L32" s="47" t="n">
        <v>8</v>
      </c>
      <c r="M32" s="47" t="n">
        <v>8</v>
      </c>
      <c r="N32" s="47" t="n">
        <v>8</v>
      </c>
      <c r="O32" s="25" t="s">
        <v>14</v>
      </c>
      <c r="P32" s="27" t="s">
        <v>14</v>
      </c>
      <c r="Q32" s="47" t="n">
        <v>8</v>
      </c>
      <c r="R32" s="47" t="n">
        <v>8</v>
      </c>
      <c r="S32" s="47" t="n">
        <v>8</v>
      </c>
      <c r="T32" s="27" t="n">
        <v>8</v>
      </c>
      <c r="U32" s="27" t="n">
        <v>8</v>
      </c>
      <c r="V32" s="25" t="s">
        <v>14</v>
      </c>
      <c r="W32" s="25" t="s">
        <v>14</v>
      </c>
      <c r="X32" s="38" t="n">
        <v>8</v>
      </c>
      <c r="Y32" s="49" t="n">
        <v>8</v>
      </c>
      <c r="Z32" s="25" t="n">
        <v>8</v>
      </c>
      <c r="AA32" s="25" t="n">
        <v>8</v>
      </c>
      <c r="AB32" s="25" t="n">
        <v>8</v>
      </c>
      <c r="AC32" s="25" t="s">
        <v>14</v>
      </c>
      <c r="AD32" s="25" t="s">
        <v>14</v>
      </c>
      <c r="AE32" s="25" t="n">
        <v>8</v>
      </c>
      <c r="AF32" s="25" t="n">
        <v>8</v>
      </c>
      <c r="AG32" s="25" t="n">
        <v>8</v>
      </c>
      <c r="AH32" s="28" t="n">
        <v>8</v>
      </c>
      <c r="AI32" s="29" t="n">
        <v>20</v>
      </c>
      <c r="AJ32" s="30"/>
      <c r="AK32" s="30" t="n">
        <v>1</v>
      </c>
      <c r="AL32" s="34"/>
      <c r="AM32" s="34"/>
      <c r="AN32" s="31" t="n">
        <v>15</v>
      </c>
      <c r="AO32" s="56"/>
      <c r="AP32" s="31" t="n">
        <v>30</v>
      </c>
      <c r="AQ32" s="23"/>
      <c r="AR32" s="23"/>
      <c r="AS32" s="23"/>
      <c r="AT32" s="35"/>
    </row>
    <row r="33" customFormat="false" ht="15" hidden="false" customHeight="false" outlineLevel="0" collapsed="false">
      <c r="A33" s="23" t="n">
        <v>31</v>
      </c>
      <c r="B33" s="23" t="s">
        <v>27</v>
      </c>
      <c r="C33" s="51" t="s">
        <v>46</v>
      </c>
      <c r="D33" s="25" t="s">
        <v>14</v>
      </c>
      <c r="E33" s="26" t="s">
        <v>15</v>
      </c>
      <c r="F33" s="47" t="n">
        <v>8</v>
      </c>
      <c r="G33" s="47" t="n">
        <v>8</v>
      </c>
      <c r="H33" s="25" t="s">
        <v>14</v>
      </c>
      <c r="I33" s="27" t="s">
        <v>14</v>
      </c>
      <c r="J33" s="27" t="s">
        <v>14</v>
      </c>
      <c r="K33" s="48" t="s">
        <v>15</v>
      </c>
      <c r="L33" s="47" t="n">
        <v>8</v>
      </c>
      <c r="M33" s="47" t="n">
        <v>8</v>
      </c>
      <c r="N33" s="47" t="n">
        <v>8</v>
      </c>
      <c r="O33" s="25" t="s">
        <v>14</v>
      </c>
      <c r="P33" s="27" t="s">
        <v>14</v>
      </c>
      <c r="Q33" s="60" t="s">
        <v>47</v>
      </c>
      <c r="R33" s="60" t="s">
        <v>47</v>
      </c>
      <c r="S33" s="60" t="s">
        <v>47</v>
      </c>
      <c r="T33" s="60" t="s">
        <v>47</v>
      </c>
      <c r="U33" s="60" t="s">
        <v>47</v>
      </c>
      <c r="V33" s="25" t="s">
        <v>14</v>
      </c>
      <c r="W33" s="25" t="s">
        <v>14</v>
      </c>
      <c r="X33" s="60" t="s">
        <v>47</v>
      </c>
      <c r="Y33" s="60" t="s">
        <v>47</v>
      </c>
      <c r="Z33" s="60" t="s">
        <v>47</v>
      </c>
      <c r="AA33" s="60" t="s">
        <v>47</v>
      </c>
      <c r="AB33" s="60" t="s">
        <v>47</v>
      </c>
      <c r="AC33" s="25" t="s">
        <v>14</v>
      </c>
      <c r="AD33" s="25" t="s">
        <v>14</v>
      </c>
      <c r="AE33" s="25" t="n">
        <v>8</v>
      </c>
      <c r="AF33" s="25" t="n">
        <v>8</v>
      </c>
      <c r="AG33" s="25" t="n">
        <v>8</v>
      </c>
      <c r="AH33" s="28" t="n">
        <v>8</v>
      </c>
      <c r="AI33" s="29" t="n">
        <v>9</v>
      </c>
      <c r="AJ33" s="30" t="n">
        <v>10</v>
      </c>
      <c r="AK33" s="30" t="n">
        <v>2</v>
      </c>
      <c r="AL33" s="34"/>
      <c r="AM33" s="34"/>
      <c r="AN33" s="31" t="n">
        <v>15</v>
      </c>
      <c r="AO33" s="56"/>
      <c r="AP33" s="31" t="n">
        <v>30</v>
      </c>
      <c r="AQ33" s="23"/>
      <c r="AR33" s="23"/>
      <c r="AS33" s="23"/>
      <c r="AT33" s="35"/>
    </row>
    <row r="34" customFormat="false" ht="15" hidden="false" customHeight="false" outlineLevel="0" collapsed="false">
      <c r="A34" s="23" t="n">
        <v>32</v>
      </c>
      <c r="B34" s="23" t="s">
        <v>27</v>
      </c>
      <c r="C34" s="51" t="s">
        <v>48</v>
      </c>
      <c r="D34" s="25" t="s">
        <v>14</v>
      </c>
      <c r="E34" s="25" t="s">
        <v>14</v>
      </c>
      <c r="F34" s="27" t="n">
        <v>8</v>
      </c>
      <c r="G34" s="27" t="n">
        <v>8</v>
      </c>
      <c r="H34" s="25" t="s">
        <v>14</v>
      </c>
      <c r="I34" s="27" t="s">
        <v>14</v>
      </c>
      <c r="J34" s="27" t="s">
        <v>14</v>
      </c>
      <c r="K34" s="27" t="n">
        <v>8</v>
      </c>
      <c r="L34" s="27" t="n">
        <v>8</v>
      </c>
      <c r="M34" s="27" t="n">
        <v>8</v>
      </c>
      <c r="N34" s="27" t="n">
        <v>8</v>
      </c>
      <c r="O34" s="25" t="s">
        <v>14</v>
      </c>
      <c r="P34" s="27" t="s">
        <v>14</v>
      </c>
      <c r="Q34" s="27" t="n">
        <v>8</v>
      </c>
      <c r="R34" s="27" t="n">
        <v>8</v>
      </c>
      <c r="S34" s="27" t="n">
        <v>8</v>
      </c>
      <c r="T34" s="27" t="n">
        <v>8</v>
      </c>
      <c r="U34" s="27" t="n">
        <v>8</v>
      </c>
      <c r="V34" s="25" t="s">
        <v>14</v>
      </c>
      <c r="W34" s="25" t="s">
        <v>14</v>
      </c>
      <c r="X34" s="25" t="n">
        <v>8</v>
      </c>
      <c r="Y34" s="25" t="n">
        <v>8</v>
      </c>
      <c r="Z34" s="25" t="n">
        <v>8</v>
      </c>
      <c r="AA34" s="25" t="n">
        <v>8</v>
      </c>
      <c r="AB34" s="25" t="n">
        <v>8</v>
      </c>
      <c r="AC34" s="25" t="s">
        <v>14</v>
      </c>
      <c r="AD34" s="25" t="s">
        <v>14</v>
      </c>
      <c r="AE34" s="25" t="n">
        <v>8</v>
      </c>
      <c r="AF34" s="25" t="n">
        <v>8</v>
      </c>
      <c r="AG34" s="25" t="n">
        <v>8</v>
      </c>
      <c r="AH34" s="28" t="n">
        <v>8</v>
      </c>
      <c r="AI34" s="29"/>
      <c r="AJ34" s="30"/>
      <c r="AK34" s="30"/>
      <c r="AL34" s="34"/>
      <c r="AM34" s="34"/>
      <c r="AN34" s="31"/>
      <c r="AO34" s="23"/>
      <c r="AP34" s="31"/>
      <c r="AQ34" s="23"/>
      <c r="AR34" s="23"/>
      <c r="AS34" s="23"/>
      <c r="AT34" s="35"/>
    </row>
    <row r="35" customFormat="false" ht="15" hidden="false" customHeight="false" outlineLevel="0" collapsed="false">
      <c r="A35" s="23" t="n">
        <v>33</v>
      </c>
      <c r="B35" s="23" t="s">
        <v>27</v>
      </c>
      <c r="C35" s="59" t="s">
        <v>49</v>
      </c>
      <c r="D35" s="25" t="s">
        <v>14</v>
      </c>
      <c r="E35" s="25" t="s">
        <v>14</v>
      </c>
      <c r="F35" s="27" t="n">
        <v>8</v>
      </c>
      <c r="G35" s="27" t="n">
        <v>8</v>
      </c>
      <c r="H35" s="25" t="s">
        <v>14</v>
      </c>
      <c r="I35" s="27" t="s">
        <v>14</v>
      </c>
      <c r="J35" s="27" t="s">
        <v>14</v>
      </c>
      <c r="K35" s="27" t="n">
        <v>8</v>
      </c>
      <c r="L35" s="27" t="n">
        <v>8</v>
      </c>
      <c r="M35" s="27" t="n">
        <v>8</v>
      </c>
      <c r="N35" s="27" t="n">
        <v>8</v>
      </c>
      <c r="O35" s="25" t="s">
        <v>14</v>
      </c>
      <c r="P35" s="27" t="s">
        <v>14</v>
      </c>
      <c r="Q35" s="27" t="n">
        <v>8</v>
      </c>
      <c r="R35" s="27" t="n">
        <v>8</v>
      </c>
      <c r="S35" s="27" t="n">
        <v>8</v>
      </c>
      <c r="T35" s="27" t="n">
        <v>8</v>
      </c>
      <c r="U35" s="27" t="n">
        <v>8</v>
      </c>
      <c r="V35" s="25" t="s">
        <v>14</v>
      </c>
      <c r="W35" s="25" t="s">
        <v>14</v>
      </c>
      <c r="X35" s="25" t="n">
        <v>8</v>
      </c>
      <c r="Y35" s="25" t="n">
        <v>8</v>
      </c>
      <c r="Z35" s="25" t="n">
        <v>8</v>
      </c>
      <c r="AA35" s="25" t="n">
        <v>8</v>
      </c>
      <c r="AB35" s="25" t="n">
        <v>8</v>
      </c>
      <c r="AC35" s="25" t="s">
        <v>14</v>
      </c>
      <c r="AD35" s="25" t="s">
        <v>14</v>
      </c>
      <c r="AE35" s="25" t="n">
        <v>8</v>
      </c>
      <c r="AF35" s="25" t="n">
        <v>8</v>
      </c>
      <c r="AG35" s="25" t="n">
        <v>8</v>
      </c>
      <c r="AH35" s="25" t="n">
        <v>8</v>
      </c>
      <c r="AI35" s="29"/>
      <c r="AJ35" s="30"/>
      <c r="AK35" s="30"/>
      <c r="AL35" s="34"/>
      <c r="AM35" s="34"/>
      <c r="AN35" s="31"/>
      <c r="AO35" s="23"/>
      <c r="AP35" s="31"/>
      <c r="AQ35" s="23"/>
      <c r="AR35" s="23"/>
      <c r="AS35" s="23"/>
      <c r="AT35" s="35"/>
    </row>
    <row r="36" customFormat="false" ht="15" hidden="false" customHeight="false" outlineLevel="0" collapsed="false">
      <c r="A36" s="23" t="n">
        <v>34</v>
      </c>
      <c r="B36" s="23" t="s">
        <v>50</v>
      </c>
      <c r="C36" s="61" t="s">
        <v>51</v>
      </c>
      <c r="D36" s="25" t="s">
        <v>14</v>
      </c>
      <c r="E36" s="26" t="s">
        <v>15</v>
      </c>
      <c r="F36" s="27" t="n">
        <v>8</v>
      </c>
      <c r="G36" s="27" t="n">
        <v>8</v>
      </c>
      <c r="H36" s="25" t="s">
        <v>14</v>
      </c>
      <c r="I36" s="27" t="s">
        <v>14</v>
      </c>
      <c r="J36" s="27" t="s">
        <v>14</v>
      </c>
      <c r="K36" s="27" t="n">
        <v>8</v>
      </c>
      <c r="L36" s="27" t="n">
        <v>8</v>
      </c>
      <c r="M36" s="27" t="n">
        <v>8</v>
      </c>
      <c r="N36" s="27" t="n">
        <v>8</v>
      </c>
      <c r="O36" s="25" t="s">
        <v>14</v>
      </c>
      <c r="P36" s="27" t="s">
        <v>14</v>
      </c>
      <c r="Q36" s="27" t="n">
        <v>8</v>
      </c>
      <c r="R36" s="27" t="n">
        <v>8</v>
      </c>
      <c r="S36" s="27" t="n">
        <v>8</v>
      </c>
      <c r="T36" s="27" t="n">
        <v>8</v>
      </c>
      <c r="U36" s="27" t="n">
        <v>8</v>
      </c>
      <c r="V36" s="25" t="s">
        <v>14</v>
      </c>
      <c r="W36" s="25" t="s">
        <v>14</v>
      </c>
      <c r="X36" s="25" t="n">
        <v>8</v>
      </c>
      <c r="Y36" s="25" t="n">
        <v>8</v>
      </c>
      <c r="Z36" s="25" t="n">
        <v>8</v>
      </c>
      <c r="AA36" s="27" t="n">
        <v>8</v>
      </c>
      <c r="AB36" s="27" t="n">
        <v>8</v>
      </c>
      <c r="AC36" s="25" t="s">
        <v>14</v>
      </c>
      <c r="AD36" s="25" t="s">
        <v>14</v>
      </c>
      <c r="AE36" s="25" t="n">
        <v>8</v>
      </c>
      <c r="AF36" s="25" t="n">
        <v>8</v>
      </c>
      <c r="AG36" s="25" t="n">
        <v>8</v>
      </c>
      <c r="AH36" s="25" t="n">
        <v>8</v>
      </c>
      <c r="AI36" s="29" t="n">
        <v>20</v>
      </c>
      <c r="AJ36" s="30"/>
      <c r="AK36" s="30" t="n">
        <v>1</v>
      </c>
      <c r="AL36" s="34"/>
      <c r="AM36" s="34"/>
      <c r="AN36" s="31" t="n">
        <v>25</v>
      </c>
      <c r="AO36" s="34"/>
      <c r="AP36" s="33" t="n">
        <v>40</v>
      </c>
      <c r="AQ36" s="23"/>
      <c r="AR36" s="34"/>
      <c r="AS36" s="34"/>
      <c r="AT36" s="35"/>
    </row>
    <row r="37" customFormat="false" ht="15" hidden="false" customHeight="false" outlineLevel="0" collapsed="false">
      <c r="A37" s="23" t="n">
        <v>35</v>
      </c>
      <c r="B37" s="23" t="s">
        <v>50</v>
      </c>
      <c r="C37" s="61" t="s">
        <v>52</v>
      </c>
      <c r="D37" s="25" t="s">
        <v>14</v>
      </c>
      <c r="E37" s="26" t="s">
        <v>15</v>
      </c>
      <c r="F37" s="27" t="n">
        <v>8</v>
      </c>
      <c r="G37" s="27" t="n">
        <v>8</v>
      </c>
      <c r="H37" s="25" t="s">
        <v>14</v>
      </c>
      <c r="I37" s="27" t="s">
        <v>14</v>
      </c>
      <c r="J37" s="27" t="s">
        <v>14</v>
      </c>
      <c r="K37" s="27" t="n">
        <v>8</v>
      </c>
      <c r="L37" s="27" t="n">
        <v>8</v>
      </c>
      <c r="M37" s="27" t="n">
        <v>8</v>
      </c>
      <c r="N37" s="27" t="n">
        <v>8</v>
      </c>
      <c r="O37" s="25" t="s">
        <v>14</v>
      </c>
      <c r="P37" s="27" t="s">
        <v>14</v>
      </c>
      <c r="Q37" s="27" t="n">
        <v>8</v>
      </c>
      <c r="R37" s="27" t="n">
        <v>8</v>
      </c>
      <c r="S37" s="27" t="n">
        <v>8</v>
      </c>
      <c r="T37" s="27" t="n">
        <v>8</v>
      </c>
      <c r="U37" s="27" t="n">
        <v>8</v>
      </c>
      <c r="V37" s="25" t="s">
        <v>14</v>
      </c>
      <c r="W37" s="25" t="s">
        <v>14</v>
      </c>
      <c r="X37" s="25" t="n">
        <v>8</v>
      </c>
      <c r="Y37" s="25" t="n">
        <v>8</v>
      </c>
      <c r="Z37" s="25" t="n">
        <v>8</v>
      </c>
      <c r="AA37" s="58" t="s">
        <v>53</v>
      </c>
      <c r="AB37" s="58" t="s">
        <v>15</v>
      </c>
      <c r="AC37" s="25" t="s">
        <v>14</v>
      </c>
      <c r="AD37" s="25" t="s">
        <v>14</v>
      </c>
      <c r="AE37" s="25" t="n">
        <v>8</v>
      </c>
      <c r="AF37" s="25" t="n">
        <v>8</v>
      </c>
      <c r="AG37" s="25" t="n">
        <v>8</v>
      </c>
      <c r="AH37" s="25" t="n">
        <v>8</v>
      </c>
      <c r="AI37" s="29" t="n">
        <v>18</v>
      </c>
      <c r="AJ37" s="30"/>
      <c r="AK37" s="30" t="n">
        <v>3</v>
      </c>
      <c r="AL37" s="34"/>
      <c r="AM37" s="34"/>
      <c r="AN37" s="31" t="n">
        <v>25</v>
      </c>
      <c r="AO37" s="34"/>
      <c r="AP37" s="33" t="n">
        <v>40</v>
      </c>
      <c r="AQ37" s="23"/>
      <c r="AR37" s="34"/>
      <c r="AS37" s="34"/>
      <c r="AT37" s="35"/>
    </row>
    <row r="38" customFormat="false" ht="15" hidden="false" customHeight="false" outlineLevel="0" collapsed="false">
      <c r="A38" s="23" t="n">
        <v>36</v>
      </c>
      <c r="B38" s="23" t="s">
        <v>54</v>
      </c>
      <c r="C38" s="62" t="s">
        <v>55</v>
      </c>
      <c r="D38" s="25" t="s">
        <v>14</v>
      </c>
      <c r="E38" s="26" t="s">
        <v>15</v>
      </c>
      <c r="F38" s="27" t="n">
        <v>8</v>
      </c>
      <c r="G38" s="27" t="n">
        <v>8</v>
      </c>
      <c r="H38" s="25" t="s">
        <v>14</v>
      </c>
      <c r="I38" s="27" t="s">
        <v>14</v>
      </c>
      <c r="J38" s="27" t="s">
        <v>14</v>
      </c>
      <c r="K38" s="27" t="n">
        <v>8</v>
      </c>
      <c r="L38" s="27" t="n">
        <v>8</v>
      </c>
      <c r="M38" s="27" t="n">
        <v>8</v>
      </c>
      <c r="N38" s="27" t="n">
        <v>8</v>
      </c>
      <c r="O38" s="25" t="s">
        <v>14</v>
      </c>
      <c r="P38" s="27" t="s">
        <v>14</v>
      </c>
      <c r="Q38" s="27" t="n">
        <v>8</v>
      </c>
      <c r="R38" s="27" t="n">
        <v>8</v>
      </c>
      <c r="S38" s="27" t="n">
        <v>8</v>
      </c>
      <c r="T38" s="27" t="n">
        <v>8</v>
      </c>
      <c r="U38" s="27" t="n">
        <v>8</v>
      </c>
      <c r="V38" s="25" t="s">
        <v>14</v>
      </c>
      <c r="W38" s="25" t="s">
        <v>14</v>
      </c>
      <c r="X38" s="25" t="n">
        <v>8</v>
      </c>
      <c r="Y38" s="25" t="n">
        <v>8</v>
      </c>
      <c r="Z38" s="25" t="n">
        <v>8</v>
      </c>
      <c r="AA38" s="27" t="n">
        <v>8</v>
      </c>
      <c r="AB38" s="27" t="n">
        <v>8</v>
      </c>
      <c r="AC38" s="25" t="s">
        <v>14</v>
      </c>
      <c r="AD38" s="25" t="s">
        <v>14</v>
      </c>
      <c r="AE38" s="25" t="n">
        <v>8</v>
      </c>
      <c r="AF38" s="25" t="n">
        <v>8</v>
      </c>
      <c r="AG38" s="25" t="n">
        <v>8</v>
      </c>
      <c r="AH38" s="28" t="n">
        <v>8</v>
      </c>
      <c r="AI38" s="29" t="n">
        <v>20</v>
      </c>
      <c r="AJ38" s="30"/>
      <c r="AK38" s="30" t="n">
        <v>1</v>
      </c>
      <c r="AL38" s="34"/>
      <c r="AM38" s="34"/>
      <c r="AN38" s="31" t="n">
        <v>25</v>
      </c>
      <c r="AO38" s="34"/>
      <c r="AP38" s="33" t="n">
        <v>40</v>
      </c>
      <c r="AQ38" s="23"/>
      <c r="AR38" s="34"/>
      <c r="AS38" s="34"/>
      <c r="AT38" s="35"/>
    </row>
    <row r="39" customFormat="false" ht="15" hidden="false" customHeight="false" outlineLevel="0" collapsed="false">
      <c r="A39" s="23" t="n">
        <v>37</v>
      </c>
      <c r="B39" s="23" t="s">
        <v>54</v>
      </c>
      <c r="C39" s="62" t="s">
        <v>56</v>
      </c>
      <c r="D39" s="25" t="s">
        <v>14</v>
      </c>
      <c r="E39" s="26" t="s">
        <v>15</v>
      </c>
      <c r="F39" s="27" t="n">
        <v>8</v>
      </c>
      <c r="G39" s="27" t="n">
        <v>8</v>
      </c>
      <c r="H39" s="25" t="s">
        <v>14</v>
      </c>
      <c r="I39" s="27" t="s">
        <v>14</v>
      </c>
      <c r="J39" s="27" t="s">
        <v>14</v>
      </c>
      <c r="K39" s="27" t="n">
        <v>8</v>
      </c>
      <c r="L39" s="27" t="n">
        <v>8</v>
      </c>
      <c r="M39" s="27" t="n">
        <v>8</v>
      </c>
      <c r="N39" s="27" t="n">
        <v>8</v>
      </c>
      <c r="O39" s="25" t="s">
        <v>14</v>
      </c>
      <c r="P39" s="27" t="s">
        <v>14</v>
      </c>
      <c r="Q39" s="27" t="n">
        <v>8</v>
      </c>
      <c r="R39" s="27" t="n">
        <v>8</v>
      </c>
      <c r="S39" s="27" t="n">
        <v>8</v>
      </c>
      <c r="T39" s="27" t="n">
        <v>8</v>
      </c>
      <c r="U39" s="27" t="n">
        <v>8</v>
      </c>
      <c r="V39" s="25" t="s">
        <v>14</v>
      </c>
      <c r="W39" s="25" t="s">
        <v>14</v>
      </c>
      <c r="X39" s="25" t="n">
        <v>8</v>
      </c>
      <c r="Y39" s="25" t="n">
        <v>8</v>
      </c>
      <c r="Z39" s="25" t="n">
        <v>8</v>
      </c>
      <c r="AA39" s="27" t="n">
        <v>8</v>
      </c>
      <c r="AB39" s="27" t="n">
        <v>8</v>
      </c>
      <c r="AC39" s="25" t="s">
        <v>14</v>
      </c>
      <c r="AD39" s="25" t="s">
        <v>14</v>
      </c>
      <c r="AE39" s="25" t="n">
        <v>8</v>
      </c>
      <c r="AF39" s="25" t="n">
        <v>8</v>
      </c>
      <c r="AG39" s="25" t="n">
        <v>8</v>
      </c>
      <c r="AH39" s="28" t="n">
        <v>8</v>
      </c>
      <c r="AI39" s="29" t="n">
        <v>20</v>
      </c>
      <c r="AJ39" s="30"/>
      <c r="AK39" s="30" t="n">
        <v>1</v>
      </c>
      <c r="AL39" s="34"/>
      <c r="AM39" s="34"/>
      <c r="AN39" s="31" t="n">
        <v>25</v>
      </c>
      <c r="AO39" s="34"/>
      <c r="AP39" s="33" t="n">
        <v>40</v>
      </c>
      <c r="AQ39" s="23"/>
      <c r="AR39" s="34"/>
      <c r="AS39" s="34"/>
      <c r="AT39" s="35"/>
    </row>
    <row r="40" customFormat="false" ht="15" hidden="false" customHeight="false" outlineLevel="0" collapsed="false">
      <c r="A40" s="23" t="n">
        <v>38</v>
      </c>
      <c r="B40" s="23" t="s">
        <v>54</v>
      </c>
      <c r="C40" s="63" t="s">
        <v>57</v>
      </c>
      <c r="D40" s="25" t="s">
        <v>14</v>
      </c>
      <c r="E40" s="26" t="s">
        <v>15</v>
      </c>
      <c r="F40" s="27" t="n">
        <v>8</v>
      </c>
      <c r="G40" s="27" t="n">
        <v>8</v>
      </c>
      <c r="H40" s="25" t="s">
        <v>14</v>
      </c>
      <c r="I40" s="27" t="s">
        <v>14</v>
      </c>
      <c r="J40" s="27" t="s">
        <v>14</v>
      </c>
      <c r="K40" s="27" t="n">
        <v>8</v>
      </c>
      <c r="L40" s="27" t="n">
        <v>8</v>
      </c>
      <c r="M40" s="27" t="n">
        <v>8</v>
      </c>
      <c r="N40" s="27" t="n">
        <v>8</v>
      </c>
      <c r="O40" s="25" t="s">
        <v>14</v>
      </c>
      <c r="P40" s="27" t="s">
        <v>14</v>
      </c>
      <c r="Q40" s="27" t="n">
        <v>8</v>
      </c>
      <c r="R40" s="27" t="n">
        <v>8</v>
      </c>
      <c r="S40" s="27" t="n">
        <v>8</v>
      </c>
      <c r="T40" s="27" t="n">
        <v>8</v>
      </c>
      <c r="U40" s="27" t="n">
        <v>8</v>
      </c>
      <c r="V40" s="25" t="s">
        <v>14</v>
      </c>
      <c r="W40" s="25" t="s">
        <v>14</v>
      </c>
      <c r="X40" s="25" t="n">
        <v>8</v>
      </c>
      <c r="Y40" s="25" t="n">
        <v>8</v>
      </c>
      <c r="Z40" s="25" t="n">
        <v>8</v>
      </c>
      <c r="AA40" s="27" t="n">
        <v>8</v>
      </c>
      <c r="AB40" s="27" t="n">
        <v>8</v>
      </c>
      <c r="AC40" s="25" t="s">
        <v>14</v>
      </c>
      <c r="AD40" s="25" t="s">
        <v>14</v>
      </c>
      <c r="AE40" s="25" t="n">
        <v>8</v>
      </c>
      <c r="AF40" s="25" t="n">
        <v>8</v>
      </c>
      <c r="AG40" s="25" t="n">
        <v>8</v>
      </c>
      <c r="AH40" s="28" t="n">
        <v>8</v>
      </c>
      <c r="AI40" s="29" t="n">
        <v>20</v>
      </c>
      <c r="AJ40" s="30"/>
      <c r="AK40" s="30" t="n">
        <v>1</v>
      </c>
      <c r="AL40" s="34"/>
      <c r="AM40" s="34"/>
      <c r="AN40" s="31" t="n">
        <v>25</v>
      </c>
      <c r="AO40" s="23"/>
      <c r="AP40" s="31" t="n">
        <v>40</v>
      </c>
      <c r="AQ40" s="23"/>
      <c r="AR40" s="23"/>
      <c r="AS40" s="23"/>
      <c r="AT40" s="35"/>
    </row>
    <row r="41" customFormat="false" ht="15" hidden="false" customHeight="false" outlineLevel="0" collapsed="false">
      <c r="A41" s="23" t="n">
        <v>39</v>
      </c>
      <c r="B41" s="23" t="s">
        <v>58</v>
      </c>
      <c r="C41" s="64" t="s">
        <v>59</v>
      </c>
      <c r="D41" s="25" t="s">
        <v>14</v>
      </c>
      <c r="E41" s="26" t="s">
        <v>15</v>
      </c>
      <c r="F41" s="27" t="n">
        <v>8</v>
      </c>
      <c r="G41" s="27" t="n">
        <v>8</v>
      </c>
      <c r="H41" s="25" t="s">
        <v>14</v>
      </c>
      <c r="I41" s="27" t="s">
        <v>14</v>
      </c>
      <c r="J41" s="27" t="s">
        <v>14</v>
      </c>
      <c r="K41" s="27" t="n">
        <v>8</v>
      </c>
      <c r="L41" s="27" t="n">
        <v>8</v>
      </c>
      <c r="M41" s="27" t="n">
        <v>8</v>
      </c>
      <c r="N41" s="27" t="n">
        <v>8</v>
      </c>
      <c r="O41" s="25" t="s">
        <v>14</v>
      </c>
      <c r="P41" s="27" t="s">
        <v>14</v>
      </c>
      <c r="Q41" s="27" t="n">
        <v>8</v>
      </c>
      <c r="R41" s="27" t="n">
        <v>8</v>
      </c>
      <c r="S41" s="27" t="n">
        <v>8</v>
      </c>
      <c r="T41" s="27" t="n">
        <v>8</v>
      </c>
      <c r="U41" s="27" t="n">
        <v>8</v>
      </c>
      <c r="V41" s="25" t="s">
        <v>14</v>
      </c>
      <c r="W41" s="25" t="s">
        <v>14</v>
      </c>
      <c r="X41" s="25" t="n">
        <v>8</v>
      </c>
      <c r="Y41" s="25" t="n">
        <v>8</v>
      </c>
      <c r="Z41" s="25" t="n">
        <v>8</v>
      </c>
      <c r="AA41" s="58" t="s">
        <v>15</v>
      </c>
      <c r="AB41" s="58" t="s">
        <v>15</v>
      </c>
      <c r="AC41" s="25" t="s">
        <v>14</v>
      </c>
      <c r="AD41" s="25" t="s">
        <v>14</v>
      </c>
      <c r="AE41" s="25" t="n">
        <v>8</v>
      </c>
      <c r="AF41" s="25" t="n">
        <v>8</v>
      </c>
      <c r="AG41" s="25" t="n">
        <v>8</v>
      </c>
      <c r="AH41" s="28" t="n">
        <v>8</v>
      </c>
      <c r="AI41" s="29" t="n">
        <v>18</v>
      </c>
      <c r="AJ41" s="30"/>
      <c r="AK41" s="30" t="n">
        <v>3</v>
      </c>
      <c r="AL41" s="34"/>
      <c r="AM41" s="34"/>
      <c r="AN41" s="31"/>
      <c r="AO41" s="23"/>
      <c r="AP41" s="31"/>
      <c r="AQ41" s="23"/>
      <c r="AR41" s="23"/>
      <c r="AS41" s="23"/>
      <c r="AT41" s="35"/>
    </row>
    <row r="42" customFormat="false" ht="15" hidden="false" customHeight="false" outlineLevel="0" collapsed="false">
      <c r="A42" s="23" t="n">
        <v>40</v>
      </c>
      <c r="B42" s="23" t="s">
        <v>60</v>
      </c>
      <c r="C42" s="65" t="s">
        <v>61</v>
      </c>
      <c r="D42" s="25" t="s">
        <v>14</v>
      </c>
      <c r="E42" s="26" t="s">
        <v>15</v>
      </c>
      <c r="F42" s="27" t="n">
        <v>8</v>
      </c>
      <c r="G42" s="27" t="n">
        <v>8</v>
      </c>
      <c r="H42" s="25" t="s">
        <v>14</v>
      </c>
      <c r="I42" s="27" t="s">
        <v>14</v>
      </c>
      <c r="J42" s="27" t="s">
        <v>14</v>
      </c>
      <c r="K42" s="26" t="s">
        <v>15</v>
      </c>
      <c r="L42" s="26" t="s">
        <v>15</v>
      </c>
      <c r="M42" s="26" t="s">
        <v>15</v>
      </c>
      <c r="N42" s="26" t="s">
        <v>15</v>
      </c>
      <c r="O42" s="25" t="s">
        <v>14</v>
      </c>
      <c r="P42" s="27" t="s">
        <v>14</v>
      </c>
      <c r="Q42" s="27" t="n">
        <v>10.5</v>
      </c>
      <c r="R42" s="27" t="n">
        <v>8</v>
      </c>
      <c r="S42" s="27" t="n">
        <v>8</v>
      </c>
      <c r="T42" s="27" t="n">
        <v>8</v>
      </c>
      <c r="U42" s="27" t="n">
        <v>8</v>
      </c>
      <c r="V42" s="25" t="s">
        <v>14</v>
      </c>
      <c r="W42" s="25" t="s">
        <v>14</v>
      </c>
      <c r="X42" s="25" t="n">
        <v>8</v>
      </c>
      <c r="Y42" s="25" t="n">
        <v>8</v>
      </c>
      <c r="Z42" s="25" t="n">
        <v>8</v>
      </c>
      <c r="AA42" s="27" t="n">
        <v>8</v>
      </c>
      <c r="AB42" s="27" t="n">
        <v>8</v>
      </c>
      <c r="AC42" s="25" t="s">
        <v>14</v>
      </c>
      <c r="AD42" s="25" t="s">
        <v>14</v>
      </c>
      <c r="AE42" s="25" t="n">
        <v>8</v>
      </c>
      <c r="AF42" s="25" t="n">
        <v>8</v>
      </c>
      <c r="AG42" s="25" t="n">
        <v>9</v>
      </c>
      <c r="AH42" s="28" t="n">
        <v>9</v>
      </c>
      <c r="AI42" s="29" t="n">
        <v>16</v>
      </c>
      <c r="AJ42" s="30"/>
      <c r="AK42" s="30" t="n">
        <v>5</v>
      </c>
      <c r="AL42" s="34"/>
      <c r="AM42" s="34"/>
      <c r="AN42" s="31" t="n">
        <v>25</v>
      </c>
      <c r="AO42" s="23" t="n">
        <v>4.5</v>
      </c>
      <c r="AP42" s="33" t="n">
        <v>40</v>
      </c>
      <c r="AQ42" s="23"/>
      <c r="AR42" s="34"/>
      <c r="AS42" s="34"/>
      <c r="AT42" s="35"/>
    </row>
    <row r="43" customFormat="false" ht="15" hidden="false" customHeight="false" outlineLevel="0" collapsed="false">
      <c r="A43" s="23" t="n">
        <v>41</v>
      </c>
      <c r="B43" s="23" t="s">
        <v>60</v>
      </c>
      <c r="C43" s="65" t="s">
        <v>62</v>
      </c>
      <c r="D43" s="25" t="s">
        <v>14</v>
      </c>
      <c r="E43" s="26" t="s">
        <v>15</v>
      </c>
      <c r="F43" s="27" t="n">
        <v>8</v>
      </c>
      <c r="G43" s="27" t="n">
        <v>8</v>
      </c>
      <c r="H43" s="25" t="s">
        <v>14</v>
      </c>
      <c r="I43" s="27" t="s">
        <v>14</v>
      </c>
      <c r="J43" s="27" t="s">
        <v>14</v>
      </c>
      <c r="K43" s="27" t="n">
        <v>8</v>
      </c>
      <c r="L43" s="27" t="n">
        <v>8</v>
      </c>
      <c r="M43" s="27" t="n">
        <v>8</v>
      </c>
      <c r="N43" s="27" t="n">
        <v>8</v>
      </c>
      <c r="O43" s="25" t="s">
        <v>14</v>
      </c>
      <c r="P43" s="27" t="s">
        <v>14</v>
      </c>
      <c r="Q43" s="27" t="n">
        <v>8</v>
      </c>
      <c r="R43" s="27" t="n">
        <v>8</v>
      </c>
      <c r="S43" s="27" t="n">
        <v>8</v>
      </c>
      <c r="T43" s="27" t="n">
        <v>8</v>
      </c>
      <c r="U43" s="27" t="n">
        <v>8</v>
      </c>
      <c r="V43" s="25" t="s">
        <v>14</v>
      </c>
      <c r="W43" s="25" t="s">
        <v>14</v>
      </c>
      <c r="X43" s="25" t="n">
        <v>8</v>
      </c>
      <c r="Y43" s="25" t="n">
        <v>8</v>
      </c>
      <c r="Z43" s="25" t="n">
        <v>8</v>
      </c>
      <c r="AA43" s="27" t="n">
        <v>8</v>
      </c>
      <c r="AB43" s="27" t="n">
        <v>8</v>
      </c>
      <c r="AC43" s="25" t="s">
        <v>14</v>
      </c>
      <c r="AD43" s="25" t="s">
        <v>14</v>
      </c>
      <c r="AE43" s="25" t="n">
        <v>8</v>
      </c>
      <c r="AF43" s="25" t="n">
        <v>8</v>
      </c>
      <c r="AG43" s="25" t="n">
        <v>8</v>
      </c>
      <c r="AH43" s="28" t="n">
        <v>8</v>
      </c>
      <c r="AI43" s="66" t="n">
        <v>20</v>
      </c>
      <c r="AJ43" s="67"/>
      <c r="AK43" s="67" t="n">
        <v>1</v>
      </c>
      <c r="AL43" s="68"/>
      <c r="AM43" s="68"/>
      <c r="AN43" s="69" t="n">
        <v>25</v>
      </c>
      <c r="AO43" s="68"/>
      <c r="AP43" s="70" t="n">
        <v>40</v>
      </c>
      <c r="AQ43" s="71"/>
      <c r="AR43" s="68"/>
      <c r="AS43" s="68"/>
      <c r="AT43" s="72"/>
    </row>
  </sheetData>
  <mergeCells count="1">
    <mergeCell ref="D1:A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W26" activeCellId="0" sqref="W26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114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290" t="s">
        <v>12</v>
      </c>
      <c r="C3" s="353" t="s">
        <v>13</v>
      </c>
      <c r="D3" s="354" t="n">
        <v>8</v>
      </c>
      <c r="E3" s="354" t="n">
        <v>8</v>
      </c>
      <c r="F3" s="354" t="n">
        <v>8</v>
      </c>
      <c r="G3" s="355" t="n">
        <v>8</v>
      </c>
      <c r="H3" s="354" t="s">
        <v>50</v>
      </c>
      <c r="I3" s="355" t="s">
        <v>50</v>
      </c>
      <c r="J3" s="290" t="s">
        <v>15</v>
      </c>
      <c r="K3" s="290" t="s">
        <v>15</v>
      </c>
      <c r="L3" s="290" t="s">
        <v>15</v>
      </c>
      <c r="M3" s="290" t="s">
        <v>15</v>
      </c>
      <c r="N3" s="290" t="s">
        <v>15</v>
      </c>
      <c r="O3" s="354" t="s">
        <v>50</v>
      </c>
      <c r="P3" s="355" t="s">
        <v>50</v>
      </c>
      <c r="Q3" s="355" t="s">
        <v>50</v>
      </c>
      <c r="R3" s="354" t="n">
        <v>8</v>
      </c>
      <c r="S3" s="425" t="n">
        <v>8</v>
      </c>
      <c r="T3" s="425" t="n">
        <v>8</v>
      </c>
      <c r="U3" s="425" t="n">
        <v>8</v>
      </c>
      <c r="V3" s="354" t="s">
        <v>50</v>
      </c>
      <c r="W3" s="354" t="s">
        <v>50</v>
      </c>
      <c r="X3" s="354" t="n">
        <v>8</v>
      </c>
      <c r="Y3" s="354" t="n">
        <v>8</v>
      </c>
      <c r="Z3" s="425" t="n">
        <v>8</v>
      </c>
      <c r="AA3" s="425" t="n">
        <v>8</v>
      </c>
      <c r="AB3" s="425" t="n">
        <v>8</v>
      </c>
      <c r="AC3" s="354" t="s">
        <v>50</v>
      </c>
      <c r="AD3" s="426" t="s">
        <v>50</v>
      </c>
      <c r="AE3" s="427" t="n">
        <v>8</v>
      </c>
      <c r="AF3" s="427" t="n">
        <v>8</v>
      </c>
      <c r="AG3" s="427" t="n">
        <v>8</v>
      </c>
      <c r="AH3" s="427" t="n">
        <v>8</v>
      </c>
      <c r="AI3" s="195" t="n">
        <f aca="false">IF(COUNTIF(D3:AH3,"&gt;0")&gt;$AI$1,$AI$1,COUNTIF(D3:AH3,"&gt;0"))</f>
        <v>17</v>
      </c>
      <c r="AJ3" s="196"/>
      <c r="AK3" s="196" t="n">
        <f aca="false">COUNTIF($D3:$AH3,"отп/Б")+COUNTIF($D3:$AH3,"отп")+COUNTIF($D3:$AH3,"отп/с")</f>
        <v>5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3" t="n">
        <f aca="false">AO3*AP3+AQ3*AR3+AM3*AN3</f>
        <v>0</v>
      </c>
      <c r="AT3" s="193"/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17</v>
      </c>
      <c r="D4" s="197" t="n">
        <v>8</v>
      </c>
      <c r="E4" s="292" t="n">
        <v>8</v>
      </c>
      <c r="F4" s="197" t="n">
        <v>8</v>
      </c>
      <c r="G4" s="358" t="n">
        <v>8</v>
      </c>
      <c r="H4" s="354" t="s">
        <v>50</v>
      </c>
      <c r="I4" s="355" t="s">
        <v>50</v>
      </c>
      <c r="J4" s="355" t="n">
        <v>8</v>
      </c>
      <c r="K4" s="428" t="n">
        <v>8</v>
      </c>
      <c r="L4" s="355" t="n">
        <v>8</v>
      </c>
      <c r="M4" s="355" t="n">
        <v>8</v>
      </c>
      <c r="N4" s="355" t="n">
        <v>8</v>
      </c>
      <c r="O4" s="354" t="s">
        <v>50</v>
      </c>
      <c r="P4" s="355" t="s">
        <v>50</v>
      </c>
      <c r="Q4" s="355" t="s">
        <v>50</v>
      </c>
      <c r="R4" s="354" t="n">
        <v>8</v>
      </c>
      <c r="S4" s="429" t="n">
        <v>8</v>
      </c>
      <c r="T4" s="429" t="n">
        <v>8</v>
      </c>
      <c r="U4" s="429" t="n">
        <v>8</v>
      </c>
      <c r="V4" s="354" t="s">
        <v>50</v>
      </c>
      <c r="W4" s="354" t="s">
        <v>50</v>
      </c>
      <c r="X4" s="354" t="n">
        <v>8</v>
      </c>
      <c r="Y4" s="354" t="n">
        <v>8</v>
      </c>
      <c r="Z4" s="425" t="n">
        <v>8</v>
      </c>
      <c r="AA4" s="425" t="n">
        <v>8</v>
      </c>
      <c r="AB4" s="425" t="n">
        <v>8</v>
      </c>
      <c r="AC4" s="354" t="s">
        <v>50</v>
      </c>
      <c r="AD4" s="426" t="s">
        <v>50</v>
      </c>
      <c r="AE4" s="427" t="n">
        <v>8</v>
      </c>
      <c r="AF4" s="427" t="n">
        <v>8</v>
      </c>
      <c r="AG4" s="427" t="n">
        <v>8</v>
      </c>
      <c r="AH4" s="427" t="n">
        <v>8</v>
      </c>
      <c r="AI4" s="195" t="n">
        <f aca="false">IF(COUNTIF(D4:AH4,"&gt;0")&gt;$AI$1,$AI$1,COUNTIF(D4:AH4,"&gt;0"))</f>
        <v>22</v>
      </c>
      <c r="AJ4" s="196"/>
      <c r="AK4" s="196" t="n">
        <f aca="false">COUNTIF($D4:$AH4,"отп/Б")+COUNTIF($D4:$AH4,"отп")+COUNTIF($D4:$AH4,"отп/с")</f>
        <v>0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40</v>
      </c>
      <c r="AQ4" s="197"/>
      <c r="AR4" s="197" t="n">
        <v>60</v>
      </c>
      <c r="AS4" s="197" t="n">
        <f aca="false">AO4*AP4+AQ4*AR4+AM4*AN4</f>
        <v>0</v>
      </c>
      <c r="AT4" s="401" t="n">
        <v>1.15</v>
      </c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103</v>
      </c>
      <c r="D5" s="354" t="n">
        <v>8</v>
      </c>
      <c r="E5" s="294" t="n">
        <v>8</v>
      </c>
      <c r="F5" s="197" t="n">
        <v>8</v>
      </c>
      <c r="G5" s="358" t="n">
        <v>8</v>
      </c>
      <c r="H5" s="354" t="s">
        <v>50</v>
      </c>
      <c r="I5" s="355" t="s">
        <v>50</v>
      </c>
      <c r="J5" s="355" t="n">
        <v>8</v>
      </c>
      <c r="K5" s="430" t="n">
        <v>8</v>
      </c>
      <c r="L5" s="355" t="n">
        <v>8</v>
      </c>
      <c r="M5" s="355" t="n">
        <v>8</v>
      </c>
      <c r="N5" s="355" t="n">
        <v>8</v>
      </c>
      <c r="O5" s="354" t="s">
        <v>50</v>
      </c>
      <c r="P5" s="355" t="s">
        <v>50</v>
      </c>
      <c r="Q5" s="355" t="s">
        <v>50</v>
      </c>
      <c r="R5" s="354" t="n">
        <v>8</v>
      </c>
      <c r="S5" s="429" t="n">
        <v>8</v>
      </c>
      <c r="T5" s="429" t="n">
        <v>8</v>
      </c>
      <c r="U5" s="429" t="n">
        <v>8</v>
      </c>
      <c r="V5" s="354" t="s">
        <v>50</v>
      </c>
      <c r="W5" s="354" t="s">
        <v>50</v>
      </c>
      <c r="X5" s="354" t="n">
        <v>8</v>
      </c>
      <c r="Y5" s="354" t="n">
        <v>8</v>
      </c>
      <c r="Z5" s="425" t="n">
        <v>8</v>
      </c>
      <c r="AA5" s="425" t="n">
        <v>8</v>
      </c>
      <c r="AB5" s="425" t="n">
        <v>8</v>
      </c>
      <c r="AC5" s="354" t="s">
        <v>50</v>
      </c>
      <c r="AD5" s="426" t="s">
        <v>50</v>
      </c>
      <c r="AE5" s="427" t="n">
        <v>8</v>
      </c>
      <c r="AF5" s="427" t="n">
        <v>8</v>
      </c>
      <c r="AG5" s="427" t="n">
        <v>8</v>
      </c>
      <c r="AH5" s="427" t="n">
        <v>8</v>
      </c>
      <c r="AI5" s="191" t="n">
        <f aca="false">IF(COUNTIF(D5:AH5,"&gt;0")&gt;$AI$1,$AI$1,COUNTIF(D5:AH5,"&gt;0"))</f>
        <v>22</v>
      </c>
      <c r="AJ5" s="192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196"/>
      <c r="AN5" s="197" t="n">
        <v>25</v>
      </c>
      <c r="AO5" s="197"/>
      <c r="AP5" s="230" t="n">
        <v>50</v>
      </c>
      <c r="AQ5" s="197"/>
      <c r="AR5" s="230" t="n">
        <v>75</v>
      </c>
      <c r="AS5" s="230" t="n">
        <f aca="false">AO5*AP5+AQ5*AR5+AM5*AN5</f>
        <v>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104</v>
      </c>
      <c r="D6" s="290" t="s">
        <v>15</v>
      </c>
      <c r="E6" s="384" t="s">
        <v>15</v>
      </c>
      <c r="F6" s="290" t="s">
        <v>15</v>
      </c>
      <c r="G6" s="384" t="s">
        <v>15</v>
      </c>
      <c r="H6" s="354" t="s">
        <v>50</v>
      </c>
      <c r="I6" s="355" t="s">
        <v>50</v>
      </c>
      <c r="J6" s="355" t="n">
        <v>8</v>
      </c>
      <c r="K6" s="430" t="n">
        <v>18</v>
      </c>
      <c r="L6" s="355" t="n">
        <v>9.5</v>
      </c>
      <c r="M6" s="355" t="n">
        <v>8</v>
      </c>
      <c r="N6" s="355" t="n">
        <v>12</v>
      </c>
      <c r="O6" s="431" t="n">
        <v>14</v>
      </c>
      <c r="P6" s="355" t="s">
        <v>50</v>
      </c>
      <c r="Q6" s="355" t="s">
        <v>50</v>
      </c>
      <c r="R6" s="425" t="n">
        <v>14.5</v>
      </c>
      <c r="S6" s="429" t="n">
        <v>8</v>
      </c>
      <c r="T6" s="429" t="n">
        <v>8</v>
      </c>
      <c r="U6" s="429" t="n">
        <v>8</v>
      </c>
      <c r="V6" s="432" t="n">
        <v>12.5</v>
      </c>
      <c r="W6" s="354" t="s">
        <v>50</v>
      </c>
      <c r="X6" s="354" t="n">
        <v>8</v>
      </c>
      <c r="Y6" s="354" t="n">
        <v>8</v>
      </c>
      <c r="Z6" s="425" t="n">
        <v>10.5</v>
      </c>
      <c r="AA6" s="425" t="n">
        <v>8</v>
      </c>
      <c r="AB6" s="425" t="n">
        <v>10</v>
      </c>
      <c r="AC6" s="354" t="s">
        <v>50</v>
      </c>
      <c r="AD6" s="426" t="s">
        <v>50</v>
      </c>
      <c r="AE6" s="427" t="n">
        <v>8</v>
      </c>
      <c r="AF6" s="427" t="n">
        <v>8</v>
      </c>
      <c r="AG6" s="427" t="n">
        <v>8</v>
      </c>
      <c r="AH6" s="427" t="n">
        <v>8</v>
      </c>
      <c r="AI6" s="200" t="n">
        <v>18</v>
      </c>
      <c r="AJ6" s="196"/>
      <c r="AK6" s="196" t="n">
        <f aca="false">COUNTIF($D6:$AH6,"отп/Б")+COUNTIF($D6:$AH6,"отп")+COUNTIF($D6:$AH6,"отп/с")</f>
        <v>4</v>
      </c>
      <c r="AL6" s="196" t="n">
        <f aca="false">COUNTIF($D6:$AH6,"Б")</f>
        <v>0</v>
      </c>
      <c r="AM6" s="196"/>
      <c r="AN6" s="197" t="n">
        <v>25</v>
      </c>
      <c r="AO6" s="197" t="n">
        <v>26</v>
      </c>
      <c r="AP6" s="230" t="n">
        <v>40</v>
      </c>
      <c r="AQ6" s="197" t="n">
        <v>27</v>
      </c>
      <c r="AR6" s="197" t="n">
        <v>60</v>
      </c>
      <c r="AS6" s="197" t="n">
        <f aca="false">AO6*AP6+AQ6*AR6+AM6*AN6</f>
        <v>2660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20</v>
      </c>
      <c r="D7" s="354" t="n">
        <v>16</v>
      </c>
      <c r="E7" s="197" t="n">
        <v>9</v>
      </c>
      <c r="F7" s="197" t="n">
        <v>20</v>
      </c>
      <c r="G7" s="362" t="n">
        <v>21</v>
      </c>
      <c r="H7" s="354" t="s">
        <v>50</v>
      </c>
      <c r="I7" s="355" t="s">
        <v>50</v>
      </c>
      <c r="J7" s="355" t="n">
        <v>8</v>
      </c>
      <c r="K7" s="430" t="n">
        <v>8</v>
      </c>
      <c r="L7" s="430" t="n">
        <v>9.5</v>
      </c>
      <c r="M7" s="355" t="n">
        <v>20</v>
      </c>
      <c r="N7" s="355" t="n">
        <v>17</v>
      </c>
      <c r="O7" s="354" t="s">
        <v>50</v>
      </c>
      <c r="P7" s="355" t="s">
        <v>50</v>
      </c>
      <c r="Q7" s="355" t="s">
        <v>50</v>
      </c>
      <c r="R7" s="354" t="n">
        <v>8</v>
      </c>
      <c r="S7" s="429" t="n">
        <v>8</v>
      </c>
      <c r="T7" s="429" t="n">
        <v>20</v>
      </c>
      <c r="U7" s="425" t="n">
        <v>17</v>
      </c>
      <c r="V7" s="354" t="s">
        <v>50</v>
      </c>
      <c r="W7" s="354" t="s">
        <v>50</v>
      </c>
      <c r="X7" s="354" t="n">
        <v>8</v>
      </c>
      <c r="Y7" s="354" t="n">
        <v>8</v>
      </c>
      <c r="Z7" s="425" t="n">
        <v>9</v>
      </c>
      <c r="AA7" s="425" t="n">
        <v>20</v>
      </c>
      <c r="AB7" s="425" t="n">
        <v>17</v>
      </c>
      <c r="AC7" s="433" t="n">
        <v>17.5</v>
      </c>
      <c r="AD7" s="426" t="s">
        <v>50</v>
      </c>
      <c r="AE7" s="427" t="n">
        <v>8</v>
      </c>
      <c r="AF7" s="427" t="n">
        <v>8</v>
      </c>
      <c r="AG7" s="427" t="n">
        <v>20</v>
      </c>
      <c r="AH7" s="427" t="n">
        <v>17</v>
      </c>
      <c r="AI7" s="195" t="n">
        <f aca="false">IF(COUNTIF(D7:AH7,"&gt;0")&gt;$AI$1,$AI$1,COUNTIF(D7:AH7,"&gt;0"))</f>
        <v>22</v>
      </c>
      <c r="AJ7" s="196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196" t="n">
        <v>40</v>
      </c>
      <c r="AN7" s="197" t="n">
        <v>25</v>
      </c>
      <c r="AO7" s="197" t="n">
        <v>80</v>
      </c>
      <c r="AP7" s="230" t="n">
        <v>40</v>
      </c>
      <c r="AQ7" s="197" t="n">
        <v>18</v>
      </c>
      <c r="AR7" s="197" t="n">
        <v>60</v>
      </c>
      <c r="AS7" s="197" t="n">
        <f aca="false">AO7*AP7+AQ7*AR7+AM7*AN7</f>
        <v>5280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21</v>
      </c>
      <c r="D8" s="197" t="n">
        <v>8</v>
      </c>
      <c r="E8" s="197" t="n">
        <v>8</v>
      </c>
      <c r="F8" s="197" t="n">
        <v>8</v>
      </c>
      <c r="G8" s="358" t="n">
        <v>9</v>
      </c>
      <c r="H8" s="354" t="s">
        <v>50</v>
      </c>
      <c r="I8" s="355" t="s">
        <v>50</v>
      </c>
      <c r="J8" s="355" t="n">
        <v>8</v>
      </c>
      <c r="K8" s="430" t="n">
        <v>10.5</v>
      </c>
      <c r="L8" s="355" t="n">
        <v>9.5</v>
      </c>
      <c r="M8" s="355" t="n">
        <v>10</v>
      </c>
      <c r="N8" s="355" t="n">
        <v>8</v>
      </c>
      <c r="O8" s="354" t="s">
        <v>50</v>
      </c>
      <c r="P8" s="355" t="s">
        <v>50</v>
      </c>
      <c r="Q8" s="355" t="s">
        <v>50</v>
      </c>
      <c r="R8" s="354" t="n">
        <v>8</v>
      </c>
      <c r="S8" s="429" t="n">
        <v>8</v>
      </c>
      <c r="T8" s="104" t="s">
        <v>66</v>
      </c>
      <c r="U8" s="429" t="n">
        <v>9</v>
      </c>
      <c r="V8" s="354" t="s">
        <v>50</v>
      </c>
      <c r="W8" s="354" t="s">
        <v>50</v>
      </c>
      <c r="X8" s="354" t="n">
        <v>8</v>
      </c>
      <c r="Y8" s="354" t="n">
        <v>9</v>
      </c>
      <c r="Z8" s="425" t="n">
        <v>9.5</v>
      </c>
      <c r="AA8" s="425" t="n">
        <v>8</v>
      </c>
      <c r="AB8" s="425" t="n">
        <v>9</v>
      </c>
      <c r="AC8" s="354" t="s">
        <v>50</v>
      </c>
      <c r="AD8" s="426" t="s">
        <v>50</v>
      </c>
      <c r="AE8" s="427" t="n">
        <v>8</v>
      </c>
      <c r="AF8" s="427" t="n">
        <v>8</v>
      </c>
      <c r="AG8" s="427" t="n">
        <v>8</v>
      </c>
      <c r="AH8" s="427" t="n">
        <v>8</v>
      </c>
      <c r="AI8" s="200" t="n">
        <f aca="false">IF(COUNTIF(D8:AH8,"&gt;0")&gt;$AI$1,$AI$1,COUNTIF(D8:AH8,"&gt;0"))</f>
        <v>21</v>
      </c>
      <c r="AJ8" s="196"/>
      <c r="AK8" s="196" t="n">
        <f aca="false">COUNTIF($D8:$AH8,"отп/Б")+COUNTIF($D8:$AH8,"отп")+COUNTIF($D8:$AH8,"отп/с")</f>
        <v>1</v>
      </c>
      <c r="AL8" s="196" t="n">
        <f aca="false">COUNTIF($D8:$AH8,"Б")</f>
        <v>0</v>
      </c>
      <c r="AM8" s="196"/>
      <c r="AN8" s="197" t="n">
        <v>25</v>
      </c>
      <c r="AO8" s="197" t="n">
        <v>11</v>
      </c>
      <c r="AP8" s="230" t="n">
        <v>40</v>
      </c>
      <c r="AQ8" s="197"/>
      <c r="AR8" s="197" t="n">
        <v>60</v>
      </c>
      <c r="AS8" s="197" t="n">
        <f aca="false">AO8*AP8+AQ8*AR8+AM8*AN8</f>
        <v>440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22</v>
      </c>
      <c r="D9" s="354" t="n">
        <v>8</v>
      </c>
      <c r="E9" s="292" t="n">
        <v>20</v>
      </c>
      <c r="F9" s="292" t="n">
        <v>17</v>
      </c>
      <c r="G9" s="292" t="n">
        <v>8</v>
      </c>
      <c r="H9" s="354" t="s">
        <v>50</v>
      </c>
      <c r="I9" s="355" t="s">
        <v>50</v>
      </c>
      <c r="J9" s="358" t="n">
        <v>8</v>
      </c>
      <c r="K9" s="430" t="n">
        <v>9</v>
      </c>
      <c r="L9" s="355" t="n">
        <v>20</v>
      </c>
      <c r="M9" s="355" t="n">
        <v>17</v>
      </c>
      <c r="N9" s="355" t="n">
        <v>8</v>
      </c>
      <c r="O9" s="354" t="s">
        <v>50</v>
      </c>
      <c r="P9" s="355" t="s">
        <v>50</v>
      </c>
      <c r="Q9" s="355" t="s">
        <v>50</v>
      </c>
      <c r="R9" s="354" t="n">
        <v>9</v>
      </c>
      <c r="S9" s="429" t="n">
        <v>20</v>
      </c>
      <c r="T9" s="429" t="n">
        <v>17</v>
      </c>
      <c r="U9" s="429" t="n">
        <v>12</v>
      </c>
      <c r="V9" s="354" t="s">
        <v>50</v>
      </c>
      <c r="W9" s="354" t="s">
        <v>50</v>
      </c>
      <c r="X9" s="354" t="n">
        <v>8</v>
      </c>
      <c r="Y9" s="354" t="n">
        <v>9</v>
      </c>
      <c r="Z9" s="425" t="n">
        <v>20</v>
      </c>
      <c r="AA9" s="425" t="n">
        <v>17</v>
      </c>
      <c r="AB9" s="425" t="n">
        <v>8</v>
      </c>
      <c r="AC9" s="354" t="s">
        <v>50</v>
      </c>
      <c r="AD9" s="426" t="s">
        <v>50</v>
      </c>
      <c r="AE9" s="427" t="n">
        <v>8</v>
      </c>
      <c r="AF9" s="427" t="n">
        <v>8</v>
      </c>
      <c r="AG9" s="427" t="n">
        <v>20</v>
      </c>
      <c r="AH9" s="427" t="n">
        <v>17</v>
      </c>
      <c r="AI9" s="200" t="n">
        <f aca="false">IF(COUNTIF(D9:AH9,"&gt;0")&gt;$AI$1,$AI$1,COUNTIF(D9:AH9,"&gt;0"))</f>
        <v>22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 t="n">
        <v>40</v>
      </c>
      <c r="AN9" s="197" t="n">
        <v>15</v>
      </c>
      <c r="AO9" s="197" t="n">
        <v>72</v>
      </c>
      <c r="AP9" s="230" t="n">
        <v>30</v>
      </c>
      <c r="AQ9" s="197"/>
      <c r="AR9" s="197" t="n">
        <v>45</v>
      </c>
      <c r="AS9" s="197" t="n">
        <f aca="false">AO9*AP9+AQ9*AR9+AM9*AN9</f>
        <v>2760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106</v>
      </c>
      <c r="D10" s="197" t="n">
        <v>8</v>
      </c>
      <c r="E10" s="197" t="n">
        <v>10</v>
      </c>
      <c r="F10" s="363" t="n">
        <v>14.5</v>
      </c>
      <c r="G10" s="358" t="n">
        <v>21</v>
      </c>
      <c r="H10" s="354" t="s">
        <v>50</v>
      </c>
      <c r="I10" s="355" t="s">
        <v>50</v>
      </c>
      <c r="J10" s="358" t="n">
        <v>8</v>
      </c>
      <c r="K10" s="430" t="n">
        <v>9</v>
      </c>
      <c r="L10" s="355" t="n">
        <v>20</v>
      </c>
      <c r="M10" s="355" t="n">
        <v>17</v>
      </c>
      <c r="N10" s="355" t="n">
        <v>8</v>
      </c>
      <c r="O10" s="354" t="s">
        <v>50</v>
      </c>
      <c r="P10" s="355" t="s">
        <v>50</v>
      </c>
      <c r="Q10" s="355" t="s">
        <v>50</v>
      </c>
      <c r="R10" s="354" t="n">
        <v>9</v>
      </c>
      <c r="S10" s="429" t="n">
        <v>20</v>
      </c>
      <c r="T10" s="429" t="n">
        <v>17</v>
      </c>
      <c r="U10" s="429" t="n">
        <v>9</v>
      </c>
      <c r="V10" s="354" t="s">
        <v>50</v>
      </c>
      <c r="W10" s="354" t="s">
        <v>50</v>
      </c>
      <c r="X10" s="354" t="n">
        <v>8</v>
      </c>
      <c r="Y10" s="354" t="n">
        <v>9</v>
      </c>
      <c r="Z10" s="425" t="n">
        <v>20</v>
      </c>
      <c r="AA10" s="425" t="n">
        <v>17</v>
      </c>
      <c r="AB10" s="425" t="n">
        <v>8</v>
      </c>
      <c r="AC10" s="354" t="s">
        <v>50</v>
      </c>
      <c r="AD10" s="426" t="s">
        <v>50</v>
      </c>
      <c r="AE10" s="427" t="n">
        <v>8</v>
      </c>
      <c r="AF10" s="427" t="n">
        <v>8</v>
      </c>
      <c r="AG10" s="427" t="n">
        <v>8</v>
      </c>
      <c r="AH10" s="427" t="n">
        <v>20</v>
      </c>
      <c r="AI10" s="200" t="n">
        <f aca="false">IF(COUNTIF(D10:AH10,"&gt;0")&gt;$AI$1,$AI$1,COUNTIF(D10:AH10,"&gt;0"))</f>
        <v>22</v>
      </c>
      <c r="AJ10" s="196"/>
      <c r="AK10" s="196" t="n">
        <f aca="false">COUNTIF($D10:$AH10,"отп/Б")+COUNTIF($D10:$AH10,"отп")+COUNTIF($D10:$AH10,"отп/с")</f>
        <v>0</v>
      </c>
      <c r="AL10" s="196" t="n">
        <f aca="false">COUNTIF($D10:$AH10,"Б")</f>
        <v>0</v>
      </c>
      <c r="AM10" s="196" t="n">
        <v>24</v>
      </c>
      <c r="AN10" s="197" t="n">
        <v>25</v>
      </c>
      <c r="AO10" s="197" t="n">
        <v>77</v>
      </c>
      <c r="AP10" s="230" t="n">
        <v>40</v>
      </c>
      <c r="AQ10" s="197"/>
      <c r="AR10" s="197" t="n">
        <v>60</v>
      </c>
      <c r="AS10" s="197" t="n">
        <f aca="false">AO10*AP10+AQ10*AR10+AM10*AN10</f>
        <v>3680</v>
      </c>
      <c r="AT10" s="230"/>
    </row>
    <row r="11" customFormat="false" ht="15" hidden="false" customHeight="false" outlineLevel="0" collapsed="false">
      <c r="A11" s="290" t="n">
        <f aca="false">A10+1</f>
        <v>9</v>
      </c>
      <c r="B11" s="197" t="s">
        <v>12</v>
      </c>
      <c r="C11" s="357" t="s">
        <v>24</v>
      </c>
      <c r="D11" s="354" t="n">
        <v>8</v>
      </c>
      <c r="E11" s="294" t="n">
        <v>8</v>
      </c>
      <c r="F11" s="197" t="n">
        <v>8</v>
      </c>
      <c r="G11" s="358" t="n">
        <v>8</v>
      </c>
      <c r="H11" s="354" t="s">
        <v>50</v>
      </c>
      <c r="I11" s="355" t="s">
        <v>50</v>
      </c>
      <c r="J11" s="358" t="n">
        <v>8</v>
      </c>
      <c r="K11" s="430" t="n">
        <v>8</v>
      </c>
      <c r="L11" s="355" t="n">
        <v>8</v>
      </c>
      <c r="M11" s="355" t="n">
        <v>8</v>
      </c>
      <c r="N11" s="355" t="n">
        <v>8</v>
      </c>
      <c r="O11" s="354" t="s">
        <v>50</v>
      </c>
      <c r="P11" s="355" t="s">
        <v>50</v>
      </c>
      <c r="Q11" s="355" t="s">
        <v>50</v>
      </c>
      <c r="R11" s="354" t="n">
        <v>8</v>
      </c>
      <c r="S11" s="434" t="n">
        <v>8</v>
      </c>
      <c r="T11" s="434" t="n">
        <v>8</v>
      </c>
      <c r="U11" s="429" t="n">
        <v>9</v>
      </c>
      <c r="V11" s="354" t="s">
        <v>50</v>
      </c>
      <c r="W11" s="354" t="s">
        <v>50</v>
      </c>
      <c r="X11" s="354" t="n">
        <v>8</v>
      </c>
      <c r="Y11" s="354" t="n">
        <v>8</v>
      </c>
      <c r="Z11" s="425" t="n">
        <v>8</v>
      </c>
      <c r="AA11" s="425" t="n">
        <v>8</v>
      </c>
      <c r="AB11" s="425" t="n">
        <v>8</v>
      </c>
      <c r="AC11" s="354" t="s">
        <v>50</v>
      </c>
      <c r="AD11" s="426" t="s">
        <v>50</v>
      </c>
      <c r="AE11" s="427" t="n">
        <v>8</v>
      </c>
      <c r="AF11" s="427" t="n">
        <v>8</v>
      </c>
      <c r="AG11" s="427" t="n">
        <v>8</v>
      </c>
      <c r="AH11" s="427" t="n">
        <v>8</v>
      </c>
      <c r="AI11" s="200" t="n">
        <f aca="false">IF(COUNTIF(D11:AH11,"&gt;0")&gt;$AI$1,$AI$1,COUNTIF(D11:AH11,"&gt;0"))</f>
        <v>22</v>
      </c>
      <c r="AJ11" s="213"/>
      <c r="AK11" s="213" t="n">
        <f aca="false">COUNTIF($D11:$AH11,"отп/Б")+COUNTIF($D11:$AH11,"отп")+COUNTIF($D11:$AH11,"отп/с")</f>
        <v>0</v>
      </c>
      <c r="AL11" s="213" t="n">
        <f aca="false">COUNTIF($D11:$AH11,"Б")</f>
        <v>0</v>
      </c>
      <c r="AM11" s="213"/>
      <c r="AN11" s="214" t="n">
        <v>25</v>
      </c>
      <c r="AO11" s="197" t="n">
        <v>24</v>
      </c>
      <c r="AP11" s="230" t="n">
        <v>40</v>
      </c>
      <c r="AQ11" s="197"/>
      <c r="AR11" s="230" t="n">
        <v>60</v>
      </c>
      <c r="AS11" s="230" t="n">
        <f aca="false">AO11*AP11+AQ11*AR11+AM11*AN11</f>
        <v>960</v>
      </c>
      <c r="AT11" s="401" t="n">
        <v>1.15</v>
      </c>
    </row>
    <row r="12" customFormat="false" ht="15" hidden="false" customHeight="false" outlineLevel="0" collapsed="false">
      <c r="A12" s="290" t="n">
        <f aca="false">A11+1</f>
        <v>10</v>
      </c>
      <c r="B12" s="214" t="s">
        <v>12</v>
      </c>
      <c r="C12" s="367" t="s">
        <v>26</v>
      </c>
      <c r="D12" s="197" t="n">
        <v>8</v>
      </c>
      <c r="E12" s="214" t="n">
        <v>8</v>
      </c>
      <c r="F12" s="214" t="n">
        <v>8</v>
      </c>
      <c r="G12" s="435" t="n">
        <v>12.5</v>
      </c>
      <c r="H12" s="354" t="s">
        <v>50</v>
      </c>
      <c r="I12" s="355" t="s">
        <v>50</v>
      </c>
      <c r="J12" s="290" t="s">
        <v>15</v>
      </c>
      <c r="K12" s="436" t="s">
        <v>15</v>
      </c>
      <c r="L12" s="290" t="s">
        <v>15</v>
      </c>
      <c r="M12" s="290" t="s">
        <v>15</v>
      </c>
      <c r="N12" s="290" t="s">
        <v>15</v>
      </c>
      <c r="O12" s="354" t="s">
        <v>50</v>
      </c>
      <c r="P12" s="355" t="s">
        <v>50</v>
      </c>
      <c r="Q12" s="355" t="s">
        <v>50</v>
      </c>
      <c r="R12" s="354" t="n">
        <v>8</v>
      </c>
      <c r="S12" s="437" t="n">
        <v>8</v>
      </c>
      <c r="T12" s="437" t="n">
        <v>20</v>
      </c>
      <c r="U12" s="429" t="n">
        <v>17</v>
      </c>
      <c r="V12" s="354" t="s">
        <v>50</v>
      </c>
      <c r="W12" s="354" t="s">
        <v>50</v>
      </c>
      <c r="X12" s="354" t="n">
        <v>8</v>
      </c>
      <c r="Y12" s="354" t="n">
        <v>8</v>
      </c>
      <c r="Z12" s="425" t="n">
        <v>9</v>
      </c>
      <c r="AA12" s="425" t="n">
        <v>20</v>
      </c>
      <c r="AB12" s="425" t="n">
        <v>17</v>
      </c>
      <c r="AC12" s="354" t="s">
        <v>50</v>
      </c>
      <c r="AD12" s="426" t="s">
        <v>50</v>
      </c>
      <c r="AE12" s="427" t="n">
        <v>8</v>
      </c>
      <c r="AF12" s="427" t="n">
        <v>8</v>
      </c>
      <c r="AG12" s="427" t="n">
        <v>8</v>
      </c>
      <c r="AH12" s="427" t="n">
        <v>20</v>
      </c>
      <c r="AI12" s="438" t="n">
        <f aca="false">IF(COUNTIF(D12:AH12,"&gt;0")&gt;$AI$1,$AI$1,COUNTIF(D12:AH12,"&gt;0"))</f>
        <v>17</v>
      </c>
      <c r="AJ12" s="439"/>
      <c r="AK12" s="439" t="n">
        <f aca="false">COUNTIF($D12:$AH12,"отп/Б")+COUNTIF($D12:$AH12,"отп")+COUNTIF($D12:$AH12,"отп/с")</f>
        <v>5</v>
      </c>
      <c r="AL12" s="439" t="n">
        <f aca="false">COUNTIF($D12:$AH12,"Б")</f>
        <v>0</v>
      </c>
      <c r="AM12" s="439" t="n">
        <v>16</v>
      </c>
      <c r="AN12" s="440" t="n">
        <v>15</v>
      </c>
      <c r="AO12" s="441" t="n">
        <v>44</v>
      </c>
      <c r="AP12" s="304" t="n">
        <v>30</v>
      </c>
      <c r="AQ12" s="214"/>
      <c r="AR12" s="304" t="n">
        <v>45</v>
      </c>
      <c r="AS12" s="304" t="n">
        <f aca="false">AO12*AP12+AQ12*AR12+AM12*AN12</f>
        <v>1560</v>
      </c>
      <c r="AT12" s="304"/>
    </row>
    <row r="13" customFormat="false" ht="15" hidden="false" customHeight="false" outlineLevel="0" collapsed="false">
      <c r="A13" s="290"/>
      <c r="B13" s="402"/>
      <c r="C13" s="403" t="s">
        <v>107</v>
      </c>
      <c r="D13" s="402" t="n">
        <v>16</v>
      </c>
      <c r="E13" s="402" t="n">
        <v>8</v>
      </c>
      <c r="F13" s="402" t="n">
        <v>8</v>
      </c>
      <c r="G13" s="404" t="n">
        <v>9</v>
      </c>
      <c r="H13" s="354" t="s">
        <v>50</v>
      </c>
      <c r="I13" s="355" t="s">
        <v>50</v>
      </c>
      <c r="J13" s="404" t="n">
        <v>8</v>
      </c>
      <c r="K13" s="437" t="n">
        <v>15.5</v>
      </c>
      <c r="L13" s="404" t="n">
        <v>9</v>
      </c>
      <c r="M13" s="404" t="n">
        <v>10</v>
      </c>
      <c r="N13" s="404" t="n">
        <v>8</v>
      </c>
      <c r="O13" s="354" t="s">
        <v>50</v>
      </c>
      <c r="P13" s="355" t="s">
        <v>50</v>
      </c>
      <c r="Q13" s="355" t="s">
        <v>50</v>
      </c>
      <c r="R13" s="402" t="n">
        <v>8</v>
      </c>
      <c r="S13" s="442" t="n">
        <v>9</v>
      </c>
      <c r="T13" s="442" t="n">
        <v>8</v>
      </c>
      <c r="U13" s="429" t="n">
        <v>14.5</v>
      </c>
      <c r="V13" s="354" t="s">
        <v>50</v>
      </c>
      <c r="W13" s="354" t="s">
        <v>50</v>
      </c>
      <c r="X13" s="354" t="n">
        <v>8</v>
      </c>
      <c r="Y13" s="354" t="n">
        <v>8</v>
      </c>
      <c r="Z13" s="425" t="n">
        <v>17</v>
      </c>
      <c r="AA13" s="425" t="n">
        <v>8</v>
      </c>
      <c r="AB13" s="425" t="n">
        <v>14</v>
      </c>
      <c r="AC13" s="354" t="s">
        <v>50</v>
      </c>
      <c r="AD13" s="426" t="s">
        <v>50</v>
      </c>
      <c r="AE13" s="427" t="n">
        <v>8</v>
      </c>
      <c r="AF13" s="290" t="s">
        <v>15</v>
      </c>
      <c r="AG13" s="290" t="s">
        <v>15</v>
      </c>
      <c r="AH13" s="427" t="n">
        <v>8</v>
      </c>
      <c r="AI13" s="443" t="n">
        <f aca="false">IF(COUNTIF(D13:AH13,"&gt;0")&gt;$AI$1,$AI$1,COUNTIF(D13:AH13,"&gt;0"))</f>
        <v>20</v>
      </c>
      <c r="AJ13" s="439"/>
      <c r="AK13" s="439" t="n">
        <f aca="false">COUNTIF($D13:$AH13,"отп/Б")+COUNTIF($D13:$AH13,"отп")+COUNTIF($D13:$AH13,"отп/с")</f>
        <v>2</v>
      </c>
      <c r="AL13" s="439" t="n">
        <f aca="false">COUNTIF($D13:$AH13,"Б")</f>
        <v>0</v>
      </c>
      <c r="AM13" s="439"/>
      <c r="AN13" s="440" t="n">
        <v>15</v>
      </c>
      <c r="AO13" s="409" t="n">
        <v>42</v>
      </c>
      <c r="AP13" s="408" t="n">
        <v>30</v>
      </c>
      <c r="AQ13" s="409"/>
      <c r="AR13" s="408" t="n">
        <v>45</v>
      </c>
      <c r="AS13" s="408" t="n">
        <f aca="false">AP13*AO13</f>
        <v>1260</v>
      </c>
      <c r="AT13" s="410"/>
    </row>
    <row r="14" customFormat="false" ht="15" hidden="false" customHeight="false" outlineLevel="0" collapsed="false">
      <c r="A14" s="402" t="n">
        <v>11</v>
      </c>
      <c r="B14" s="402" t="s">
        <v>12</v>
      </c>
      <c r="C14" s="403" t="s">
        <v>109</v>
      </c>
      <c r="D14" s="444" t="n">
        <v>8</v>
      </c>
      <c r="E14" s="444" t="n">
        <v>8</v>
      </c>
      <c r="F14" s="444" t="n">
        <v>20</v>
      </c>
      <c r="G14" s="444" t="n">
        <v>21</v>
      </c>
      <c r="H14" s="445" t="s">
        <v>50</v>
      </c>
      <c r="I14" s="446" t="s">
        <v>50</v>
      </c>
      <c r="J14" s="444" t="n">
        <v>8</v>
      </c>
      <c r="K14" s="442" t="n">
        <v>10.5</v>
      </c>
      <c r="L14" s="442" t="n">
        <v>9.5</v>
      </c>
      <c r="M14" s="404" t="n">
        <v>20</v>
      </c>
      <c r="N14" s="404" t="n">
        <v>17</v>
      </c>
      <c r="O14" s="445" t="s">
        <v>50</v>
      </c>
      <c r="P14" s="446" t="s">
        <v>50</v>
      </c>
      <c r="Q14" s="446" t="s">
        <v>50</v>
      </c>
      <c r="R14" s="447" t="s">
        <v>66</v>
      </c>
      <c r="S14" s="447" t="s">
        <v>66</v>
      </c>
      <c r="T14" s="447" t="s">
        <v>66</v>
      </c>
      <c r="U14" s="448" t="n">
        <v>8</v>
      </c>
      <c r="V14" s="445" t="s">
        <v>50</v>
      </c>
      <c r="W14" s="445" t="s">
        <v>50</v>
      </c>
      <c r="X14" s="445" t="n">
        <v>8</v>
      </c>
      <c r="Y14" s="445" t="n">
        <v>9</v>
      </c>
      <c r="Z14" s="449" t="n">
        <v>8</v>
      </c>
      <c r="AA14" s="449" t="n">
        <v>12.5</v>
      </c>
      <c r="AB14" s="449" t="n">
        <v>9</v>
      </c>
      <c r="AC14" s="445" t="s">
        <v>50</v>
      </c>
      <c r="AD14" s="450" t="s">
        <v>50</v>
      </c>
      <c r="AE14" s="451" t="n">
        <v>8</v>
      </c>
      <c r="AF14" s="451" t="n">
        <v>8</v>
      </c>
      <c r="AG14" s="451" t="n">
        <v>8</v>
      </c>
      <c r="AH14" s="427" t="n">
        <v>8</v>
      </c>
      <c r="AI14" s="438" t="n">
        <f aca="false">IF(COUNTIF(D14:AH14,"&gt;0")&gt;$AI$1,$AI$1,COUNTIF(D14:AH14,"&gt;0"))</f>
        <v>19</v>
      </c>
      <c r="AJ14" s="452"/>
      <c r="AK14" s="452" t="n">
        <f aca="false">COUNTIF($D14:$AH14,"отп/Б")+COUNTIF($D14:$AH14,"отп")+COUNTIF($D14:$AH14,"отп/с")</f>
        <v>3</v>
      </c>
      <c r="AL14" s="452" t="n">
        <f aca="false">COUNTIF($D14:$AH14,"Б")</f>
        <v>0</v>
      </c>
      <c r="AM14" s="452" t="n">
        <v>16</v>
      </c>
      <c r="AN14" s="453" t="n">
        <v>15</v>
      </c>
      <c r="AO14" s="409" t="n">
        <v>41</v>
      </c>
      <c r="AP14" s="408" t="n">
        <v>30</v>
      </c>
      <c r="AQ14" s="409"/>
      <c r="AR14" s="408" t="n">
        <v>45</v>
      </c>
      <c r="AS14" s="408" t="n">
        <f aca="false">AN14*AM14+AO14*AP14</f>
        <v>1470</v>
      </c>
      <c r="AT14" s="410"/>
    </row>
    <row r="15" customFormat="false" ht="15" hidden="false" customHeight="false" outlineLevel="0" collapsed="false">
      <c r="A15" s="454" t="n">
        <f aca="false">A12+1</f>
        <v>11</v>
      </c>
      <c r="B15" s="312" t="s">
        <v>27</v>
      </c>
      <c r="C15" s="455" t="s">
        <v>28</v>
      </c>
      <c r="D15" s="456" t="n">
        <v>8.5</v>
      </c>
      <c r="E15" s="457" t="n">
        <v>8.5</v>
      </c>
      <c r="F15" s="312" t="n">
        <v>8</v>
      </c>
      <c r="G15" s="458" t="n">
        <v>8</v>
      </c>
      <c r="H15" s="312" t="s">
        <v>50</v>
      </c>
      <c r="I15" s="458" t="s">
        <v>50</v>
      </c>
      <c r="J15" s="458" t="n">
        <v>8</v>
      </c>
      <c r="K15" s="458" t="n">
        <v>8</v>
      </c>
      <c r="L15" s="312" t="n">
        <v>8</v>
      </c>
      <c r="M15" s="458" t="n">
        <v>8</v>
      </c>
      <c r="N15" s="458" t="n">
        <v>8</v>
      </c>
      <c r="O15" s="312" t="s">
        <v>50</v>
      </c>
      <c r="P15" s="458" t="s">
        <v>50</v>
      </c>
      <c r="Q15" s="458" t="s">
        <v>50</v>
      </c>
      <c r="R15" s="312" t="n">
        <v>8</v>
      </c>
      <c r="S15" s="458" t="n">
        <v>8</v>
      </c>
      <c r="T15" s="312" t="n">
        <v>8</v>
      </c>
      <c r="U15" s="312" t="n">
        <v>8</v>
      </c>
      <c r="V15" s="312" t="s">
        <v>50</v>
      </c>
      <c r="W15" s="312" t="s">
        <v>50</v>
      </c>
      <c r="X15" s="312" t="n">
        <v>8</v>
      </c>
      <c r="Y15" s="312" t="n">
        <v>8</v>
      </c>
      <c r="Z15" s="458" t="n">
        <v>8</v>
      </c>
      <c r="AA15" s="312" t="n">
        <v>8</v>
      </c>
      <c r="AB15" s="312" t="n">
        <v>8</v>
      </c>
      <c r="AC15" s="312" t="s">
        <v>50</v>
      </c>
      <c r="AD15" s="312" t="s">
        <v>50</v>
      </c>
      <c r="AE15" s="312" t="n">
        <v>8</v>
      </c>
      <c r="AF15" s="312" t="n">
        <v>8</v>
      </c>
      <c r="AG15" s="312" t="n">
        <v>8</v>
      </c>
      <c r="AH15" s="312" t="n">
        <v>8</v>
      </c>
      <c r="AI15" s="373" t="n">
        <f aca="false">IF(COUNTIF(D15:AH15,"&gt;0")&gt;$AI$1,$AI$1,COUNTIF(D15:AH15,"&gt;0"))</f>
        <v>22</v>
      </c>
      <c r="AJ15" s="312"/>
      <c r="AK15" s="312" t="n">
        <f aca="false">COUNTIF($D15:$AH15,"отп/Б")+COUNTIF($D15:$AH15,"отп")+COUNTIF($D15:$AH15,"отп/с")</f>
        <v>0</v>
      </c>
      <c r="AL15" s="312" t="n">
        <f aca="false">COUNTIF($D15:$AH15,"Б")</f>
        <v>0</v>
      </c>
      <c r="AM15" s="312"/>
      <c r="AN15" s="312" t="n">
        <v>25</v>
      </c>
      <c r="AO15" s="414" t="n">
        <v>1</v>
      </c>
      <c r="AP15" s="312" t="n">
        <v>50</v>
      </c>
      <c r="AQ15" s="374"/>
      <c r="AR15" s="225" t="n">
        <v>75</v>
      </c>
      <c r="AS15" s="225" t="n">
        <f aca="false">AO15*AP15+AQ15*AR15+AM15*AN15</f>
        <v>50</v>
      </c>
      <c r="AT15" s="375"/>
    </row>
    <row r="16" customFormat="false" ht="15" hidden="false" customHeight="false" outlineLevel="0" collapsed="false">
      <c r="A16" s="459" t="n">
        <f aca="false">A15+1</f>
        <v>12</v>
      </c>
      <c r="B16" s="197" t="s">
        <v>27</v>
      </c>
      <c r="C16" s="460" t="s">
        <v>32</v>
      </c>
      <c r="D16" s="461" t="n">
        <v>8.5</v>
      </c>
      <c r="E16" s="384" t="n">
        <v>9</v>
      </c>
      <c r="F16" s="290" t="n">
        <v>8</v>
      </c>
      <c r="G16" s="384" t="n">
        <v>8</v>
      </c>
      <c r="H16" s="354" t="s">
        <v>50</v>
      </c>
      <c r="I16" s="355" t="s">
        <v>50</v>
      </c>
      <c r="J16" s="358" t="n">
        <v>9</v>
      </c>
      <c r="K16" s="358" t="n">
        <v>10</v>
      </c>
      <c r="L16" s="290" t="n">
        <v>9</v>
      </c>
      <c r="M16" s="384" t="n">
        <v>8</v>
      </c>
      <c r="N16" s="384" t="n">
        <v>8</v>
      </c>
      <c r="O16" s="354" t="s">
        <v>50</v>
      </c>
      <c r="P16" s="355" t="s">
        <v>50</v>
      </c>
      <c r="Q16" s="355" t="s">
        <v>50</v>
      </c>
      <c r="R16" s="354" t="n">
        <v>8</v>
      </c>
      <c r="S16" s="384" t="n">
        <v>8</v>
      </c>
      <c r="T16" s="290" t="n">
        <v>8</v>
      </c>
      <c r="U16" s="290" t="n">
        <v>8</v>
      </c>
      <c r="V16" s="354" t="s">
        <v>50</v>
      </c>
      <c r="W16" s="354" t="s">
        <v>50</v>
      </c>
      <c r="X16" s="354" t="n">
        <v>9</v>
      </c>
      <c r="Y16" s="354" t="n">
        <v>9</v>
      </c>
      <c r="Z16" s="358" t="n">
        <v>9</v>
      </c>
      <c r="AA16" s="384" t="n">
        <v>9</v>
      </c>
      <c r="AB16" s="290" t="n">
        <v>9</v>
      </c>
      <c r="AC16" s="354" t="s">
        <v>50</v>
      </c>
      <c r="AD16" s="354" t="s">
        <v>50</v>
      </c>
      <c r="AE16" s="354" t="n">
        <v>8</v>
      </c>
      <c r="AF16" s="354" t="n">
        <v>8</v>
      </c>
      <c r="AG16" s="290" t="n">
        <v>8</v>
      </c>
      <c r="AH16" s="290" t="n">
        <v>8</v>
      </c>
      <c r="AI16" s="378" t="n">
        <f aca="false">IF(COUNTIF(D16:AH16,"&gt;0")&gt;$AI$1,$AI$1,COUNTIF(D16:AH16,"&gt;0"))</f>
        <v>22</v>
      </c>
      <c r="AJ16" s="197"/>
      <c r="AK16" s="197" t="n">
        <f aca="false">COUNTIF($D16:$AH16,"отп/Б")+COUNTIF($D16:$AH16,"отп")+COUNTIF($D16:$AH16,"отп/с")</f>
        <v>0</v>
      </c>
      <c r="AL16" s="197" t="n">
        <f aca="false">COUNTIF($D16:$AH16,"Б")</f>
        <v>0</v>
      </c>
      <c r="AM16" s="197"/>
      <c r="AN16" s="197" t="n">
        <v>25</v>
      </c>
      <c r="AO16" s="420" t="n">
        <v>10.5</v>
      </c>
      <c r="AP16" s="197" t="n">
        <v>50</v>
      </c>
      <c r="AQ16" s="379"/>
      <c r="AR16" s="197" t="n">
        <v>75</v>
      </c>
      <c r="AS16" s="197" t="n">
        <f aca="false">AO16*AP16+AQ16*AR16+AM16*AN16</f>
        <v>525</v>
      </c>
      <c r="AT16" s="380"/>
    </row>
    <row r="17" customFormat="false" ht="15" hidden="false" customHeight="false" outlineLevel="0" collapsed="false">
      <c r="A17" s="459" t="n">
        <f aca="false">A16+1</f>
        <v>13</v>
      </c>
      <c r="B17" s="197" t="s">
        <v>27</v>
      </c>
      <c r="C17" s="59" t="s">
        <v>98</v>
      </c>
      <c r="D17" s="462" t="n">
        <v>8.5</v>
      </c>
      <c r="E17" s="292" t="n">
        <v>8.5</v>
      </c>
      <c r="F17" s="290" t="n">
        <v>8</v>
      </c>
      <c r="G17" s="384" t="n">
        <v>8</v>
      </c>
      <c r="H17" s="354" t="s">
        <v>50</v>
      </c>
      <c r="I17" s="355" t="s">
        <v>50</v>
      </c>
      <c r="J17" s="358" t="n">
        <v>9</v>
      </c>
      <c r="K17" s="358" t="n">
        <v>10</v>
      </c>
      <c r="L17" s="290" t="n">
        <v>9</v>
      </c>
      <c r="M17" s="384" t="n">
        <v>8</v>
      </c>
      <c r="N17" s="384" t="n">
        <v>8</v>
      </c>
      <c r="O17" s="354" t="s">
        <v>50</v>
      </c>
      <c r="P17" s="355" t="s">
        <v>50</v>
      </c>
      <c r="Q17" s="355" t="s">
        <v>50</v>
      </c>
      <c r="R17" s="354" t="n">
        <v>8</v>
      </c>
      <c r="S17" s="384" t="n">
        <v>8</v>
      </c>
      <c r="T17" s="290" t="n">
        <v>8</v>
      </c>
      <c r="U17" s="290" t="n">
        <v>8</v>
      </c>
      <c r="V17" s="354" t="s">
        <v>50</v>
      </c>
      <c r="W17" s="354" t="s">
        <v>50</v>
      </c>
      <c r="X17" s="354" t="n">
        <v>8</v>
      </c>
      <c r="Y17" s="354" t="n">
        <v>8</v>
      </c>
      <c r="Z17" s="358" t="n">
        <v>8</v>
      </c>
      <c r="AA17" s="290" t="n">
        <v>8</v>
      </c>
      <c r="AB17" s="290" t="n">
        <v>8</v>
      </c>
      <c r="AC17" s="354" t="s">
        <v>50</v>
      </c>
      <c r="AD17" s="354" t="s">
        <v>50</v>
      </c>
      <c r="AE17" s="354" t="n">
        <v>8</v>
      </c>
      <c r="AF17" s="354" t="n">
        <v>8</v>
      </c>
      <c r="AG17" s="290" t="n">
        <v>8</v>
      </c>
      <c r="AH17" s="290" t="n">
        <v>8</v>
      </c>
      <c r="AI17" s="378" t="n">
        <f aca="false">IF(COUNTIF(D17:AH17,"&gt;0")&gt;$AI$1,$AI$1,COUNTIF(D17:AH17,"&gt;0"))</f>
        <v>22</v>
      </c>
      <c r="AJ17" s="197"/>
      <c r="AK17" s="197" t="n">
        <f aca="false">COUNTIF($D17:$AH17,"отп/Б")+COUNTIF($D17:$AH17,"отп")+COUNTIF($D17:$AH17,"отп/с")</f>
        <v>0</v>
      </c>
      <c r="AL17" s="197" t="n">
        <f aca="false">COUNTIF($D17:$AH17,"Б")</f>
        <v>0</v>
      </c>
      <c r="AM17" s="197"/>
      <c r="AN17" s="197" t="n">
        <v>25</v>
      </c>
      <c r="AO17" s="415" t="n">
        <v>5</v>
      </c>
      <c r="AP17" s="197" t="n">
        <v>50</v>
      </c>
      <c r="AQ17" s="379"/>
      <c r="AR17" s="197" t="n">
        <v>75</v>
      </c>
      <c r="AS17" s="197" t="n">
        <f aca="false">AO17*AP17+AQ17*AR17+AM17*AN17</f>
        <v>250</v>
      </c>
      <c r="AT17" s="380"/>
    </row>
    <row r="18" customFormat="false" ht="15" hidden="false" customHeight="false" outlineLevel="0" collapsed="false">
      <c r="A18" s="459" t="n">
        <f aca="false">A17+1</f>
        <v>14</v>
      </c>
      <c r="B18" s="197" t="s">
        <v>27</v>
      </c>
      <c r="C18" s="59" t="s">
        <v>99</v>
      </c>
      <c r="D18" s="461" t="n">
        <v>8.5</v>
      </c>
      <c r="E18" s="292" t="n">
        <v>8.5</v>
      </c>
      <c r="F18" s="290" t="n">
        <v>8</v>
      </c>
      <c r="G18" s="384" t="n">
        <v>8</v>
      </c>
      <c r="H18" s="354" t="s">
        <v>50</v>
      </c>
      <c r="I18" s="355" t="s">
        <v>50</v>
      </c>
      <c r="J18" s="358" t="n">
        <v>9</v>
      </c>
      <c r="K18" s="358" t="n">
        <v>10</v>
      </c>
      <c r="L18" s="290" t="n">
        <v>9</v>
      </c>
      <c r="M18" s="384" t="n">
        <v>8</v>
      </c>
      <c r="N18" s="404" t="s">
        <v>115</v>
      </c>
      <c r="O18" s="404"/>
      <c r="P18" s="404"/>
      <c r="Q18" s="404"/>
      <c r="R18" s="404"/>
      <c r="S18" s="404"/>
      <c r="T18" s="404"/>
      <c r="U18" s="404"/>
      <c r="V18" s="404"/>
      <c r="W18" s="404"/>
      <c r="X18" s="404"/>
      <c r="Y18" s="404"/>
      <c r="Z18" s="404"/>
      <c r="AA18" s="404"/>
      <c r="AB18" s="404"/>
      <c r="AC18" s="404"/>
      <c r="AD18" s="404"/>
      <c r="AE18" s="404"/>
      <c r="AF18" s="404"/>
      <c r="AG18" s="404"/>
      <c r="AH18" s="404"/>
      <c r="AI18" s="378" t="n">
        <f aca="false">IF(COUNTIF(D18:AH18,"&gt;0")&gt;$AI$1,$AI$1,COUNTIF(D18:AH18,"&gt;0"))</f>
        <v>8</v>
      </c>
      <c r="AJ18" s="197"/>
      <c r="AK18" s="197" t="n">
        <f aca="false">COUNTIF($D18:$AH18,"отп/Б")+COUNTIF($D18:$AH18,"отп")+COUNTIF($D18:$AH18,"отп/с")</f>
        <v>0</v>
      </c>
      <c r="AL18" s="197" t="n">
        <f aca="false">COUNTIF($D18:$AH18,"Б")</f>
        <v>0</v>
      </c>
      <c r="AM18" s="197"/>
      <c r="AN18" s="197" t="n">
        <v>25</v>
      </c>
      <c r="AO18" s="415" t="n">
        <v>5</v>
      </c>
      <c r="AP18" s="197" t="n">
        <v>50</v>
      </c>
      <c r="AQ18" s="379"/>
      <c r="AR18" s="197" t="n">
        <v>75</v>
      </c>
      <c r="AS18" s="197" t="n">
        <f aca="false">AO18*AP18+AQ18*AR18+AM18*AN18</f>
        <v>250</v>
      </c>
      <c r="AT18" s="380"/>
    </row>
    <row r="19" customFormat="false" ht="15" hidden="false" customHeight="false" outlineLevel="0" collapsed="false">
      <c r="A19" s="459" t="n">
        <f aca="false">A18+1</f>
        <v>15</v>
      </c>
      <c r="B19" s="197" t="s">
        <v>27</v>
      </c>
      <c r="C19" s="460" t="s">
        <v>33</v>
      </c>
      <c r="D19" s="463" t="n">
        <v>8</v>
      </c>
      <c r="E19" s="290" t="n">
        <v>11</v>
      </c>
      <c r="F19" s="290" t="n">
        <v>8</v>
      </c>
      <c r="G19" s="384" t="n">
        <v>8</v>
      </c>
      <c r="H19" s="354" t="s">
        <v>50</v>
      </c>
      <c r="I19" s="355" t="s">
        <v>50</v>
      </c>
      <c r="J19" s="358" t="n">
        <v>15</v>
      </c>
      <c r="K19" s="358" t="n">
        <v>23</v>
      </c>
      <c r="L19" s="384" t="n">
        <v>23</v>
      </c>
      <c r="M19" s="384" t="n">
        <v>20</v>
      </c>
      <c r="N19" s="384" t="n">
        <v>8</v>
      </c>
      <c r="O19" s="354" t="s">
        <v>50</v>
      </c>
      <c r="P19" s="355" t="s">
        <v>50</v>
      </c>
      <c r="Q19" s="355" t="s">
        <v>50</v>
      </c>
      <c r="R19" s="354" t="n">
        <v>15</v>
      </c>
      <c r="S19" s="384" t="n">
        <v>19</v>
      </c>
      <c r="T19" s="290" t="n">
        <v>15</v>
      </c>
      <c r="U19" s="290" t="n">
        <v>23</v>
      </c>
      <c r="V19" s="464" t="n">
        <v>1</v>
      </c>
      <c r="W19" s="354" t="s">
        <v>50</v>
      </c>
      <c r="X19" s="354" t="n">
        <v>8</v>
      </c>
      <c r="Y19" s="354" t="n">
        <v>15</v>
      </c>
      <c r="Z19" s="358" t="n">
        <v>20</v>
      </c>
      <c r="AA19" s="290" t="n">
        <v>8</v>
      </c>
      <c r="AB19" s="290" t="n">
        <v>11</v>
      </c>
      <c r="AC19" s="354" t="s">
        <v>50</v>
      </c>
      <c r="AD19" s="465" t="n">
        <v>6</v>
      </c>
      <c r="AE19" s="354" t="n">
        <v>23</v>
      </c>
      <c r="AF19" s="354" t="n">
        <v>23</v>
      </c>
      <c r="AG19" s="290" t="n">
        <v>23</v>
      </c>
      <c r="AH19" s="290" t="n">
        <v>9</v>
      </c>
      <c r="AI19" s="378" t="n">
        <f aca="false">IF(COUNTIF(D19:AH19,"&gt;0")&gt;$AI$1,$AI$1,COUNTIF(D19:AH19,"&gt;0"))</f>
        <v>22</v>
      </c>
      <c r="AJ19" s="197"/>
      <c r="AK19" s="197" t="n">
        <f aca="false">COUNTIF($D19:$AH19,"отп/Б")+COUNTIF($D19:$AH19,"отп")+COUNTIF($D19:$AH19,"отп/с")</f>
        <v>0</v>
      </c>
      <c r="AL19" s="197" t="n">
        <f aca="false">COUNTIF($D19:$AH19,"Б")</f>
        <v>0</v>
      </c>
      <c r="AM19" s="237" t="n">
        <v>81</v>
      </c>
      <c r="AN19" s="197" t="n">
        <v>25</v>
      </c>
      <c r="AO19" s="419" t="n">
        <v>79</v>
      </c>
      <c r="AP19" s="197" t="n">
        <v>54</v>
      </c>
      <c r="AQ19" s="383" t="n">
        <v>7</v>
      </c>
      <c r="AR19" s="197" t="n">
        <v>75</v>
      </c>
      <c r="AS19" s="197" t="n">
        <f aca="false">AO19*AP19+AQ19*AR19+AM19*AN19</f>
        <v>6816</v>
      </c>
      <c r="AT19" s="380"/>
    </row>
    <row r="20" customFormat="false" ht="15" hidden="false" customHeight="false" outlineLevel="0" collapsed="false">
      <c r="A20" s="459" t="n">
        <f aca="false">A19+1</f>
        <v>16</v>
      </c>
      <c r="B20" s="197" t="s">
        <v>27</v>
      </c>
      <c r="C20" s="460" t="s">
        <v>34</v>
      </c>
      <c r="D20" s="466" t="n">
        <v>9</v>
      </c>
      <c r="E20" s="290" t="n">
        <v>8</v>
      </c>
      <c r="F20" s="290" t="n">
        <v>8</v>
      </c>
      <c r="G20" s="384" t="n">
        <v>8</v>
      </c>
      <c r="H20" s="354" t="s">
        <v>50</v>
      </c>
      <c r="I20" s="355" t="s">
        <v>50</v>
      </c>
      <c r="J20" s="358" t="n">
        <v>8</v>
      </c>
      <c r="K20" s="358" t="n">
        <v>15</v>
      </c>
      <c r="L20" s="290" t="n">
        <v>23</v>
      </c>
      <c r="M20" s="384" t="n">
        <v>16</v>
      </c>
      <c r="N20" s="384" t="n">
        <v>8</v>
      </c>
      <c r="O20" s="354" t="s">
        <v>50</v>
      </c>
      <c r="P20" s="355" t="s">
        <v>50</v>
      </c>
      <c r="Q20" s="355" t="s">
        <v>50</v>
      </c>
      <c r="R20" s="354" t="n">
        <v>8</v>
      </c>
      <c r="S20" s="384" t="n">
        <v>8</v>
      </c>
      <c r="T20" s="290" t="n">
        <v>8</v>
      </c>
      <c r="U20" s="290" t="n">
        <v>8</v>
      </c>
      <c r="V20" s="354" t="s">
        <v>50</v>
      </c>
      <c r="W20" s="354" t="s">
        <v>50</v>
      </c>
      <c r="X20" s="354" t="n">
        <v>8</v>
      </c>
      <c r="Y20" s="354" t="n">
        <v>8</v>
      </c>
      <c r="Z20" s="358" t="n">
        <v>8</v>
      </c>
      <c r="AA20" s="290" t="n">
        <v>15</v>
      </c>
      <c r="AB20" s="290" t="n">
        <v>23</v>
      </c>
      <c r="AC20" s="464" t="n">
        <v>8</v>
      </c>
      <c r="AD20" s="354" t="s">
        <v>50</v>
      </c>
      <c r="AE20" s="354" t="n">
        <v>10</v>
      </c>
      <c r="AF20" s="354" t="n">
        <v>8</v>
      </c>
      <c r="AG20" s="290" t="n">
        <v>8</v>
      </c>
      <c r="AH20" s="290" t="n">
        <v>8</v>
      </c>
      <c r="AI20" s="378" t="n">
        <f aca="false">IF(COUNTIF(D20:AH20,"&gt;0")&gt;$AI$1,$AI$1,COUNTIF(D20:AH20,"&gt;0"))</f>
        <v>22</v>
      </c>
      <c r="AJ20" s="197"/>
      <c r="AK20" s="197" t="n">
        <f aca="false">COUNTIF($D20:$AH20,"отп/Б")+COUNTIF($D20:$AH20,"отп")+COUNTIF($D20:$AH20,"отп/с")</f>
        <v>0</v>
      </c>
      <c r="AL20" s="197" t="n">
        <f aca="false">COUNTIF($D20:$AH20,"Б")</f>
        <v>0</v>
      </c>
      <c r="AM20" s="237" t="n">
        <v>18</v>
      </c>
      <c r="AN20" s="237" t="n">
        <v>25</v>
      </c>
      <c r="AO20" s="419" t="n">
        <v>45</v>
      </c>
      <c r="AP20" s="197" t="n">
        <v>40</v>
      </c>
      <c r="AQ20" s="383" t="n">
        <v>8</v>
      </c>
      <c r="AR20" s="197" t="n">
        <v>60</v>
      </c>
      <c r="AS20" s="197" t="n">
        <f aca="false">AO20*AP20+AQ20*AR20+AM20*AN20</f>
        <v>2730</v>
      </c>
      <c r="AT20" s="380"/>
    </row>
    <row r="21" customFormat="false" ht="15" hidden="false" customHeight="false" outlineLevel="0" collapsed="false">
      <c r="A21" s="459" t="n">
        <f aca="false">A20+1</f>
        <v>17</v>
      </c>
      <c r="B21" s="197" t="s">
        <v>27</v>
      </c>
      <c r="C21" s="460" t="s">
        <v>35</v>
      </c>
      <c r="D21" s="463" t="n">
        <v>9</v>
      </c>
      <c r="E21" s="290" t="n">
        <v>8</v>
      </c>
      <c r="F21" s="290" t="n">
        <v>8</v>
      </c>
      <c r="G21" s="384" t="n">
        <v>8</v>
      </c>
      <c r="H21" s="354" t="s">
        <v>50</v>
      </c>
      <c r="I21" s="355" t="s">
        <v>50</v>
      </c>
      <c r="J21" s="358" t="n">
        <v>8</v>
      </c>
      <c r="K21" s="358" t="n">
        <v>8</v>
      </c>
      <c r="L21" s="290" t="n">
        <v>8</v>
      </c>
      <c r="M21" s="384" t="n">
        <v>8</v>
      </c>
      <c r="N21" s="384" t="n">
        <v>8</v>
      </c>
      <c r="O21" s="354" t="s">
        <v>50</v>
      </c>
      <c r="P21" s="355" t="s">
        <v>50</v>
      </c>
      <c r="Q21" s="355" t="s">
        <v>50</v>
      </c>
      <c r="R21" s="354" t="n">
        <v>8</v>
      </c>
      <c r="S21" s="384" t="n">
        <v>15</v>
      </c>
      <c r="T21" s="290" t="n">
        <v>23</v>
      </c>
      <c r="U21" s="290" t="n">
        <v>16</v>
      </c>
      <c r="V21" s="354" t="s">
        <v>50</v>
      </c>
      <c r="W21" s="354" t="s">
        <v>50</v>
      </c>
      <c r="X21" s="354" t="n">
        <v>8</v>
      </c>
      <c r="Y21" s="354" t="n">
        <v>8</v>
      </c>
      <c r="Z21" s="358" t="n">
        <v>8</v>
      </c>
      <c r="AA21" s="290" t="n">
        <v>8</v>
      </c>
      <c r="AB21" s="290" t="n">
        <v>8</v>
      </c>
      <c r="AC21" s="354" t="s">
        <v>50</v>
      </c>
      <c r="AD21" s="354" t="s">
        <v>50</v>
      </c>
      <c r="AE21" s="354" t="n">
        <v>10</v>
      </c>
      <c r="AF21" s="354" t="n">
        <v>8</v>
      </c>
      <c r="AG21" s="290" t="n">
        <v>8</v>
      </c>
      <c r="AH21" s="290" t="n">
        <v>8</v>
      </c>
      <c r="AI21" s="378" t="n">
        <f aca="false">IF(COUNTIF(D21:AH21,"&gt;0")&gt;$AI$1,$AI$1,COUNTIF(D21:AH21,"&gt;0"))</f>
        <v>22</v>
      </c>
      <c r="AJ21" s="197"/>
      <c r="AK21" s="197" t="n">
        <f aca="false">COUNTIF($D21:$AH21,"отп/Б")+COUNTIF($D21:$AH21,"отп")+COUNTIF($D21:$AH21,"отп/с")</f>
        <v>0</v>
      </c>
      <c r="AL21" s="197" t="n">
        <f aca="false">COUNTIF($D21:$AH21,"Б")</f>
        <v>0</v>
      </c>
      <c r="AM21" s="237" t="n">
        <v>13</v>
      </c>
      <c r="AN21" s="237" t="n">
        <v>25</v>
      </c>
      <c r="AO21" s="419" t="n">
        <v>20</v>
      </c>
      <c r="AP21" s="197" t="n">
        <v>40</v>
      </c>
      <c r="AQ21" s="379"/>
      <c r="AR21" s="197" t="n">
        <v>60</v>
      </c>
      <c r="AS21" s="197" t="n">
        <f aca="false">AO21*AP21+AQ21*AR21+AM21*AN21</f>
        <v>1125</v>
      </c>
      <c r="AT21" s="380"/>
    </row>
    <row r="22" customFormat="false" ht="15.75" hidden="false" customHeight="true" outlineLevel="0" collapsed="false">
      <c r="A22" s="459" t="n">
        <f aca="false">A21+1</f>
        <v>18</v>
      </c>
      <c r="B22" s="197" t="s">
        <v>27</v>
      </c>
      <c r="C22" s="460" t="s">
        <v>38</v>
      </c>
      <c r="D22" s="466" t="n">
        <v>8</v>
      </c>
      <c r="E22" s="290" t="n">
        <v>8</v>
      </c>
      <c r="F22" s="290" t="n">
        <v>8</v>
      </c>
      <c r="G22" s="384" t="n">
        <v>8</v>
      </c>
      <c r="H22" s="354" t="s">
        <v>50</v>
      </c>
      <c r="I22" s="355" t="s">
        <v>50</v>
      </c>
      <c r="J22" s="358" t="n">
        <v>8</v>
      </c>
      <c r="K22" s="358" t="n">
        <v>8</v>
      </c>
      <c r="L22" s="290" t="n">
        <v>8</v>
      </c>
      <c r="M22" s="384" t="n">
        <v>8</v>
      </c>
      <c r="N22" s="384" t="n">
        <v>8</v>
      </c>
      <c r="O22" s="354" t="s">
        <v>50</v>
      </c>
      <c r="P22" s="355" t="s">
        <v>50</v>
      </c>
      <c r="Q22" s="355" t="s">
        <v>50</v>
      </c>
      <c r="R22" s="354" t="n">
        <v>8</v>
      </c>
      <c r="S22" s="384" t="n">
        <v>8</v>
      </c>
      <c r="T22" s="290" t="n">
        <v>8</v>
      </c>
      <c r="U22" s="290" t="n">
        <v>10</v>
      </c>
      <c r="V22" s="354" t="s">
        <v>50</v>
      </c>
      <c r="W22" s="354" t="s">
        <v>50</v>
      </c>
      <c r="X22" s="354" t="n">
        <v>8</v>
      </c>
      <c r="Y22" s="354" t="n">
        <v>8</v>
      </c>
      <c r="Z22" s="358" t="n">
        <v>8</v>
      </c>
      <c r="AA22" s="290" t="n">
        <v>8</v>
      </c>
      <c r="AB22" s="290" t="n">
        <v>8</v>
      </c>
      <c r="AC22" s="354" t="s">
        <v>50</v>
      </c>
      <c r="AD22" s="354" t="s">
        <v>50</v>
      </c>
      <c r="AE22" s="354" t="n">
        <v>8</v>
      </c>
      <c r="AF22" s="354" t="n">
        <v>8</v>
      </c>
      <c r="AG22" s="290" t="n">
        <v>8</v>
      </c>
      <c r="AH22" s="290" t="n">
        <v>9</v>
      </c>
      <c r="AI22" s="378" t="n">
        <f aca="false">IF(COUNTIF(D22:AH22,"&gt;0")&gt;$AI$1,$AI$1,COUNTIF(D22:AH22,"&gt;0"))</f>
        <v>22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415" t="n">
        <v>3</v>
      </c>
      <c r="AP22" s="197" t="n">
        <v>40</v>
      </c>
      <c r="AQ22" s="379"/>
      <c r="AR22" s="197" t="n">
        <v>60</v>
      </c>
      <c r="AS22" s="197" t="n">
        <f aca="false">AO22*AP22+AQ22*AR22+AM22*AN22</f>
        <v>120</v>
      </c>
      <c r="AT22" s="380"/>
    </row>
    <row r="23" customFormat="false" ht="15" hidden="false" customHeight="false" outlineLevel="0" collapsed="false">
      <c r="A23" s="459" t="n">
        <f aca="false">A22+1</f>
        <v>19</v>
      </c>
      <c r="B23" s="197" t="s">
        <v>27</v>
      </c>
      <c r="C23" s="460" t="s">
        <v>39</v>
      </c>
      <c r="D23" s="463" t="n">
        <v>8</v>
      </c>
      <c r="E23" s="290" t="n">
        <v>8</v>
      </c>
      <c r="F23" s="290" t="n">
        <v>8</v>
      </c>
      <c r="G23" s="384" t="n">
        <v>8</v>
      </c>
      <c r="H23" s="354" t="s">
        <v>50</v>
      </c>
      <c r="I23" s="355" t="s">
        <v>50</v>
      </c>
      <c r="J23" s="358" t="n">
        <v>8</v>
      </c>
      <c r="K23" s="358" t="n">
        <v>8</v>
      </c>
      <c r="L23" s="290" t="n">
        <v>8</v>
      </c>
      <c r="M23" s="384" t="n">
        <v>8</v>
      </c>
      <c r="N23" s="384" t="n">
        <v>8</v>
      </c>
      <c r="O23" s="354" t="s">
        <v>50</v>
      </c>
      <c r="P23" s="355" t="s">
        <v>50</v>
      </c>
      <c r="Q23" s="355" t="s">
        <v>50</v>
      </c>
      <c r="R23" s="354" t="n">
        <v>8</v>
      </c>
      <c r="S23" s="290" t="n">
        <v>8</v>
      </c>
      <c r="T23" s="290" t="n">
        <v>8</v>
      </c>
      <c r="U23" s="290" t="n">
        <v>8</v>
      </c>
      <c r="V23" s="354" t="s">
        <v>50</v>
      </c>
      <c r="W23" s="354" t="s">
        <v>50</v>
      </c>
      <c r="X23" s="354" t="n">
        <v>8</v>
      </c>
      <c r="Y23" s="354" t="n">
        <v>8</v>
      </c>
      <c r="Z23" s="358" t="n">
        <v>8</v>
      </c>
      <c r="AA23" s="290" t="n">
        <v>8</v>
      </c>
      <c r="AB23" s="290" t="n">
        <v>8</v>
      </c>
      <c r="AC23" s="354" t="s">
        <v>50</v>
      </c>
      <c r="AD23" s="354" t="s">
        <v>50</v>
      </c>
      <c r="AE23" s="354" t="n">
        <v>8</v>
      </c>
      <c r="AF23" s="354" t="n">
        <v>8</v>
      </c>
      <c r="AG23" s="290" t="n">
        <v>8</v>
      </c>
      <c r="AH23" s="290" t="n">
        <v>8</v>
      </c>
      <c r="AI23" s="378" t="n">
        <f aca="false">IF(COUNTIF(D23:AH23,"&gt;0")&gt;$AI$1,$AI$1,COUNTIF(D23:AH23,"&gt;0"))</f>
        <v>22</v>
      </c>
      <c r="AJ23" s="197"/>
      <c r="AK23" s="197" t="n">
        <f aca="false">COUNTIF($D23:$AH23,"отп/Б")+COUNTIF($D23:$AH23,"отп")+COUNTIF($D23:$AH23,"отп/с")</f>
        <v>0</v>
      </c>
      <c r="AL23" s="197" t="n">
        <f aca="false">COUNTIF($D23:$AH23,"Б")</f>
        <v>0</v>
      </c>
      <c r="AM23" s="197"/>
      <c r="AN23" s="197" t="n">
        <v>25</v>
      </c>
      <c r="AO23" s="415"/>
      <c r="AP23" s="197" t="n">
        <v>40</v>
      </c>
      <c r="AQ23" s="379"/>
      <c r="AR23" s="230" t="n">
        <v>60</v>
      </c>
      <c r="AS23" s="230" t="n">
        <f aca="false">AO23*AP23+AQ23*AR23+AM23*AN23</f>
        <v>0</v>
      </c>
      <c r="AT23" s="380"/>
    </row>
    <row r="24" customFormat="false" ht="15" hidden="false" customHeight="false" outlineLevel="0" collapsed="false">
      <c r="A24" s="459" t="n">
        <f aca="false">A23+1</f>
        <v>20</v>
      </c>
      <c r="B24" s="197" t="s">
        <v>27</v>
      </c>
      <c r="C24" s="460" t="s">
        <v>40</v>
      </c>
      <c r="D24" s="466" t="n">
        <v>8</v>
      </c>
      <c r="E24" s="290" t="n">
        <v>11</v>
      </c>
      <c r="F24" s="290" t="n">
        <v>8</v>
      </c>
      <c r="G24" s="384" t="n">
        <v>8</v>
      </c>
      <c r="H24" s="354" t="s">
        <v>50</v>
      </c>
      <c r="I24" s="355" t="s">
        <v>50</v>
      </c>
      <c r="J24" s="358" t="n">
        <v>8</v>
      </c>
      <c r="K24" s="358" t="n">
        <v>8</v>
      </c>
      <c r="L24" s="290" t="n">
        <v>8</v>
      </c>
      <c r="M24" s="384" t="n">
        <v>10</v>
      </c>
      <c r="N24" s="384" t="n">
        <v>8</v>
      </c>
      <c r="O24" s="354" t="s">
        <v>50</v>
      </c>
      <c r="P24" s="355" t="s">
        <v>50</v>
      </c>
      <c r="Q24" s="355" t="s">
        <v>50</v>
      </c>
      <c r="R24" s="354" t="n">
        <v>8</v>
      </c>
      <c r="S24" s="384" t="n">
        <v>8</v>
      </c>
      <c r="T24" s="290" t="n">
        <v>13</v>
      </c>
      <c r="U24" s="290" t="n">
        <v>8</v>
      </c>
      <c r="V24" s="354" t="s">
        <v>50</v>
      </c>
      <c r="W24" s="354" t="s">
        <v>50</v>
      </c>
      <c r="X24" s="354" t="n">
        <v>8</v>
      </c>
      <c r="Y24" s="354" t="n">
        <v>8</v>
      </c>
      <c r="Z24" s="358" t="n">
        <v>11</v>
      </c>
      <c r="AA24" s="290" t="n">
        <v>8</v>
      </c>
      <c r="AB24" s="290" t="n">
        <v>8</v>
      </c>
      <c r="AC24" s="354" t="s">
        <v>50</v>
      </c>
      <c r="AD24" s="354" t="s">
        <v>50</v>
      </c>
      <c r="AE24" s="354" t="n">
        <v>8</v>
      </c>
      <c r="AF24" s="354" t="n">
        <v>8</v>
      </c>
      <c r="AG24" s="290" t="n">
        <v>8</v>
      </c>
      <c r="AH24" s="290" t="n">
        <v>8</v>
      </c>
      <c r="AI24" s="378" t="n">
        <f aca="false">IF(COUNTIF(D24:AH24,"&gt;0")&gt;$AI$1,$AI$1,COUNTIF(D24:AH24,"&gt;0"))</f>
        <v>22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415" t="n">
        <v>13</v>
      </c>
      <c r="AP24" s="197" t="n">
        <v>40</v>
      </c>
      <c r="AQ24" s="379"/>
      <c r="AR24" s="197" t="n">
        <v>60</v>
      </c>
      <c r="AS24" s="197" t="n">
        <f aca="false">AO24*AP24+AQ24*AR24+AM24*AN24</f>
        <v>520</v>
      </c>
      <c r="AT24" s="380"/>
    </row>
    <row r="25" customFormat="false" ht="15" hidden="false" customHeight="false" outlineLevel="0" collapsed="false">
      <c r="A25" s="459" t="n">
        <f aca="false">A24+1</f>
        <v>21</v>
      </c>
      <c r="B25" s="197" t="s">
        <v>27</v>
      </c>
      <c r="C25" s="460" t="s">
        <v>42</v>
      </c>
      <c r="D25" s="463" t="n">
        <v>11</v>
      </c>
      <c r="E25" s="290" t="n">
        <v>11</v>
      </c>
      <c r="F25" s="290" t="n">
        <v>9</v>
      </c>
      <c r="G25" s="384" t="n">
        <v>8</v>
      </c>
      <c r="H25" s="354" t="s">
        <v>50</v>
      </c>
      <c r="I25" s="355" t="s">
        <v>50</v>
      </c>
      <c r="J25" s="358" t="n">
        <v>8</v>
      </c>
      <c r="K25" s="358" t="n">
        <v>11</v>
      </c>
      <c r="L25" s="324" t="n">
        <v>8</v>
      </c>
      <c r="M25" s="384" t="n">
        <v>11</v>
      </c>
      <c r="N25" s="384" t="n">
        <v>9</v>
      </c>
      <c r="O25" s="354" t="s">
        <v>50</v>
      </c>
      <c r="P25" s="355" t="s">
        <v>50</v>
      </c>
      <c r="Q25" s="355" t="s">
        <v>50</v>
      </c>
      <c r="R25" s="354" t="n">
        <v>8</v>
      </c>
      <c r="S25" s="324" t="n">
        <v>10.5</v>
      </c>
      <c r="T25" s="292" t="n">
        <v>11</v>
      </c>
      <c r="U25" s="390" t="n">
        <v>10.5</v>
      </c>
      <c r="V25" s="354" t="s">
        <v>50</v>
      </c>
      <c r="W25" s="354" t="s">
        <v>50</v>
      </c>
      <c r="X25" s="290" t="s">
        <v>15</v>
      </c>
      <c r="Y25" s="436" t="s">
        <v>15</v>
      </c>
      <c r="Z25" s="290" t="s">
        <v>15</v>
      </c>
      <c r="AA25" s="290" t="s">
        <v>15</v>
      </c>
      <c r="AB25" s="290" t="s">
        <v>15</v>
      </c>
      <c r="AC25" s="354" t="s">
        <v>50</v>
      </c>
      <c r="AD25" s="354" t="s">
        <v>50</v>
      </c>
      <c r="AE25" s="354" t="n">
        <v>8</v>
      </c>
      <c r="AF25" s="467" t="n">
        <v>10.5</v>
      </c>
      <c r="AG25" s="290" t="n">
        <v>8</v>
      </c>
      <c r="AH25" s="390" t="n">
        <v>10.5</v>
      </c>
      <c r="AI25" s="378" t="n">
        <f aca="false">IF(COUNTIF(D25:AH25,"&gt;0")&gt;$AI$1,$AI$1,COUNTIF(D25:AH25,"&gt;0"))</f>
        <v>17</v>
      </c>
      <c r="AJ25" s="197"/>
      <c r="AK25" s="197" t="n">
        <f aca="false">COUNTIF($D25:$AH25,"отп/Б")+COUNTIF($D25:$AH25,"отп")+COUNTIF($D25:$AH25,"отп/с")</f>
        <v>5</v>
      </c>
      <c r="AL25" s="197" t="n">
        <f aca="false">COUNTIF($D25:$AH25,"Б")</f>
        <v>0</v>
      </c>
      <c r="AM25" s="197"/>
      <c r="AN25" s="197" t="n">
        <v>25</v>
      </c>
      <c r="AO25" s="420" t="n">
        <v>26</v>
      </c>
      <c r="AP25" s="197" t="n">
        <v>40</v>
      </c>
      <c r="AQ25" s="379"/>
      <c r="AR25" s="197" t="n">
        <v>60</v>
      </c>
      <c r="AS25" s="197" t="n">
        <f aca="false">AO25*AP25+AQ25*AR25+AM25*AN25</f>
        <v>1040</v>
      </c>
      <c r="AT25" s="380"/>
    </row>
    <row r="26" customFormat="false" ht="15" hidden="false" customHeight="false" outlineLevel="0" collapsed="false">
      <c r="A26" s="459" t="n">
        <f aca="false">A25+1</f>
        <v>22</v>
      </c>
      <c r="B26" s="197" t="s">
        <v>27</v>
      </c>
      <c r="C26" s="460" t="s">
        <v>43</v>
      </c>
      <c r="D26" s="466" t="n">
        <v>9</v>
      </c>
      <c r="E26" s="290" t="n">
        <v>9</v>
      </c>
      <c r="F26" s="290" t="n">
        <v>9</v>
      </c>
      <c r="G26" s="384" t="n">
        <v>9</v>
      </c>
      <c r="H26" s="354" t="s">
        <v>50</v>
      </c>
      <c r="I26" s="355" t="s">
        <v>50</v>
      </c>
      <c r="J26" s="358" t="n">
        <v>9</v>
      </c>
      <c r="K26" s="358" t="n">
        <v>12</v>
      </c>
      <c r="L26" s="384" t="n">
        <v>9</v>
      </c>
      <c r="M26" s="384" t="n">
        <v>9</v>
      </c>
      <c r="N26" s="384" t="n">
        <v>9</v>
      </c>
      <c r="O26" s="354" t="s">
        <v>50</v>
      </c>
      <c r="P26" s="355" t="s">
        <v>50</v>
      </c>
      <c r="Q26" s="355" t="s">
        <v>50</v>
      </c>
      <c r="R26" s="354" t="n">
        <v>9</v>
      </c>
      <c r="S26" s="384" t="n">
        <v>9</v>
      </c>
      <c r="T26" s="290" t="n">
        <v>11</v>
      </c>
      <c r="U26" s="290" t="n">
        <v>9</v>
      </c>
      <c r="V26" s="354" t="s">
        <v>50</v>
      </c>
      <c r="W26" s="354" t="s">
        <v>50</v>
      </c>
      <c r="X26" s="354" t="n">
        <v>9</v>
      </c>
      <c r="Y26" s="354" t="n">
        <v>12</v>
      </c>
      <c r="Z26" s="358" t="n">
        <v>11</v>
      </c>
      <c r="AA26" s="290" t="n">
        <v>12</v>
      </c>
      <c r="AB26" s="290" t="n">
        <v>12</v>
      </c>
      <c r="AC26" s="354" t="s">
        <v>50</v>
      </c>
      <c r="AD26" s="354" t="s">
        <v>50</v>
      </c>
      <c r="AE26" s="354" t="n">
        <v>9</v>
      </c>
      <c r="AF26" s="354" t="n">
        <v>9</v>
      </c>
      <c r="AG26" s="290" t="n">
        <v>9</v>
      </c>
      <c r="AH26" s="290" t="n">
        <v>9</v>
      </c>
      <c r="AI26" s="378" t="n">
        <f aca="false">IF(COUNTIF(D26:AH26,"&gt;0")&gt;$AI$1,$AI$1,COUNTIF(D26:AH26,"&gt;0"))</f>
        <v>22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197" t="n">
        <v>25</v>
      </c>
      <c r="AO26" s="415" t="n">
        <v>38</v>
      </c>
      <c r="AP26" s="197" t="n">
        <v>40</v>
      </c>
      <c r="AQ26" s="379"/>
      <c r="AR26" s="197" t="n">
        <v>60</v>
      </c>
      <c r="AS26" s="197" t="n">
        <f aca="false">AO26*AP26+AQ26*AR26+AM26*AN26</f>
        <v>1520</v>
      </c>
      <c r="AT26" s="380"/>
    </row>
    <row r="27" customFormat="false" ht="15" hidden="false" customHeight="false" outlineLevel="0" collapsed="false">
      <c r="A27" s="459" t="n">
        <f aca="false">A26+1</f>
        <v>23</v>
      </c>
      <c r="B27" s="197" t="s">
        <v>27</v>
      </c>
      <c r="C27" s="460" t="s">
        <v>44</v>
      </c>
      <c r="D27" s="463" t="n">
        <v>10</v>
      </c>
      <c r="E27" s="290" t="n">
        <v>9</v>
      </c>
      <c r="F27" s="290" t="n">
        <v>8</v>
      </c>
      <c r="G27" s="384" t="n">
        <v>9</v>
      </c>
      <c r="H27" s="354" t="s">
        <v>50</v>
      </c>
      <c r="I27" s="355" t="s">
        <v>50</v>
      </c>
      <c r="J27" s="358" t="n">
        <v>9</v>
      </c>
      <c r="K27" s="295" t="n">
        <v>9.5</v>
      </c>
      <c r="L27" s="384" t="n">
        <v>11</v>
      </c>
      <c r="M27" s="384" t="n">
        <v>11</v>
      </c>
      <c r="N27" s="324" t="n">
        <v>10.5</v>
      </c>
      <c r="O27" s="354" t="s">
        <v>50</v>
      </c>
      <c r="P27" s="355" t="s">
        <v>50</v>
      </c>
      <c r="Q27" s="355" t="s">
        <v>50</v>
      </c>
      <c r="R27" s="354" t="n">
        <v>8</v>
      </c>
      <c r="S27" s="385" t="n">
        <v>13.5</v>
      </c>
      <c r="T27" s="290" t="n">
        <v>8</v>
      </c>
      <c r="U27" s="354" t="n">
        <v>8</v>
      </c>
      <c r="V27" s="354" t="s">
        <v>50</v>
      </c>
      <c r="W27" s="354" t="s">
        <v>50</v>
      </c>
      <c r="X27" s="354" t="n">
        <v>8</v>
      </c>
      <c r="Y27" s="354" t="n">
        <v>11</v>
      </c>
      <c r="Z27" s="358" t="n">
        <v>12</v>
      </c>
      <c r="AA27" s="290" t="n">
        <v>8</v>
      </c>
      <c r="AB27" s="354" t="n">
        <v>9</v>
      </c>
      <c r="AC27" s="354" t="s">
        <v>50</v>
      </c>
      <c r="AD27" s="354" t="s">
        <v>50</v>
      </c>
      <c r="AE27" s="354" t="n">
        <v>9</v>
      </c>
      <c r="AF27" s="354" t="n">
        <v>8</v>
      </c>
      <c r="AG27" s="290" t="n">
        <v>8</v>
      </c>
      <c r="AH27" s="290" t="n">
        <v>8</v>
      </c>
      <c r="AI27" s="378" t="n">
        <f aca="false">IF(COUNTIF(D27:AH27,"&gt;0")&gt;$AI$1,$AI$1,COUNTIF(D27:AH27,"&gt;0"))</f>
        <v>22</v>
      </c>
      <c r="AJ27" s="197"/>
      <c r="AK27" s="197" t="n">
        <f aca="false">COUNTIF($D27:$AH27,"отп/Б")+COUNTIF($D27:$AH27,"отп")+COUNTIF($D27:$AH27,"отп/с")</f>
        <v>0</v>
      </c>
      <c r="AL27" s="197" t="n">
        <f aca="false">COUNTIF($D27:$AH27,"Б")</f>
        <v>0</v>
      </c>
      <c r="AM27" s="197"/>
      <c r="AN27" s="290" t="n">
        <v>25</v>
      </c>
      <c r="AO27" s="422" t="n">
        <v>29.5</v>
      </c>
      <c r="AP27" s="197" t="n">
        <v>60</v>
      </c>
      <c r="AR27" s="230" t="n">
        <v>90</v>
      </c>
      <c r="AS27" s="230" t="n">
        <f aca="false">AO27*AP27+AQ27*AR27+AM27*AN27</f>
        <v>1770</v>
      </c>
      <c r="AT27" s="380"/>
    </row>
    <row r="28" customFormat="false" ht="15" hidden="false" customHeight="false" outlineLevel="0" collapsed="false">
      <c r="A28" s="459" t="n">
        <f aca="false">A27+1</f>
        <v>24</v>
      </c>
      <c r="B28" s="197" t="s">
        <v>27</v>
      </c>
      <c r="C28" s="460" t="s">
        <v>45</v>
      </c>
      <c r="D28" s="466" t="s">
        <v>113</v>
      </c>
      <c r="E28" s="290" t="s">
        <v>113</v>
      </c>
      <c r="F28" s="290" t="s">
        <v>113</v>
      </c>
      <c r="G28" s="384" t="n">
        <v>8</v>
      </c>
      <c r="H28" s="354" t="s">
        <v>50</v>
      </c>
      <c r="I28" s="355" t="s">
        <v>50</v>
      </c>
      <c r="J28" s="358" t="n">
        <v>8</v>
      </c>
      <c r="K28" s="358" t="n">
        <v>8</v>
      </c>
      <c r="L28" s="384" t="n">
        <v>8</v>
      </c>
      <c r="M28" s="384" t="n">
        <v>8</v>
      </c>
      <c r="N28" s="384" t="n">
        <v>8</v>
      </c>
      <c r="O28" s="354" t="s">
        <v>50</v>
      </c>
      <c r="P28" s="355" t="s">
        <v>50</v>
      </c>
      <c r="Q28" s="355" t="s">
        <v>50</v>
      </c>
      <c r="R28" s="354" t="n">
        <v>9</v>
      </c>
      <c r="S28" s="384" t="n">
        <v>8</v>
      </c>
      <c r="T28" s="290" t="n">
        <v>8</v>
      </c>
      <c r="U28" s="290" t="n">
        <v>8</v>
      </c>
      <c r="V28" s="354" t="s">
        <v>50</v>
      </c>
      <c r="W28" s="354" t="s">
        <v>50</v>
      </c>
      <c r="X28" s="354" t="n">
        <v>8</v>
      </c>
      <c r="Y28" s="467" t="n">
        <v>9</v>
      </c>
      <c r="Z28" s="384" t="n">
        <v>8</v>
      </c>
      <c r="AA28" s="390" t="n">
        <v>9</v>
      </c>
      <c r="AB28" s="390" t="n">
        <v>10</v>
      </c>
      <c r="AC28" s="354" t="s">
        <v>50</v>
      </c>
      <c r="AD28" s="354" t="s">
        <v>50</v>
      </c>
      <c r="AE28" s="354" t="n">
        <v>8</v>
      </c>
      <c r="AF28" s="354" t="n">
        <v>8</v>
      </c>
      <c r="AG28" s="290" t="n">
        <v>8</v>
      </c>
      <c r="AH28" s="290" t="n">
        <v>9</v>
      </c>
      <c r="AI28" s="378" t="n">
        <f aca="false">IF(COUNTIF(D28:AH28,"&gt;0")&gt;$AI$1,$AI$1,COUNTIF(D28:AH28,"&gt;0"))</f>
        <v>19</v>
      </c>
      <c r="AJ28" s="197"/>
      <c r="AK28" s="197" t="n">
        <f aca="false">COUNTIF($D28:$AH28,"отп/Б")+COUNTIF($D28:$AH28,"отп")+COUNTIF($D28:$AH28,"отп/с")</f>
        <v>0</v>
      </c>
      <c r="AL28" s="197" t="n">
        <f aca="false">COUNTIF($D28:$AH28,"Б")</f>
        <v>0</v>
      </c>
      <c r="AM28" s="197"/>
      <c r="AN28" s="290" t="n">
        <v>15</v>
      </c>
      <c r="AO28" s="419" t="n">
        <v>6</v>
      </c>
      <c r="AP28" s="197" t="n">
        <v>30</v>
      </c>
      <c r="AQ28" s="379"/>
      <c r="AR28" s="197" t="n">
        <v>45</v>
      </c>
      <c r="AS28" s="197" t="n">
        <f aca="false">AO28*AP28+AQ28*AR28+AM28*AN28</f>
        <v>180</v>
      </c>
      <c r="AT28" s="380"/>
    </row>
    <row r="29" customFormat="false" ht="15" hidden="false" customHeight="false" outlineLevel="0" collapsed="false">
      <c r="A29" s="459" t="n">
        <f aca="false">A28+1</f>
        <v>25</v>
      </c>
      <c r="B29" s="197" t="s">
        <v>27</v>
      </c>
      <c r="C29" s="460" t="s">
        <v>46</v>
      </c>
      <c r="D29" s="463" t="n">
        <v>8</v>
      </c>
      <c r="E29" s="290" t="n">
        <v>8</v>
      </c>
      <c r="F29" s="290" t="n">
        <v>8</v>
      </c>
      <c r="G29" s="384" t="n">
        <v>8</v>
      </c>
      <c r="H29" s="354" t="s">
        <v>50</v>
      </c>
      <c r="I29" s="355" t="s">
        <v>50</v>
      </c>
      <c r="J29" s="358" t="n">
        <v>8</v>
      </c>
      <c r="K29" s="295" t="n">
        <v>9.5</v>
      </c>
      <c r="L29" s="290" t="n">
        <v>8</v>
      </c>
      <c r="M29" s="384" t="n">
        <v>8</v>
      </c>
      <c r="N29" s="384" t="n">
        <v>8</v>
      </c>
      <c r="O29" s="354" t="s">
        <v>50</v>
      </c>
      <c r="P29" s="355" t="s">
        <v>50</v>
      </c>
      <c r="Q29" s="355" t="s">
        <v>50</v>
      </c>
      <c r="R29" s="354" t="n">
        <v>8</v>
      </c>
      <c r="S29" s="384" t="n">
        <v>8</v>
      </c>
      <c r="T29" s="290" t="n">
        <v>8</v>
      </c>
      <c r="U29" s="290" t="n">
        <v>8</v>
      </c>
      <c r="V29" s="354" t="s">
        <v>50</v>
      </c>
      <c r="W29" s="354" t="s">
        <v>50</v>
      </c>
      <c r="X29" s="354" t="n">
        <v>8</v>
      </c>
      <c r="Y29" s="354" t="n">
        <v>8</v>
      </c>
      <c r="Z29" s="358" t="n">
        <v>8</v>
      </c>
      <c r="AA29" s="290" t="n">
        <v>8</v>
      </c>
      <c r="AB29" s="290" t="n">
        <v>12</v>
      </c>
      <c r="AC29" s="354" t="s">
        <v>50</v>
      </c>
      <c r="AD29" s="354" t="s">
        <v>50</v>
      </c>
      <c r="AE29" s="354" t="n">
        <v>8</v>
      </c>
      <c r="AF29" s="354" t="n">
        <v>8</v>
      </c>
      <c r="AG29" s="290" t="n">
        <v>8</v>
      </c>
      <c r="AH29" s="290" t="n">
        <v>8</v>
      </c>
      <c r="AI29" s="378" t="n">
        <f aca="false">IF(COUNTIF(D29:AH29,"&gt;0")&gt;$AI$1,$AI$1,COUNTIF(D29:AH29,"&gt;0"))</f>
        <v>22</v>
      </c>
      <c r="AJ29" s="197"/>
      <c r="AK29" s="197" t="n">
        <f aca="false">COUNTIF($D29:$AH29,"отп/Б")+COUNTIF($D29:$AH29,"отп")+COUNTIF($D29:$AH29,"отп/с")</f>
        <v>0</v>
      </c>
      <c r="AL29" s="197" t="n">
        <f aca="false">COUNTIF($D29:$AH29,"Б")</f>
        <v>0</v>
      </c>
      <c r="AM29" s="197"/>
      <c r="AN29" s="290" t="n">
        <v>15</v>
      </c>
      <c r="AO29" s="419" t="n">
        <v>6.5</v>
      </c>
      <c r="AP29" s="197" t="n">
        <v>30</v>
      </c>
      <c r="AQ29" s="379"/>
      <c r="AR29" s="197" t="n">
        <v>45</v>
      </c>
      <c r="AS29" s="197" t="n">
        <f aca="false">AO29*AP29+AQ29*AR29+AM29*AN29</f>
        <v>195</v>
      </c>
      <c r="AT29" s="380"/>
    </row>
    <row r="30" customFormat="false" ht="15" hidden="false" customHeight="false" outlineLevel="0" collapsed="false">
      <c r="A30" s="459" t="n">
        <f aca="false">A29+1</f>
        <v>26</v>
      </c>
      <c r="B30" s="197" t="s">
        <v>27</v>
      </c>
      <c r="C30" s="460" t="s">
        <v>111</v>
      </c>
      <c r="D30" s="463" t="n">
        <v>9</v>
      </c>
      <c r="E30" s="290" t="n">
        <v>11</v>
      </c>
      <c r="F30" s="290" t="n">
        <v>8</v>
      </c>
      <c r="G30" s="384" t="n">
        <v>8</v>
      </c>
      <c r="H30" s="354" t="s">
        <v>50</v>
      </c>
      <c r="I30" s="355" t="s">
        <v>50</v>
      </c>
      <c r="J30" s="358" t="n">
        <v>8</v>
      </c>
      <c r="K30" s="358" t="n">
        <v>8</v>
      </c>
      <c r="L30" s="290" t="n">
        <v>8</v>
      </c>
      <c r="M30" s="384" t="n">
        <v>8</v>
      </c>
      <c r="N30" s="384" t="n">
        <v>8</v>
      </c>
      <c r="O30" s="354" t="s">
        <v>50</v>
      </c>
      <c r="P30" s="355" t="s">
        <v>50</v>
      </c>
      <c r="Q30" s="355" t="s">
        <v>50</v>
      </c>
      <c r="R30" s="354" t="n">
        <v>8</v>
      </c>
      <c r="S30" s="384" t="n">
        <v>8</v>
      </c>
      <c r="T30" s="290" t="n">
        <v>8</v>
      </c>
      <c r="U30" s="290" t="n">
        <v>9</v>
      </c>
      <c r="V30" s="354" t="s">
        <v>50</v>
      </c>
      <c r="W30" s="354" t="s">
        <v>50</v>
      </c>
      <c r="X30" s="354" t="n">
        <v>8</v>
      </c>
      <c r="Y30" s="354" t="n">
        <v>8</v>
      </c>
      <c r="Z30" s="358" t="n">
        <v>8</v>
      </c>
      <c r="AA30" s="290" t="n">
        <v>8</v>
      </c>
      <c r="AB30" s="290" t="n">
        <v>8</v>
      </c>
      <c r="AC30" s="354" t="s">
        <v>50</v>
      </c>
      <c r="AD30" s="354" t="s">
        <v>50</v>
      </c>
      <c r="AE30" s="354" t="n">
        <v>8</v>
      </c>
      <c r="AF30" s="354" t="n">
        <v>8</v>
      </c>
      <c r="AG30" s="290" t="n">
        <v>8</v>
      </c>
      <c r="AH30" s="290" t="n">
        <v>8</v>
      </c>
      <c r="AI30" s="378" t="n">
        <f aca="false">IF(COUNTIF(D30:AH30,"&gt;0")&gt;$AI$1,$AI$1,COUNTIF(D30:AH30,"&gt;0"))</f>
        <v>22</v>
      </c>
      <c r="AJ30" s="197"/>
      <c r="AK30" s="197" t="n">
        <f aca="false">COUNTIF($D30:$AH30,"отп/Б")+COUNTIF($D30:$AH30,"отп")+COUNTIF($D30:$AH30,"отп/с")</f>
        <v>0</v>
      </c>
      <c r="AL30" s="197" t="n">
        <f aca="false">COUNTIF($D30:$AH30,"Б")</f>
        <v>0</v>
      </c>
      <c r="AM30" s="197"/>
      <c r="AN30" s="290" t="n">
        <v>15</v>
      </c>
      <c r="AO30" s="419" t="n">
        <v>5</v>
      </c>
      <c r="AP30" s="197" t="n">
        <v>30</v>
      </c>
      <c r="AQ30" s="379"/>
      <c r="AR30" s="197" t="n">
        <v>45</v>
      </c>
      <c r="AS30" s="197" t="n">
        <f aca="false">AO30*AP30+AQ30*AR30+AM30*AN30</f>
        <v>150</v>
      </c>
      <c r="AT30" s="380"/>
    </row>
    <row r="31" customFormat="false" ht="15" hidden="false" customHeight="false" outlineLevel="0" collapsed="false">
      <c r="A31" s="459" t="n">
        <f aca="false">A30+1</f>
        <v>27</v>
      </c>
      <c r="B31" s="197" t="s">
        <v>27</v>
      </c>
      <c r="C31" s="460" t="s">
        <v>90</v>
      </c>
      <c r="D31" s="463" t="n">
        <v>8</v>
      </c>
      <c r="E31" s="290" t="n">
        <v>11</v>
      </c>
      <c r="F31" s="290" t="n">
        <v>8</v>
      </c>
      <c r="G31" s="384" t="n">
        <v>8</v>
      </c>
      <c r="H31" s="354" t="s">
        <v>50</v>
      </c>
      <c r="I31" s="355" t="s">
        <v>50</v>
      </c>
      <c r="J31" s="358" t="n">
        <v>8</v>
      </c>
      <c r="K31" s="358" t="n">
        <v>9</v>
      </c>
      <c r="L31" s="290" t="n">
        <v>8</v>
      </c>
      <c r="M31" s="324" t="n">
        <v>8</v>
      </c>
      <c r="N31" s="384" t="n">
        <v>8</v>
      </c>
      <c r="O31" s="354" t="s">
        <v>50</v>
      </c>
      <c r="P31" s="355" t="s">
        <v>50</v>
      </c>
      <c r="Q31" s="355" t="s">
        <v>50</v>
      </c>
      <c r="R31" s="354" t="n">
        <v>8</v>
      </c>
      <c r="S31" s="290" t="n">
        <v>8</v>
      </c>
      <c r="T31" s="290" t="n">
        <v>13</v>
      </c>
      <c r="U31" s="290" t="n">
        <v>8</v>
      </c>
      <c r="V31" s="354" t="s">
        <v>50</v>
      </c>
      <c r="W31" s="354" t="s">
        <v>50</v>
      </c>
      <c r="X31" s="354" t="s">
        <v>113</v>
      </c>
      <c r="Y31" s="354" t="n">
        <v>8</v>
      </c>
      <c r="Z31" s="358" t="n">
        <v>8</v>
      </c>
      <c r="AA31" s="290" t="n">
        <v>8</v>
      </c>
      <c r="AB31" s="290" t="n">
        <v>8</v>
      </c>
      <c r="AC31" s="354" t="s">
        <v>50</v>
      </c>
      <c r="AD31" s="354" t="s">
        <v>50</v>
      </c>
      <c r="AE31" s="354" t="n">
        <v>8</v>
      </c>
      <c r="AF31" s="468" t="s">
        <v>79</v>
      </c>
      <c r="AG31" s="468" t="s">
        <v>79</v>
      </c>
      <c r="AH31" s="468" t="s">
        <v>79</v>
      </c>
      <c r="AI31" s="197" t="n">
        <f aca="false">IF(COUNTIF(D31:AH31,"&gt;0")&gt;$AI$1,$AI$1,COUNTIF(D31:AH31,"&gt;0"))</f>
        <v>18</v>
      </c>
      <c r="AJ31" s="197" t="n">
        <v>3</v>
      </c>
      <c r="AK31" s="197" t="n">
        <f aca="false">COUNTIF($D31:$AH31,"отп/Б")+COUNTIF($D31:$AH31,"отп")+COUNTIF($D31:$AH31,"отп/с")</f>
        <v>0</v>
      </c>
      <c r="AL31" s="197" t="n">
        <f aca="false">COUNTIF($D31:$AH31,"Б")</f>
        <v>0</v>
      </c>
      <c r="AM31" s="197"/>
      <c r="AN31" s="290" t="n">
        <v>15</v>
      </c>
      <c r="AO31" s="423" t="n">
        <v>9</v>
      </c>
      <c r="AP31" s="197" t="n">
        <v>30</v>
      </c>
      <c r="AQ31" s="379"/>
      <c r="AR31" s="197" t="n">
        <v>45</v>
      </c>
      <c r="AS31" s="197" t="n">
        <f aca="false">AO31*AP31+AQ31*AR31+AM31*AN31</f>
        <v>270</v>
      </c>
      <c r="AT31" s="380"/>
    </row>
    <row r="32" customFormat="false" ht="15" hidden="false" customHeight="false" outlineLevel="0" collapsed="false">
      <c r="A32" s="469" t="n">
        <f aca="false">A31+1</f>
        <v>28</v>
      </c>
      <c r="B32" s="255" t="s">
        <v>27</v>
      </c>
      <c r="C32" s="470" t="s">
        <v>49</v>
      </c>
      <c r="D32" s="471" t="n">
        <v>8</v>
      </c>
      <c r="E32" s="391" t="n">
        <v>8</v>
      </c>
      <c r="F32" s="391" t="n">
        <v>8</v>
      </c>
      <c r="G32" s="472" t="n">
        <v>8</v>
      </c>
      <c r="H32" s="473" t="s">
        <v>50</v>
      </c>
      <c r="I32" s="474" t="s">
        <v>50</v>
      </c>
      <c r="J32" s="475" t="n">
        <v>8</v>
      </c>
      <c r="K32" s="475" t="n">
        <v>8</v>
      </c>
      <c r="L32" s="391" t="n">
        <v>8</v>
      </c>
      <c r="M32" s="472" t="n">
        <v>8</v>
      </c>
      <c r="N32" s="472" t="n">
        <v>8</v>
      </c>
      <c r="O32" s="473" t="s">
        <v>50</v>
      </c>
      <c r="P32" s="474" t="s">
        <v>50</v>
      </c>
      <c r="Q32" s="474" t="s">
        <v>50</v>
      </c>
      <c r="R32" s="473" t="n">
        <v>8</v>
      </c>
      <c r="S32" s="472" t="n">
        <v>8</v>
      </c>
      <c r="T32" s="391" t="s">
        <v>113</v>
      </c>
      <c r="U32" s="391" t="n">
        <v>8</v>
      </c>
      <c r="V32" s="473" t="s">
        <v>50</v>
      </c>
      <c r="W32" s="473" t="s">
        <v>50</v>
      </c>
      <c r="X32" s="473" t="s">
        <v>113</v>
      </c>
      <c r="Y32" s="473" t="s">
        <v>113</v>
      </c>
      <c r="Z32" s="391" t="n">
        <v>8</v>
      </c>
      <c r="AA32" s="391" t="s">
        <v>113</v>
      </c>
      <c r="AB32" s="391" t="s">
        <v>113</v>
      </c>
      <c r="AC32" s="473" t="s">
        <v>50</v>
      </c>
      <c r="AD32" s="473" t="s">
        <v>50</v>
      </c>
      <c r="AE32" s="473" t="n">
        <v>8</v>
      </c>
      <c r="AF32" s="473" t="n">
        <v>8</v>
      </c>
      <c r="AG32" s="391" t="n">
        <v>8</v>
      </c>
      <c r="AH32" s="391" t="n">
        <v>8</v>
      </c>
      <c r="AI32" s="392" t="n">
        <f aca="false">IF(COUNTIF(D32:AH32,"&gt;0")&gt;$AI$1,$AI$1,COUNTIF(D32:AH32,"&gt;0"))</f>
        <v>17</v>
      </c>
      <c r="AJ32" s="255"/>
      <c r="AK32" s="255" t="n">
        <f aca="false">COUNTIF($D32:$AH32,"отп/Б")+COUNTIF($D32:$AH32,"отп")+COUNTIF($D32:$AH32,"отп/с")</f>
        <v>0</v>
      </c>
      <c r="AL32" s="255" t="n">
        <f aca="false">COUNTIF($D32:$AH32,"Б")</f>
        <v>0</v>
      </c>
      <c r="AM32" s="255"/>
      <c r="AN32" s="255" t="n">
        <v>0</v>
      </c>
      <c r="AO32" s="424"/>
      <c r="AP32" s="255" t="n">
        <v>0</v>
      </c>
      <c r="AQ32" s="394"/>
      <c r="AR32" s="255" t="n">
        <v>0</v>
      </c>
      <c r="AS32" s="255" t="n">
        <f aca="false">AO32*AP32+AQ32*AR32+AM32*AN32</f>
        <v>0</v>
      </c>
      <c r="AT32" s="395"/>
    </row>
    <row r="33" customFormat="false" ht="15" hidden="false" customHeight="false" outlineLevel="0" collapsed="false">
      <c r="A33" s="290" t="n">
        <f aca="false">A32+1</f>
        <v>29</v>
      </c>
      <c r="B33" s="192" t="s">
        <v>50</v>
      </c>
      <c r="C33" s="396" t="s">
        <v>51</v>
      </c>
      <c r="D33" s="290" t="n">
        <v>8</v>
      </c>
      <c r="E33" s="290" t="n">
        <v>8</v>
      </c>
      <c r="F33" s="290" t="n">
        <v>8</v>
      </c>
      <c r="G33" s="290" t="n">
        <v>8</v>
      </c>
      <c r="H33" s="290" t="s">
        <v>50</v>
      </c>
      <c r="I33" s="384" t="s">
        <v>50</v>
      </c>
      <c r="J33" s="290" t="n">
        <v>8</v>
      </c>
      <c r="K33" s="290" t="n">
        <v>8</v>
      </c>
      <c r="L33" s="290" t="n">
        <v>8</v>
      </c>
      <c r="M33" s="384" t="n">
        <v>8</v>
      </c>
      <c r="N33" s="384" t="n">
        <v>8</v>
      </c>
      <c r="O33" s="290" t="s">
        <v>50</v>
      </c>
      <c r="P33" s="384" t="s">
        <v>50</v>
      </c>
      <c r="Q33" s="384" t="s">
        <v>50</v>
      </c>
      <c r="R33" s="290" t="n">
        <v>8</v>
      </c>
      <c r="S33" s="384" t="n">
        <v>8</v>
      </c>
      <c r="T33" s="290" t="n">
        <v>8</v>
      </c>
      <c r="U33" s="192" t="n">
        <v>8</v>
      </c>
      <c r="V33" s="290" t="s">
        <v>50</v>
      </c>
      <c r="W33" s="290" t="s">
        <v>50</v>
      </c>
      <c r="X33" s="270" t="s">
        <v>65</v>
      </c>
      <c r="Y33" s="476" t="s">
        <v>65</v>
      </c>
      <c r="Z33" s="476" t="s">
        <v>65</v>
      </c>
      <c r="AA33" s="476" t="s">
        <v>65</v>
      </c>
      <c r="AB33" s="476" t="s">
        <v>65</v>
      </c>
      <c r="AC33" s="476" t="s">
        <v>65</v>
      </c>
      <c r="AD33" s="476" t="s">
        <v>65</v>
      </c>
      <c r="AE33" s="476" t="s">
        <v>65</v>
      </c>
      <c r="AF33" s="476" t="s">
        <v>65</v>
      </c>
      <c r="AG33" s="477" t="s">
        <v>65</v>
      </c>
      <c r="AH33" s="476" t="s">
        <v>65</v>
      </c>
      <c r="AI33" s="258" t="n">
        <f aca="false">IF(COUNTIF(D33:AH33,"&gt;0")&gt;$AI$1,$AI$1,COUNTIF(D33:AH33,"&gt;0"))</f>
        <v>13</v>
      </c>
      <c r="AJ33" s="192"/>
      <c r="AK33" s="192" t="n">
        <f aca="false">COUNTIF($D33:$AH33,"отп/Б")+COUNTIF($D33:$AH33,"отп")+COUNTIF($D33:$AH33,"отп/с")</f>
        <v>0</v>
      </c>
      <c r="AL33" s="192" t="n">
        <f aca="false">COUNTIF($D33:$AH33,"Б")</f>
        <v>11</v>
      </c>
      <c r="AM33" s="192"/>
      <c r="AN33" s="290" t="n">
        <v>25</v>
      </c>
      <c r="AO33" s="193"/>
      <c r="AP33" s="193" t="n">
        <v>40</v>
      </c>
      <c r="AQ33" s="290"/>
      <c r="AR33" s="193" t="n">
        <v>60</v>
      </c>
      <c r="AS33" s="193" t="n">
        <f aca="false">AO33*AP33+AQ33*AR33+AM33*AN33</f>
        <v>0</v>
      </c>
      <c r="AT33" s="193"/>
    </row>
    <row r="34" customFormat="false" ht="15" hidden="false" customHeight="false" outlineLevel="0" collapsed="false">
      <c r="A34" s="290" t="n">
        <f aca="false">A33+1</f>
        <v>30</v>
      </c>
      <c r="B34" s="192" t="s">
        <v>50</v>
      </c>
      <c r="C34" s="396" t="s">
        <v>52</v>
      </c>
      <c r="D34" s="354" t="n">
        <v>8</v>
      </c>
      <c r="E34" s="290" t="n">
        <v>8</v>
      </c>
      <c r="F34" s="290" t="n">
        <v>8</v>
      </c>
      <c r="G34" s="384" t="n">
        <v>8</v>
      </c>
      <c r="H34" s="354" t="s">
        <v>50</v>
      </c>
      <c r="I34" s="355" t="s">
        <v>50</v>
      </c>
      <c r="J34" s="358" t="n">
        <v>8</v>
      </c>
      <c r="K34" s="358" t="n">
        <v>8</v>
      </c>
      <c r="L34" s="384" t="n">
        <v>8</v>
      </c>
      <c r="M34" s="384" t="n">
        <v>8</v>
      </c>
      <c r="N34" s="384" t="n">
        <v>8</v>
      </c>
      <c r="O34" s="354" t="s">
        <v>50</v>
      </c>
      <c r="P34" s="355" t="s">
        <v>50</v>
      </c>
      <c r="Q34" s="355" t="s">
        <v>50</v>
      </c>
      <c r="R34" s="354" t="n">
        <v>8</v>
      </c>
      <c r="S34" s="384" t="n">
        <v>8</v>
      </c>
      <c r="T34" s="290" t="n">
        <v>8</v>
      </c>
      <c r="U34" s="290" t="n">
        <v>8</v>
      </c>
      <c r="V34" s="354" t="s">
        <v>50</v>
      </c>
      <c r="W34" s="354" t="s">
        <v>50</v>
      </c>
      <c r="X34" s="354" t="n">
        <v>8</v>
      </c>
      <c r="Y34" s="354" t="n">
        <v>8</v>
      </c>
      <c r="Z34" s="102" t="n">
        <v>8</v>
      </c>
      <c r="AA34" s="290" t="n">
        <v>8</v>
      </c>
      <c r="AB34" s="290" t="n">
        <v>8</v>
      </c>
      <c r="AC34" s="354" t="s">
        <v>50</v>
      </c>
      <c r="AD34" s="354" t="s">
        <v>50</v>
      </c>
      <c r="AE34" s="354" t="n">
        <v>8</v>
      </c>
      <c r="AF34" s="354" t="n">
        <v>8</v>
      </c>
      <c r="AG34" s="290" t="n">
        <v>8</v>
      </c>
      <c r="AH34" s="290" t="n">
        <v>8</v>
      </c>
      <c r="AI34" s="258" t="n">
        <f aca="false">IF(COUNTIF(D34:AH34,"&gt;0")&gt;$AI$1,$AI$1,COUNTIF(D34:AH34,"&gt;0"))</f>
        <v>22</v>
      </c>
      <c r="AJ34" s="192"/>
      <c r="AK34" s="192" t="n">
        <f aca="false">COUNTIF($D34:$AH34,"отп/Б")+COUNTIF($D34:$AH34,"отп")+COUNTIF($D34:$AH34,"отп/с")</f>
        <v>0</v>
      </c>
      <c r="AL34" s="192" t="n">
        <f aca="false">COUNTIF($D34:$AH34,"Б")</f>
        <v>0</v>
      </c>
      <c r="AM34" s="192"/>
      <c r="AN34" s="290" t="n">
        <v>25</v>
      </c>
      <c r="AO34" s="193"/>
      <c r="AP34" s="193" t="n">
        <v>50</v>
      </c>
      <c r="AQ34" s="197"/>
      <c r="AR34" s="230" t="n">
        <v>75</v>
      </c>
      <c r="AS34" s="230" t="n">
        <f aca="false">AO34*AP34+AQ34*AR34+AM34*AN34</f>
        <v>0</v>
      </c>
      <c r="AT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55</v>
      </c>
      <c r="D35" s="197" t="n">
        <v>8</v>
      </c>
      <c r="E35" s="290" t="n">
        <v>8</v>
      </c>
      <c r="F35" s="290" t="n">
        <v>8</v>
      </c>
      <c r="G35" s="384" t="n">
        <v>8</v>
      </c>
      <c r="H35" s="354" t="s">
        <v>50</v>
      </c>
      <c r="I35" s="355" t="s">
        <v>50</v>
      </c>
      <c r="J35" s="358" t="n">
        <v>8</v>
      </c>
      <c r="K35" s="358" t="n">
        <v>8</v>
      </c>
      <c r="L35" s="384" t="n">
        <v>8</v>
      </c>
      <c r="M35" s="384" t="n">
        <v>8</v>
      </c>
      <c r="N35" s="384" t="n">
        <v>8</v>
      </c>
      <c r="O35" s="354" t="s">
        <v>50</v>
      </c>
      <c r="P35" s="355" t="s">
        <v>50</v>
      </c>
      <c r="Q35" s="355" t="s">
        <v>50</v>
      </c>
      <c r="R35" s="354" t="n">
        <v>8</v>
      </c>
      <c r="S35" s="384" t="n">
        <v>8</v>
      </c>
      <c r="T35" s="290" t="n">
        <v>8</v>
      </c>
      <c r="U35" s="290" t="n">
        <v>8</v>
      </c>
      <c r="V35" s="354" t="s">
        <v>50</v>
      </c>
      <c r="W35" s="354" t="s">
        <v>50</v>
      </c>
      <c r="X35" s="354" t="n">
        <v>8</v>
      </c>
      <c r="Y35" s="354" t="n">
        <v>8</v>
      </c>
      <c r="Z35" s="358" t="n">
        <v>8</v>
      </c>
      <c r="AA35" s="290" t="n">
        <v>8</v>
      </c>
      <c r="AB35" s="290" t="n">
        <v>8</v>
      </c>
      <c r="AC35" s="354" t="s">
        <v>50</v>
      </c>
      <c r="AD35" s="354" t="s">
        <v>50</v>
      </c>
      <c r="AE35" s="354" t="n">
        <v>8</v>
      </c>
      <c r="AF35" s="354" t="n">
        <v>8</v>
      </c>
      <c r="AG35" s="290" t="n">
        <v>8</v>
      </c>
      <c r="AH35" s="290" t="n">
        <v>8</v>
      </c>
      <c r="AI35" s="200" t="n">
        <f aca="false">IF(COUNTIF(D35:AH35,"&gt;0")&gt;$AI$1,$AI$1,COUNTIF(D35:AH35,"&gt;0"))</f>
        <v>22</v>
      </c>
      <c r="AJ35" s="196"/>
      <c r="AK35" s="196" t="n">
        <f aca="false">COUNTIF($D35:$AH35,"отп/Б")+COUNTIF($D35:$AH35,"отп")+COUNTIF($D35:$AH35,"отп/с")</f>
        <v>0</v>
      </c>
      <c r="AL35" s="196" t="n">
        <f aca="false">COUNTIF($D35:$AH35,"Б")</f>
        <v>0</v>
      </c>
      <c r="AM35" s="196"/>
      <c r="AN35" s="197" t="n">
        <v>25</v>
      </c>
      <c r="AO35" s="230"/>
      <c r="AP35" s="230" t="n">
        <v>40</v>
      </c>
      <c r="AQ35" s="197"/>
      <c r="AR35" s="230" t="n">
        <v>60</v>
      </c>
      <c r="AS35" s="230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56</v>
      </c>
      <c r="D36" s="354" t="n">
        <v>8</v>
      </c>
      <c r="E36" s="290" t="n">
        <v>8</v>
      </c>
      <c r="F36" s="290" t="n">
        <v>8</v>
      </c>
      <c r="G36" s="384" t="n">
        <v>8</v>
      </c>
      <c r="H36" s="354" t="s">
        <v>50</v>
      </c>
      <c r="I36" s="355" t="s">
        <v>50</v>
      </c>
      <c r="J36" s="358" t="n">
        <v>8</v>
      </c>
      <c r="K36" s="358" t="n">
        <v>8</v>
      </c>
      <c r="L36" s="384" t="n">
        <v>8</v>
      </c>
      <c r="M36" s="384" t="n">
        <v>8</v>
      </c>
      <c r="N36" s="384" t="n">
        <v>8</v>
      </c>
      <c r="O36" s="354" t="s">
        <v>50</v>
      </c>
      <c r="P36" s="355" t="s">
        <v>50</v>
      </c>
      <c r="Q36" s="355" t="s">
        <v>50</v>
      </c>
      <c r="R36" s="354" t="n">
        <v>8</v>
      </c>
      <c r="S36" s="384" t="n">
        <v>8</v>
      </c>
      <c r="T36" s="290" t="n">
        <v>8</v>
      </c>
      <c r="U36" s="290" t="n">
        <v>8</v>
      </c>
      <c r="V36" s="354" t="s">
        <v>50</v>
      </c>
      <c r="W36" s="354" t="s">
        <v>50</v>
      </c>
      <c r="X36" s="354" t="n">
        <v>8</v>
      </c>
      <c r="Y36" s="354" t="n">
        <v>8</v>
      </c>
      <c r="Z36" s="358" t="n">
        <v>8</v>
      </c>
      <c r="AA36" s="290" t="n">
        <v>8</v>
      </c>
      <c r="AB36" s="290" t="n">
        <v>8</v>
      </c>
      <c r="AC36" s="464" t="n">
        <v>4</v>
      </c>
      <c r="AD36" s="354" t="s">
        <v>50</v>
      </c>
      <c r="AE36" s="354" t="n">
        <v>8</v>
      </c>
      <c r="AF36" s="354" t="n">
        <v>8</v>
      </c>
      <c r="AG36" s="290" t="n">
        <v>8</v>
      </c>
      <c r="AH36" s="290" t="n">
        <v>8</v>
      </c>
      <c r="AI36" s="200" t="n">
        <f aca="false">IF(COUNTIF(D36:AH36,"&gt;0")&gt;$AI$1,$AI$1,COUNTIF(D36:AH36,"&gt;0"))</f>
        <v>22</v>
      </c>
      <c r="AJ36" s="196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196"/>
      <c r="AN36" s="197" t="n">
        <v>25</v>
      </c>
      <c r="AO36" s="230" t="n">
        <v>1</v>
      </c>
      <c r="AP36" s="230" t="n">
        <v>40</v>
      </c>
      <c r="AQ36" s="197"/>
      <c r="AR36" s="230" t="n">
        <v>60</v>
      </c>
      <c r="AS36" s="230" t="n">
        <f aca="false">AO36*AP36+AQ36*AR36+AM36*AN36</f>
        <v>40</v>
      </c>
      <c r="AT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54</v>
      </c>
      <c r="C37" s="397" t="s">
        <v>57</v>
      </c>
      <c r="D37" s="197" t="n">
        <v>8</v>
      </c>
      <c r="E37" s="290" t="n">
        <v>8</v>
      </c>
      <c r="F37" s="290" t="n">
        <v>8</v>
      </c>
      <c r="G37" s="384" t="n">
        <v>8</v>
      </c>
      <c r="H37" s="354" t="s">
        <v>50</v>
      </c>
      <c r="I37" s="355" t="s">
        <v>50</v>
      </c>
      <c r="J37" s="358" t="n">
        <v>8</v>
      </c>
      <c r="K37" s="358" t="n">
        <v>8</v>
      </c>
      <c r="L37" s="384" t="n">
        <v>8</v>
      </c>
      <c r="M37" s="384" t="n">
        <v>8</v>
      </c>
      <c r="N37" s="384" t="n">
        <v>8</v>
      </c>
      <c r="O37" s="354" t="s">
        <v>50</v>
      </c>
      <c r="P37" s="355" t="s">
        <v>50</v>
      </c>
      <c r="Q37" s="355" t="s">
        <v>50</v>
      </c>
      <c r="R37" s="354" t="n">
        <v>8</v>
      </c>
      <c r="S37" s="384" t="n">
        <v>8</v>
      </c>
      <c r="T37" s="290" t="n">
        <v>8</v>
      </c>
      <c r="U37" s="290" t="n">
        <v>8</v>
      </c>
      <c r="V37" s="354" t="s">
        <v>50</v>
      </c>
      <c r="W37" s="354" t="s">
        <v>50</v>
      </c>
      <c r="X37" s="354" t="n">
        <v>8</v>
      </c>
      <c r="Y37" s="354" t="n">
        <v>8</v>
      </c>
      <c r="Z37" s="358" t="n">
        <v>8</v>
      </c>
      <c r="AA37" s="290" t="n">
        <v>8</v>
      </c>
      <c r="AB37" s="290" t="n">
        <v>8</v>
      </c>
      <c r="AC37" s="354" t="s">
        <v>50</v>
      </c>
      <c r="AD37" s="354" t="s">
        <v>50</v>
      </c>
      <c r="AE37" s="354" t="n">
        <v>8</v>
      </c>
      <c r="AF37" s="354" t="n">
        <v>8</v>
      </c>
      <c r="AG37" s="290" t="n">
        <v>8</v>
      </c>
      <c r="AH37" s="290" t="s">
        <v>15</v>
      </c>
      <c r="AI37" s="200" t="n">
        <f aca="false">IF(COUNTIF(D37:AH37,"&gt;0")&gt;$AI$1,$AI$1,COUNTIF(D37:AH37,"&gt;0"))</f>
        <v>21</v>
      </c>
      <c r="AJ37" s="196"/>
      <c r="AK37" s="196" t="n">
        <f aca="false">COUNTIF($D37:$AH37,"отп/Б")+COUNTIF($D37:$AH37,"отп")+COUNTIF($D37:$AH37,"отп/с")</f>
        <v>1</v>
      </c>
      <c r="AL37" s="196" t="n">
        <f aca="false">COUNTIF($D37:$AH37,"Б")</f>
        <v>0</v>
      </c>
      <c r="AM37" s="196"/>
      <c r="AN37" s="197" t="n">
        <v>25</v>
      </c>
      <c r="AO37" s="197"/>
      <c r="AP37" s="197" t="n">
        <v>40</v>
      </c>
      <c r="AQ37" s="197"/>
      <c r="AR37" s="197" t="n">
        <v>60</v>
      </c>
      <c r="AS37" s="197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f aca="false">A37+1</f>
        <v>34</v>
      </c>
      <c r="B38" s="197" t="s">
        <v>58</v>
      </c>
      <c r="C38" s="398" t="s">
        <v>101</v>
      </c>
      <c r="D38" s="354" t="n">
        <v>8</v>
      </c>
      <c r="E38" s="102" t="n">
        <v>8</v>
      </c>
      <c r="F38" s="102" t="n">
        <v>8</v>
      </c>
      <c r="G38" s="102" t="n">
        <v>8</v>
      </c>
      <c r="H38" s="354" t="s">
        <v>50</v>
      </c>
      <c r="I38" s="355" t="s">
        <v>50</v>
      </c>
      <c r="J38" s="358" t="n">
        <v>8</v>
      </c>
      <c r="K38" s="358" t="n">
        <v>8</v>
      </c>
      <c r="L38" s="384" t="n">
        <v>8</v>
      </c>
      <c r="M38" s="384" t="n">
        <v>8</v>
      </c>
      <c r="N38" s="384" t="n">
        <v>8</v>
      </c>
      <c r="O38" s="354" t="s">
        <v>50</v>
      </c>
      <c r="P38" s="355" t="s">
        <v>50</v>
      </c>
      <c r="Q38" s="355" t="s">
        <v>50</v>
      </c>
      <c r="R38" s="354" t="n">
        <v>8</v>
      </c>
      <c r="S38" s="384" t="n">
        <v>8</v>
      </c>
      <c r="T38" s="290" t="n">
        <v>8</v>
      </c>
      <c r="U38" s="290" t="n">
        <v>8</v>
      </c>
      <c r="V38" s="354" t="s">
        <v>50</v>
      </c>
      <c r="W38" s="354" t="s">
        <v>50</v>
      </c>
      <c r="X38" s="354" t="n">
        <v>8</v>
      </c>
      <c r="Y38" s="354" t="n">
        <v>8</v>
      </c>
      <c r="Z38" s="358" t="n">
        <v>8</v>
      </c>
      <c r="AA38" s="290" t="n">
        <v>8</v>
      </c>
      <c r="AB38" s="290" t="n">
        <v>8</v>
      </c>
      <c r="AC38" s="354" t="s">
        <v>50</v>
      </c>
      <c r="AD38" s="354" t="s">
        <v>50</v>
      </c>
      <c r="AE38" s="354" t="n">
        <v>8</v>
      </c>
      <c r="AF38" s="354" t="n">
        <v>8</v>
      </c>
      <c r="AG38" s="290" t="n">
        <v>8</v>
      </c>
      <c r="AH38" s="102" t="n">
        <v>8</v>
      </c>
      <c r="AI38" s="200" t="n">
        <f aca="false">IF(COUNTIF(D38:AH38,"&gt;0")&gt;$AI$1,$AI$1,COUNTIF(D38:AH38,"&gt;0"))</f>
        <v>22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196"/>
      <c r="AN38" s="197" t="n">
        <v>25</v>
      </c>
      <c r="AO38" s="197"/>
      <c r="AP38" s="197" t="n">
        <v>50</v>
      </c>
      <c r="AQ38" s="197"/>
      <c r="AR38" s="197" t="n">
        <v>75</v>
      </c>
      <c r="AS38" s="197" t="n">
        <f aca="false">AO38*AP38+AQ38*AR38+AM38*AN38</f>
        <v>0</v>
      </c>
      <c r="AT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61</v>
      </c>
      <c r="D39" s="354" t="n">
        <v>8</v>
      </c>
      <c r="E39" s="354" t="n">
        <v>8</v>
      </c>
      <c r="F39" s="354" t="n">
        <v>8</v>
      </c>
      <c r="G39" s="354" t="n">
        <v>8</v>
      </c>
      <c r="H39" s="354" t="s">
        <v>50</v>
      </c>
      <c r="I39" s="355" t="s">
        <v>50</v>
      </c>
      <c r="J39" s="358" t="n">
        <v>8</v>
      </c>
      <c r="K39" s="358" t="n">
        <v>8</v>
      </c>
      <c r="L39" s="358" t="n">
        <v>8</v>
      </c>
      <c r="M39" s="290" t="s">
        <v>15</v>
      </c>
      <c r="N39" s="436" t="s">
        <v>15</v>
      </c>
      <c r="O39" s="354" t="s">
        <v>50</v>
      </c>
      <c r="P39" s="355" t="s">
        <v>50</v>
      </c>
      <c r="Q39" s="355" t="s">
        <v>50</v>
      </c>
      <c r="R39" s="290" t="s">
        <v>15</v>
      </c>
      <c r="S39" s="436" t="s">
        <v>15</v>
      </c>
      <c r="T39" s="290" t="s">
        <v>15</v>
      </c>
      <c r="U39" s="436" t="s">
        <v>15</v>
      </c>
      <c r="V39" s="354" t="s">
        <v>50</v>
      </c>
      <c r="W39" s="354" t="s">
        <v>50</v>
      </c>
      <c r="X39" s="354" t="n">
        <v>8</v>
      </c>
      <c r="Y39" s="354" t="n">
        <v>8</v>
      </c>
      <c r="Z39" s="354" t="n">
        <v>8</v>
      </c>
      <c r="AA39" s="354" t="n">
        <v>8</v>
      </c>
      <c r="AB39" s="354" t="n">
        <v>8</v>
      </c>
      <c r="AC39" s="354" t="s">
        <v>50</v>
      </c>
      <c r="AD39" s="354" t="s">
        <v>50</v>
      </c>
      <c r="AE39" s="354" t="n">
        <v>8</v>
      </c>
      <c r="AF39" s="354" t="n">
        <v>8</v>
      </c>
      <c r="AG39" s="354" t="n">
        <v>8</v>
      </c>
      <c r="AH39" s="354" t="n">
        <v>8</v>
      </c>
      <c r="AI39" s="200" t="n">
        <f aca="false">IF(COUNTIF(D39:AH39,"&gt;0")&gt;$AI$1,$AI$1,COUNTIF(D39:AH39,"&gt;0"))</f>
        <v>16</v>
      </c>
      <c r="AJ39" s="196"/>
      <c r="AK39" s="196" t="n">
        <f aca="false">COUNTIF($D39:$AH39,"отп/Б")+COUNTIF($D39:$AH39,"отп")+COUNTIF($D39:$AH39,"отп/с")</f>
        <v>6</v>
      </c>
      <c r="AL39" s="196" t="n">
        <f aca="false">COUNTIF($D39:$AH39,"Б")</f>
        <v>0</v>
      </c>
      <c r="AM39" s="196"/>
      <c r="AN39" s="197" t="n">
        <v>25</v>
      </c>
      <c r="AO39" s="197"/>
      <c r="AP39" s="230" t="n">
        <v>40</v>
      </c>
      <c r="AQ39" s="197"/>
      <c r="AR39" s="230" t="n">
        <v>60</v>
      </c>
      <c r="AS39" s="230" t="n">
        <f aca="false">AO39*AP39+AQ39*AR39+AM39*AN39</f>
        <v>0</v>
      </c>
      <c r="AT39" s="230"/>
    </row>
    <row r="40" customFormat="false" ht="15" hidden="false" customHeight="false" outlineLevel="0" collapsed="false">
      <c r="A40" s="290" t="n">
        <f aca="false">A39+1</f>
        <v>36</v>
      </c>
      <c r="B40" s="197" t="s">
        <v>60</v>
      </c>
      <c r="C40" s="399" t="s">
        <v>62</v>
      </c>
      <c r="D40" s="354" t="n">
        <v>8</v>
      </c>
      <c r="E40" s="354" t="n">
        <v>8</v>
      </c>
      <c r="F40" s="354" t="n">
        <v>8</v>
      </c>
      <c r="G40" s="354" t="n">
        <v>8</v>
      </c>
      <c r="H40" s="354" t="s">
        <v>50</v>
      </c>
      <c r="I40" s="355" t="s">
        <v>50</v>
      </c>
      <c r="J40" s="358" t="n">
        <v>8</v>
      </c>
      <c r="K40" s="358" t="n">
        <v>8</v>
      </c>
      <c r="L40" s="358" t="n">
        <v>8</v>
      </c>
      <c r="M40" s="358" t="n">
        <v>8</v>
      </c>
      <c r="N40" s="358" t="n">
        <v>8</v>
      </c>
      <c r="O40" s="354" t="s">
        <v>50</v>
      </c>
      <c r="P40" s="355" t="s">
        <v>50</v>
      </c>
      <c r="Q40" s="355" t="s">
        <v>50</v>
      </c>
      <c r="R40" s="354" t="n">
        <v>8</v>
      </c>
      <c r="S40" s="354" t="n">
        <v>8</v>
      </c>
      <c r="T40" s="354" t="n">
        <v>8</v>
      </c>
      <c r="U40" s="354" t="n">
        <v>8</v>
      </c>
      <c r="V40" s="354" t="s">
        <v>50</v>
      </c>
      <c r="W40" s="354" t="s">
        <v>50</v>
      </c>
      <c r="X40" s="354" t="n">
        <v>8</v>
      </c>
      <c r="Y40" s="354" t="n">
        <v>8</v>
      </c>
      <c r="Z40" s="290" t="s">
        <v>15</v>
      </c>
      <c r="AA40" s="436" t="s">
        <v>15</v>
      </c>
      <c r="AB40" s="436" t="s">
        <v>15</v>
      </c>
      <c r="AC40" s="354" t="s">
        <v>50</v>
      </c>
      <c r="AD40" s="354" t="s">
        <v>50</v>
      </c>
      <c r="AE40" s="290" t="s">
        <v>15</v>
      </c>
      <c r="AF40" s="436" t="s">
        <v>15</v>
      </c>
      <c r="AG40" s="354" t="n">
        <v>8</v>
      </c>
      <c r="AH40" s="354" t="n">
        <v>8</v>
      </c>
      <c r="AI40" s="200" t="n">
        <f aca="false">IF(COUNTIF(D40:AH40,"&gt;0")&gt;$AI$1,$AI$1,COUNTIF(D40:AH40,"&gt;0"))</f>
        <v>17</v>
      </c>
      <c r="AJ40" s="196"/>
      <c r="AK40" s="196" t="n">
        <f aca="false">COUNTIF($D40:$AH40,"отп/Б")+COUNTIF($D40:$AH40,"отп")+COUNTIF($D40:$AH40,"отп/с")</f>
        <v>5</v>
      </c>
      <c r="AL40" s="196" t="n">
        <f aca="false">COUNTIF($D40:$AH40,"Б")</f>
        <v>0</v>
      </c>
      <c r="AM40" s="196"/>
      <c r="AN40" s="197" t="n">
        <v>25</v>
      </c>
      <c r="AO40" s="230"/>
      <c r="AP40" s="230" t="n">
        <v>50</v>
      </c>
      <c r="AQ40" s="400"/>
      <c r="AR40" s="230" t="n">
        <v>75</v>
      </c>
      <c r="AS40" s="230" t="n">
        <f aca="false">AO40*AP40+AQ40*AR40+AM40*AN40</f>
        <v>0</v>
      </c>
      <c r="AT40" s="230"/>
    </row>
    <row r="41" customFormat="false" ht="15" hidden="false" customHeight="false" outlineLevel="0" collapsed="false">
      <c r="D41" s="197"/>
      <c r="AI41" s="262"/>
      <c r="AJ41" s="264"/>
      <c r="AK41" s="264"/>
      <c r="AL41" s="264"/>
      <c r="AM41" s="264"/>
    </row>
  </sheetData>
  <mergeCells count="2">
    <mergeCell ref="D1:AH1"/>
    <mergeCell ref="N18:AH18"/>
  </mergeCells>
  <conditionalFormatting sqref="AA34:AB34 A42:AH1048576 A1:AH2 A41:C41 E41:AH41 A4:D4 A26:A40 F4:G4 B20:C40 D5:G5 A5:C19 E10:G13 R4:S13 J10:J11 H4:I40 R15:U17 E7:G8 A3:I3 O3:S3 J5:J8 J4:N4 K5:N11 K14:N14 J13:N13 AI1:AMJ1048576 V3:AH3 X33:Y34 AH34:AH37 Z33:AH33 AF14:AG14 AE4:AE14 O4:Q17 AC25:AD25 AE15:AH17 X26:AD32 AE19:AH32 X19:AD24 AF4:AG12 AH4:AH14 E15:G37 V4:AD17 D7:D41 E39:G40 J15:N38 O19:W38 X35:AB39 AC34:AG38 AC39:AH39 J39:L39 O39:Q39 V39:W39 J40:Y40 AC40:AD40 AG40:AH40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20:A25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E9:G9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E4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D6:G6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J3:N3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J12:N12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J9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T3:T7 T9:T13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U3:U6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U11:U12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U7:U10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U13:U14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X25:AB25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AF13:AG13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M39:N39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R39:S39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T39:U39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Z40:AB40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AE40:AF40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11" ySplit="11" topLeftCell="AF12" activePane="bottomRight" state="frozen"/>
      <selection pane="topLeft" activeCell="C1" activeCellId="0" sqref="C1"/>
      <selection pane="topRight" activeCell="AF1" activeCellId="0" sqref="AF1"/>
      <selection pane="bottomLeft" activeCell="C12" activeCellId="0" sqref="C12"/>
      <selection pane="bottomRight" activeCell="AS9" activeCellId="0" sqref="AS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7.28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3" min="31" style="183" width="6"/>
    <col collapsed="false" customWidth="true" hidden="false" outlineLevel="0" max="34" min="34" style="183" width="8.28"/>
    <col collapsed="false" customWidth="true" hidden="false" outlineLevel="0" max="35" min="35" style="184" width="9"/>
    <col collapsed="false" customWidth="true" hidden="false" outlineLevel="0" max="36" min="36" style="184" width="7.28"/>
    <col collapsed="false" customWidth="true" hidden="false" outlineLevel="0" max="37" min="37" style="184" width="8.14"/>
    <col collapsed="false" customWidth="true" hidden="false" outlineLevel="0" max="38" min="38" style="184" width="6.7"/>
    <col collapsed="false" customWidth="true" hidden="false" outlineLevel="0" max="39" min="39" style="183" width="10"/>
    <col collapsed="false" customWidth="true" hidden="false" outlineLevel="0" max="40" min="40" style="183" width="8.85"/>
    <col collapsed="false" customWidth="true" hidden="false" outlineLevel="0" max="41" min="41" style="183" width="10"/>
    <col collapsed="false" customWidth="true" hidden="false" outlineLevel="0" max="42" min="42" style="183" width="7.14"/>
    <col collapsed="false" customWidth="true" hidden="false" outlineLevel="0" max="43" min="43" style="183" width="7.85"/>
    <col collapsed="false" customWidth="true" hidden="false" outlineLevel="0" max="44" min="44" style="183" width="8.7"/>
    <col collapsed="false" customWidth="true" hidden="false" outlineLevel="0" max="45" min="45" style="183" width="8"/>
    <col collapsed="false" customWidth="true" hidden="false" outlineLevel="0" max="46" min="46" style="183" width="9.28"/>
    <col collapsed="false" customWidth="true" hidden="false" outlineLevel="0" max="1025" min="47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116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185" t="n">
        <v>22</v>
      </c>
      <c r="AI1" s="186"/>
      <c r="AJ1" s="186"/>
      <c r="AK1" s="186"/>
      <c r="AL1" s="186"/>
      <c r="AM1" s="185"/>
      <c r="AN1" s="185"/>
      <c r="AO1" s="185"/>
      <c r="AP1" s="185"/>
      <c r="AQ1" s="185"/>
      <c r="AR1" s="185"/>
      <c r="AS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350" t="s">
        <v>2</v>
      </c>
      <c r="AI2" s="188" t="s">
        <v>3</v>
      </c>
      <c r="AJ2" s="351" t="s">
        <v>4</v>
      </c>
      <c r="AK2" s="189" t="s">
        <v>5</v>
      </c>
      <c r="AL2" s="352" t="s">
        <v>6</v>
      </c>
      <c r="AM2" s="189" t="s">
        <v>7</v>
      </c>
      <c r="AN2" s="352" t="s">
        <v>8</v>
      </c>
      <c r="AO2" s="189" t="s">
        <v>7</v>
      </c>
      <c r="AP2" s="352" t="s">
        <v>9</v>
      </c>
      <c r="AQ2" s="189" t="s">
        <v>7</v>
      </c>
      <c r="AR2" s="352" t="s">
        <v>10</v>
      </c>
      <c r="AS2" s="285" t="s">
        <v>11</v>
      </c>
      <c r="AT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n">
        <v>8</v>
      </c>
      <c r="E3" s="292" t="s">
        <v>50</v>
      </c>
      <c r="F3" s="197" t="s">
        <v>50</v>
      </c>
      <c r="G3" s="358" t="n">
        <v>8</v>
      </c>
      <c r="H3" s="478" t="n">
        <v>8</v>
      </c>
      <c r="I3" s="428" t="n">
        <v>8</v>
      </c>
      <c r="J3" s="428" t="n">
        <v>8</v>
      </c>
      <c r="K3" s="428" t="n">
        <v>8</v>
      </c>
      <c r="L3" s="479" t="n">
        <v>5</v>
      </c>
      <c r="M3" s="480" t="s">
        <v>50</v>
      </c>
      <c r="N3" s="481" t="n">
        <v>8</v>
      </c>
      <c r="O3" s="478" t="n">
        <v>8</v>
      </c>
      <c r="P3" s="428" t="n">
        <v>8</v>
      </c>
      <c r="Q3" s="428" t="n">
        <v>8</v>
      </c>
      <c r="R3" s="478" t="n">
        <v>8</v>
      </c>
      <c r="S3" s="482" t="s">
        <v>50</v>
      </c>
      <c r="T3" s="482" t="s">
        <v>50</v>
      </c>
      <c r="U3" s="482" t="n">
        <v>8</v>
      </c>
      <c r="V3" s="478" t="n">
        <v>8</v>
      </c>
      <c r="W3" s="478" t="n">
        <v>8</v>
      </c>
      <c r="X3" s="478" t="n">
        <v>8</v>
      </c>
      <c r="Y3" s="478" t="n">
        <v>8</v>
      </c>
      <c r="Z3" s="478" t="s">
        <v>50</v>
      </c>
      <c r="AA3" s="478" t="s">
        <v>50</v>
      </c>
      <c r="AB3" s="478" t="n">
        <v>8</v>
      </c>
      <c r="AC3" s="478" t="n">
        <v>8</v>
      </c>
      <c r="AD3" s="483" t="n">
        <v>8</v>
      </c>
      <c r="AE3" s="484" t="n">
        <v>8</v>
      </c>
      <c r="AF3" s="484" t="n">
        <v>8</v>
      </c>
      <c r="AG3" s="427" t="s">
        <v>50</v>
      </c>
      <c r="AH3" s="195" t="n">
        <f aca="false">IF(COUNTIF(D3:AG3,"&gt;0")&gt;$AH$1,$AH$1,COUNTIF(D3:AG3,"&gt;0"))</f>
        <v>22</v>
      </c>
      <c r="AI3" s="196"/>
      <c r="AJ3" s="196" t="n">
        <f aca="false">COUNTIF($D3:$AG3,"отп/Б")+COUNTIF($D3:$AG3,"отп")+COUNTIF($D3:$AG3,"отп/с")</f>
        <v>0</v>
      </c>
      <c r="AK3" s="196" t="n">
        <f aca="false">COUNTIF($D3:$AG3,"Б")</f>
        <v>0</v>
      </c>
      <c r="AL3" s="196"/>
      <c r="AM3" s="197" t="n">
        <v>25</v>
      </c>
      <c r="AN3" s="485"/>
      <c r="AO3" s="230" t="n">
        <v>40</v>
      </c>
      <c r="AP3" s="197" t="n">
        <v>5</v>
      </c>
      <c r="AQ3" s="197" t="n">
        <v>60</v>
      </c>
      <c r="AR3" s="197" t="n">
        <f aca="false">AN3*AO3+AP3*AQ3+AL3*AM3</f>
        <v>300</v>
      </c>
      <c r="AS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n">
        <v>8</v>
      </c>
      <c r="E4" s="292" t="s">
        <v>50</v>
      </c>
      <c r="F4" s="197" t="s">
        <v>50</v>
      </c>
      <c r="G4" s="358" t="n">
        <v>8</v>
      </c>
      <c r="H4" s="478" t="n">
        <v>8</v>
      </c>
      <c r="I4" s="428" t="n">
        <v>8</v>
      </c>
      <c r="J4" s="428" t="n">
        <v>8</v>
      </c>
      <c r="K4" s="428" t="n">
        <v>8</v>
      </c>
      <c r="L4" s="480" t="s">
        <v>50</v>
      </c>
      <c r="M4" s="480" t="s">
        <v>50</v>
      </c>
      <c r="N4" s="481" t="n">
        <v>8</v>
      </c>
      <c r="O4" s="478" t="n">
        <v>8</v>
      </c>
      <c r="P4" s="428" t="n">
        <v>8</v>
      </c>
      <c r="Q4" s="428" t="n">
        <v>8</v>
      </c>
      <c r="R4" s="478" t="n">
        <v>8</v>
      </c>
      <c r="S4" s="482" t="s">
        <v>50</v>
      </c>
      <c r="T4" s="482" t="s">
        <v>50</v>
      </c>
      <c r="U4" s="482" t="n">
        <v>8</v>
      </c>
      <c r="V4" s="478" t="n">
        <v>8</v>
      </c>
      <c r="W4" s="478" t="n">
        <v>8</v>
      </c>
      <c r="X4" s="478" t="n">
        <v>8</v>
      </c>
      <c r="Y4" s="478" t="n">
        <v>8</v>
      </c>
      <c r="Z4" s="478" t="s">
        <v>50</v>
      </c>
      <c r="AA4" s="478" t="s">
        <v>50</v>
      </c>
      <c r="AB4" s="478" t="n">
        <v>8</v>
      </c>
      <c r="AC4" s="478" t="n">
        <v>8</v>
      </c>
      <c r="AD4" s="483" t="n">
        <v>8</v>
      </c>
      <c r="AE4" s="484" t="n">
        <v>8</v>
      </c>
      <c r="AF4" s="484" t="n">
        <v>8</v>
      </c>
      <c r="AG4" s="427" t="s">
        <v>50</v>
      </c>
      <c r="AH4" s="191" t="n">
        <f aca="false">IF(COUNTIF(D4:AG4,"&gt;0")&gt;$AH$1,$AH$1,COUNTIF(D4:AG4,"&gt;0"))</f>
        <v>21</v>
      </c>
      <c r="AI4" s="192"/>
      <c r="AJ4" s="196" t="n">
        <f aca="false">COUNTIF($D4:$AG4,"отп/Б")+COUNTIF($D4:$AG4,"отп")+COUNTIF($D4:$AG4,"отп/с")</f>
        <v>0</v>
      </c>
      <c r="AK4" s="196" t="n">
        <f aca="false">COUNTIF($D4:$AG4,"Б")</f>
        <v>0</v>
      </c>
      <c r="AL4" s="196"/>
      <c r="AM4" s="197" t="n">
        <v>25</v>
      </c>
      <c r="AN4" s="485"/>
      <c r="AO4" s="230" t="n">
        <v>50</v>
      </c>
      <c r="AP4" s="197"/>
      <c r="AQ4" s="230" t="n">
        <v>75</v>
      </c>
      <c r="AR4" s="230" t="n">
        <f aca="false">AN4*AO4+AP4*AQ4+AL4*AM4</f>
        <v>0</v>
      </c>
      <c r="AS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n">
        <v>15</v>
      </c>
      <c r="E5" s="292" t="s">
        <v>50</v>
      </c>
      <c r="F5" s="197" t="s">
        <v>50</v>
      </c>
      <c r="G5" s="486" t="n">
        <v>12.5</v>
      </c>
      <c r="H5" s="430" t="n">
        <v>10.5</v>
      </c>
      <c r="I5" s="430" t="n">
        <v>10.5</v>
      </c>
      <c r="J5" s="430" t="n">
        <v>10.5</v>
      </c>
      <c r="K5" s="428" t="n">
        <v>9</v>
      </c>
      <c r="L5" s="480" t="s">
        <v>50</v>
      </c>
      <c r="M5" s="480" t="s">
        <v>50</v>
      </c>
      <c r="N5" s="481" t="n">
        <v>8</v>
      </c>
      <c r="O5" s="478" t="n">
        <v>8</v>
      </c>
      <c r="P5" s="428" t="n">
        <v>10</v>
      </c>
      <c r="Q5" s="428" t="n">
        <v>8</v>
      </c>
      <c r="R5" s="478" t="n">
        <v>11</v>
      </c>
      <c r="S5" s="487" t="n">
        <v>13.5</v>
      </c>
      <c r="T5" s="482" t="s">
        <v>50</v>
      </c>
      <c r="U5" s="482" t="n">
        <v>8</v>
      </c>
      <c r="V5" s="430" t="n">
        <v>8.5</v>
      </c>
      <c r="W5" s="478" t="n">
        <v>11</v>
      </c>
      <c r="X5" s="478" t="n">
        <v>8</v>
      </c>
      <c r="Y5" s="478" t="n">
        <v>8</v>
      </c>
      <c r="Z5" s="478" t="s">
        <v>50</v>
      </c>
      <c r="AA5" s="478" t="s">
        <v>50</v>
      </c>
      <c r="AB5" s="478" t="n">
        <v>8</v>
      </c>
      <c r="AC5" s="478" t="n">
        <v>8</v>
      </c>
      <c r="AD5" s="483" t="n">
        <v>8</v>
      </c>
      <c r="AE5" s="488" t="n">
        <v>10.5</v>
      </c>
      <c r="AF5" s="488" t="n">
        <v>10.5</v>
      </c>
      <c r="AG5" s="489" t="n">
        <v>9</v>
      </c>
      <c r="AH5" s="200" t="n">
        <f aca="false">IF(COUNTIF(D5:AG5,"&gt;0")&gt;$AH$1,$AH$1,COUNTIF(D5:AG5,"&gt;0"))</f>
        <v>22</v>
      </c>
      <c r="AI5" s="196"/>
      <c r="AJ5" s="196" t="n">
        <f aca="false">COUNTIF($D5:$AG5,"отп/Б")+COUNTIF($D5:$AG5,"отп")+COUNTIF($D5:$AG5,"отп/с")</f>
        <v>0</v>
      </c>
      <c r="AK5" s="196" t="n">
        <f aca="false">COUNTIF($D5:$AG5,"Б")</f>
        <v>0</v>
      </c>
      <c r="AL5" s="196"/>
      <c r="AM5" s="197" t="n">
        <v>25</v>
      </c>
      <c r="AN5" s="485" t="n">
        <v>33.5</v>
      </c>
      <c r="AO5" s="230" t="n">
        <v>40</v>
      </c>
      <c r="AP5" s="197" t="n">
        <v>23</v>
      </c>
      <c r="AQ5" s="197" t="n">
        <v>60</v>
      </c>
      <c r="AR5" s="197" t="n">
        <f aca="false">AN5*AO5+AP5*AQ5+AL5*AM5</f>
        <v>2720</v>
      </c>
      <c r="AS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n">
        <v>8</v>
      </c>
      <c r="E6" s="292" t="s">
        <v>50</v>
      </c>
      <c r="F6" s="197" t="s">
        <v>50</v>
      </c>
      <c r="G6" s="290" t="s">
        <v>15</v>
      </c>
      <c r="H6" s="490" t="s">
        <v>15</v>
      </c>
      <c r="I6" s="490" t="s">
        <v>15</v>
      </c>
      <c r="J6" s="490" t="s">
        <v>15</v>
      </c>
      <c r="K6" s="490" t="s">
        <v>15</v>
      </c>
      <c r="L6" s="480" t="s">
        <v>15</v>
      </c>
      <c r="M6" s="480" t="s">
        <v>15</v>
      </c>
      <c r="N6" s="491" t="s">
        <v>15</v>
      </c>
      <c r="O6" s="490" t="s">
        <v>15</v>
      </c>
      <c r="P6" s="490" t="s">
        <v>15</v>
      </c>
      <c r="Q6" s="490" t="n">
        <v>20</v>
      </c>
      <c r="R6" s="478" t="n">
        <v>17</v>
      </c>
      <c r="S6" s="482" t="s">
        <v>50</v>
      </c>
      <c r="T6" s="482" t="s">
        <v>50</v>
      </c>
      <c r="U6" s="482" t="n">
        <v>8</v>
      </c>
      <c r="V6" s="430" t="n">
        <v>9.5</v>
      </c>
      <c r="W6" s="478" t="n">
        <v>20</v>
      </c>
      <c r="X6" s="478" t="n">
        <v>17</v>
      </c>
      <c r="Y6" s="478" t="n">
        <v>10</v>
      </c>
      <c r="Z6" s="492" t="n">
        <v>20.5</v>
      </c>
      <c r="AA6" s="493" t="n">
        <v>1</v>
      </c>
      <c r="AB6" s="478" t="n">
        <v>8</v>
      </c>
      <c r="AC6" s="478" t="n">
        <v>8</v>
      </c>
      <c r="AD6" s="483" t="n">
        <v>8</v>
      </c>
      <c r="AE6" s="484" t="n">
        <v>20</v>
      </c>
      <c r="AF6" s="488" t="n">
        <v>22.5</v>
      </c>
      <c r="AG6" s="427" t="s">
        <v>50</v>
      </c>
      <c r="AH6" s="195" t="n">
        <f aca="false">IF(COUNTIF(D6:AG6,"&gt;0")&gt;$AH$1,$AH$1,COUNTIF(D6:AG6,"&gt;0"))</f>
        <v>15</v>
      </c>
      <c r="AI6" s="196"/>
      <c r="AJ6" s="196" t="n">
        <f aca="false">COUNTIF($D6:$AG6,"отп/Б")+COUNTIF($D6:$AG6,"отп")+COUNTIF($D6:$AG6,"отп/с")</f>
        <v>10</v>
      </c>
      <c r="AK6" s="196" t="n">
        <f aca="false">COUNTIF($D6:$AG6,"Б")</f>
        <v>0</v>
      </c>
      <c r="AL6" s="196" t="n">
        <v>24</v>
      </c>
      <c r="AM6" s="197" t="n">
        <v>25</v>
      </c>
      <c r="AN6" s="485" t="n">
        <v>48</v>
      </c>
      <c r="AO6" s="230" t="n">
        <v>40</v>
      </c>
      <c r="AP6" s="485" t="n">
        <v>22.5</v>
      </c>
      <c r="AQ6" s="197" t="n">
        <v>60</v>
      </c>
      <c r="AR6" s="197" t="n">
        <f aca="false">AN6*AO6+AP6*AQ6+AL6*AM6</f>
        <v>3870</v>
      </c>
      <c r="AS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n">
        <v>8</v>
      </c>
      <c r="E7" s="292" t="s">
        <v>50</v>
      </c>
      <c r="F7" s="197" t="s">
        <v>50</v>
      </c>
      <c r="G7" s="358" t="n">
        <v>9</v>
      </c>
      <c r="H7" s="478" t="n">
        <v>8</v>
      </c>
      <c r="I7" s="428" t="n">
        <v>8</v>
      </c>
      <c r="J7" s="428" t="n">
        <v>8</v>
      </c>
      <c r="K7" s="428" t="n">
        <v>9</v>
      </c>
      <c r="L7" s="480" t="s">
        <v>50</v>
      </c>
      <c r="M7" s="480" t="s">
        <v>50</v>
      </c>
      <c r="N7" s="481" t="n">
        <v>8</v>
      </c>
      <c r="O7" s="478" t="n">
        <v>8</v>
      </c>
      <c r="P7" s="428" t="n">
        <v>8</v>
      </c>
      <c r="Q7" s="428" t="n">
        <v>9</v>
      </c>
      <c r="R7" s="478" t="n">
        <v>8</v>
      </c>
      <c r="S7" s="482" t="s">
        <v>50</v>
      </c>
      <c r="T7" s="482" t="s">
        <v>50</v>
      </c>
      <c r="U7" s="482" t="n">
        <v>8</v>
      </c>
      <c r="V7" s="478" t="n">
        <v>8</v>
      </c>
      <c r="W7" s="478" t="n">
        <v>8</v>
      </c>
      <c r="X7" s="478" t="n">
        <v>8</v>
      </c>
      <c r="Y7" s="478" t="n">
        <v>8</v>
      </c>
      <c r="Z7" s="478" t="s">
        <v>50</v>
      </c>
      <c r="AA7" s="478" t="s">
        <v>50</v>
      </c>
      <c r="AB7" s="478" t="n">
        <v>8</v>
      </c>
      <c r="AC7" s="478" t="n">
        <v>8</v>
      </c>
      <c r="AD7" s="483" t="n">
        <v>9</v>
      </c>
      <c r="AE7" s="484" t="n">
        <v>8</v>
      </c>
      <c r="AF7" s="484" t="s">
        <v>15</v>
      </c>
      <c r="AG7" s="427" t="s">
        <v>50</v>
      </c>
      <c r="AH7" s="200" t="n">
        <f aca="false">IF(COUNTIF(D7:AG7,"&gt;0")&gt;$AH$1,$AH$1,COUNTIF(D7:AG7,"&gt;0"))</f>
        <v>20</v>
      </c>
      <c r="AI7" s="196"/>
      <c r="AJ7" s="196" t="n">
        <f aca="false">COUNTIF($D7:$AG7,"отп/Б")+COUNTIF($D7:$AG7,"отп")+COUNTIF($D7:$AG7,"отп/с")</f>
        <v>1</v>
      </c>
      <c r="AK7" s="196" t="n">
        <f aca="false">COUNTIF($D7:$AG7,"Б")</f>
        <v>0</v>
      </c>
      <c r="AL7" s="196"/>
      <c r="AM7" s="197" t="n">
        <v>25</v>
      </c>
      <c r="AN7" s="485" t="n">
        <v>4</v>
      </c>
      <c r="AO7" s="230" t="n">
        <v>40</v>
      </c>
      <c r="AP7" s="197"/>
      <c r="AQ7" s="197" t="n">
        <v>60</v>
      </c>
      <c r="AR7" s="197" t="n">
        <f aca="false">AN7*AO7+AP7*AQ7+AL7*AM7</f>
        <v>160</v>
      </c>
      <c r="AS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n">
        <v>8</v>
      </c>
      <c r="E8" s="292" t="s">
        <v>50</v>
      </c>
      <c r="F8" s="197" t="s">
        <v>50</v>
      </c>
      <c r="G8" s="490" t="n">
        <v>8</v>
      </c>
      <c r="H8" s="478" t="n">
        <v>9</v>
      </c>
      <c r="I8" s="428" t="n">
        <v>20</v>
      </c>
      <c r="J8" s="494" t="n">
        <v>17</v>
      </c>
      <c r="K8" s="428" t="n">
        <v>9</v>
      </c>
      <c r="L8" s="480" t="s">
        <v>50</v>
      </c>
      <c r="M8" s="480" t="s">
        <v>50</v>
      </c>
      <c r="N8" s="481" t="n">
        <v>8</v>
      </c>
      <c r="O8" s="478" t="n">
        <v>9</v>
      </c>
      <c r="P8" s="428" t="n">
        <v>20</v>
      </c>
      <c r="Q8" s="428" t="n">
        <v>17</v>
      </c>
      <c r="R8" s="478" t="n">
        <v>8</v>
      </c>
      <c r="S8" s="482" t="s">
        <v>50</v>
      </c>
      <c r="T8" s="482" t="s">
        <v>50</v>
      </c>
      <c r="U8" s="482" t="n">
        <v>8</v>
      </c>
      <c r="V8" s="430" t="n">
        <v>9.5</v>
      </c>
      <c r="W8" s="478" t="n">
        <v>20</v>
      </c>
      <c r="X8" s="478" t="n">
        <v>17</v>
      </c>
      <c r="Y8" s="478" t="n">
        <v>8</v>
      </c>
      <c r="Z8" s="478" t="s">
        <v>50</v>
      </c>
      <c r="AA8" s="478" t="s">
        <v>50</v>
      </c>
      <c r="AB8" s="478" t="n">
        <v>8</v>
      </c>
      <c r="AC8" s="478" t="n">
        <v>8</v>
      </c>
      <c r="AD8" s="483" t="n">
        <v>20</v>
      </c>
      <c r="AE8" s="484" t="n">
        <v>17</v>
      </c>
      <c r="AF8" s="484" t="n">
        <v>16</v>
      </c>
      <c r="AG8" s="427" t="s">
        <v>50</v>
      </c>
      <c r="AH8" s="200" t="n">
        <f aca="false">IF(COUNTIF(D8:AG8,"&gt;0")&gt;$AH$1,$AH$1,COUNTIF(D8:AG8,"&gt;0"))</f>
        <v>21</v>
      </c>
      <c r="AI8" s="196"/>
      <c r="AJ8" s="196" t="n">
        <f aca="false">COUNTIF($D8:$AG8,"отп/Б")+COUNTIF($D8:$AG8,"отп")+COUNTIF($D8:$AG8,"отп/с")</f>
        <v>0</v>
      </c>
      <c r="AK8" s="196" t="n">
        <f aca="false">COUNTIF($D8:$AG8,"Б")</f>
        <v>0</v>
      </c>
      <c r="AL8" s="196" t="n">
        <v>32</v>
      </c>
      <c r="AM8" s="197" t="n">
        <v>15</v>
      </c>
      <c r="AN8" s="485" t="n">
        <v>63.5</v>
      </c>
      <c r="AO8" s="230" t="n">
        <v>30</v>
      </c>
      <c r="AP8" s="197"/>
      <c r="AQ8" s="197" t="n">
        <v>45</v>
      </c>
      <c r="AR8" s="197" t="n">
        <f aca="false">AN8*AO8+AP8*AQ8+AL8*AM8</f>
        <v>2385</v>
      </c>
      <c r="AS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n">
        <v>17</v>
      </c>
      <c r="E9" s="292" t="s">
        <v>50</v>
      </c>
      <c r="F9" s="197" t="s">
        <v>50</v>
      </c>
      <c r="G9" s="358" t="n">
        <v>8</v>
      </c>
      <c r="H9" s="478" t="n">
        <v>9</v>
      </c>
      <c r="I9" s="428" t="n">
        <v>20</v>
      </c>
      <c r="J9" s="494" t="n">
        <v>17</v>
      </c>
      <c r="K9" s="428" t="n">
        <v>9</v>
      </c>
      <c r="L9" s="480" t="s">
        <v>50</v>
      </c>
      <c r="M9" s="480" t="s">
        <v>50</v>
      </c>
      <c r="N9" s="481" t="n">
        <v>8</v>
      </c>
      <c r="O9" s="478" t="n">
        <v>9</v>
      </c>
      <c r="P9" s="428" t="n">
        <v>20</v>
      </c>
      <c r="Q9" s="428" t="n">
        <v>17</v>
      </c>
      <c r="R9" s="478" t="n">
        <v>8</v>
      </c>
      <c r="S9" s="482" t="s">
        <v>50</v>
      </c>
      <c r="T9" s="482" t="s">
        <v>50</v>
      </c>
      <c r="U9" s="482" t="n">
        <v>9</v>
      </c>
      <c r="V9" s="478" t="n">
        <v>10</v>
      </c>
      <c r="W9" s="478" t="n">
        <v>8</v>
      </c>
      <c r="X9" s="478" t="n">
        <v>20</v>
      </c>
      <c r="Y9" s="478" t="n">
        <v>17</v>
      </c>
      <c r="Z9" s="478" t="s">
        <v>50</v>
      </c>
      <c r="AA9" s="478" t="s">
        <v>50</v>
      </c>
      <c r="AB9" s="478" t="n">
        <v>8</v>
      </c>
      <c r="AC9" s="478" t="n">
        <v>8</v>
      </c>
      <c r="AD9" s="483" t="n">
        <v>20</v>
      </c>
      <c r="AE9" s="484" t="n">
        <v>17</v>
      </c>
      <c r="AF9" s="484" t="n">
        <v>8</v>
      </c>
      <c r="AG9" s="427" t="s">
        <v>50</v>
      </c>
      <c r="AH9" s="200" t="n">
        <f aca="false">IF(COUNTIF(D9:AG9,"&gt;0")&gt;$AH$1,$AH$1,COUNTIF(D9:AG9,"&gt;0"))</f>
        <v>21</v>
      </c>
      <c r="AI9" s="196"/>
      <c r="AJ9" s="196" t="n">
        <f aca="false">COUNTIF($D9:$AG9,"отп/Б")+COUNTIF($D9:$AG9,"отп")+COUNTIF($D9:$AG9,"отп/с")</f>
        <v>0</v>
      </c>
      <c r="AK9" s="196" t="n">
        <f aca="false">COUNTIF($D9:$AG9,"Б")</f>
        <v>0</v>
      </c>
      <c r="AL9" s="196" t="n">
        <v>40</v>
      </c>
      <c r="AM9" s="197" t="n">
        <v>25</v>
      </c>
      <c r="AN9" s="485" t="n">
        <v>58</v>
      </c>
      <c r="AO9" s="230" t="n">
        <v>40</v>
      </c>
      <c r="AP9" s="197"/>
      <c r="AQ9" s="197" t="n">
        <v>60</v>
      </c>
      <c r="AR9" s="197" t="n">
        <f aca="false">AN9*AO9+AP9*AQ9+AL9*AM9</f>
        <v>3320</v>
      </c>
      <c r="AS9" s="495" t="n">
        <v>400</v>
      </c>
      <c r="AT9" s="183" t="s">
        <v>117</v>
      </c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n">
        <v>8</v>
      </c>
      <c r="E10" s="292" t="s">
        <v>50</v>
      </c>
      <c r="F10" s="197" t="s">
        <v>50</v>
      </c>
      <c r="G10" s="496" t="s">
        <v>65</v>
      </c>
      <c r="H10" s="497" t="s">
        <v>65</v>
      </c>
      <c r="I10" s="428" t="s">
        <v>65</v>
      </c>
      <c r="J10" s="494" t="s">
        <v>65</v>
      </c>
      <c r="K10" s="428" t="s">
        <v>65</v>
      </c>
      <c r="L10" s="480" t="s">
        <v>50</v>
      </c>
      <c r="M10" s="480" t="s">
        <v>50</v>
      </c>
      <c r="N10" s="481" t="s">
        <v>65</v>
      </c>
      <c r="O10" s="478" t="n">
        <v>8</v>
      </c>
      <c r="P10" s="428" t="n">
        <v>20</v>
      </c>
      <c r="Q10" s="428" t="n">
        <v>10</v>
      </c>
      <c r="R10" s="478" t="n">
        <v>8</v>
      </c>
      <c r="S10" s="482" t="s">
        <v>50</v>
      </c>
      <c r="T10" s="482" t="s">
        <v>50</v>
      </c>
      <c r="U10" s="482" t="n">
        <v>8</v>
      </c>
      <c r="V10" s="478" t="n">
        <v>8</v>
      </c>
      <c r="W10" s="478" t="n">
        <v>20</v>
      </c>
      <c r="X10" s="478" t="n">
        <v>9</v>
      </c>
      <c r="Y10" s="478" t="n">
        <v>8</v>
      </c>
      <c r="Z10" s="478" t="s">
        <v>50</v>
      </c>
      <c r="AA10" s="478" t="s">
        <v>50</v>
      </c>
      <c r="AB10" s="478" t="n">
        <v>8</v>
      </c>
      <c r="AC10" s="478" t="n">
        <v>8</v>
      </c>
      <c r="AD10" s="483" t="n">
        <v>8</v>
      </c>
      <c r="AE10" s="484" t="n">
        <v>21</v>
      </c>
      <c r="AF10" s="484" t="n">
        <v>12</v>
      </c>
      <c r="AG10" s="427" t="s">
        <v>50</v>
      </c>
      <c r="AH10" s="200" t="n">
        <f aca="false">IF(COUNTIF(D10:AG10,"&gt;0")&gt;$AH$1,$AH$1,COUNTIF(D10:AG10,"&gt;0"))</f>
        <v>15</v>
      </c>
      <c r="AI10" s="213"/>
      <c r="AJ10" s="213" t="n">
        <f aca="false">COUNTIF($D10:$AG10,"отп/Б")+COUNTIF($D10:$AG10,"отп")+COUNTIF($D10:$AG10,"отп/с")</f>
        <v>0</v>
      </c>
      <c r="AK10" s="213" t="n">
        <f aca="false">COUNTIF($D10:$AG10,"Б")</f>
        <v>6</v>
      </c>
      <c r="AL10" s="213"/>
      <c r="AM10" s="214" t="n">
        <v>25</v>
      </c>
      <c r="AN10" s="485" t="n">
        <v>44</v>
      </c>
      <c r="AO10" s="230" t="n">
        <v>40</v>
      </c>
      <c r="AP10" s="197"/>
      <c r="AQ10" s="230" t="n">
        <v>60</v>
      </c>
      <c r="AR10" s="230" t="n">
        <f aca="false">AN10*AO10+AP10*AQ10+AL10*AM10</f>
        <v>1760</v>
      </c>
      <c r="AS10" s="401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n">
        <v>17</v>
      </c>
      <c r="E11" s="292" t="s">
        <v>50</v>
      </c>
      <c r="F11" s="197" t="s">
        <v>50</v>
      </c>
      <c r="G11" s="498" t="n">
        <v>8</v>
      </c>
      <c r="H11" s="478" t="n">
        <v>8</v>
      </c>
      <c r="I11" s="428" t="n">
        <v>8</v>
      </c>
      <c r="J11" s="490" t="n">
        <v>20</v>
      </c>
      <c r="K11" s="490" t="n">
        <v>17</v>
      </c>
      <c r="L11" s="480" t="s">
        <v>50</v>
      </c>
      <c r="M11" s="480" t="s">
        <v>50</v>
      </c>
      <c r="N11" s="491" t="n">
        <v>8</v>
      </c>
      <c r="O11" s="478" t="n">
        <v>8</v>
      </c>
      <c r="P11" s="428" t="n">
        <v>8</v>
      </c>
      <c r="Q11" s="428" t="n">
        <v>8</v>
      </c>
      <c r="R11" s="478" t="n">
        <v>8</v>
      </c>
      <c r="S11" s="482" t="s">
        <v>50</v>
      </c>
      <c r="T11" s="482" t="s">
        <v>50</v>
      </c>
      <c r="U11" s="482" t="n">
        <v>8</v>
      </c>
      <c r="V11" s="478" t="n">
        <v>8</v>
      </c>
      <c r="W11" s="478" t="n">
        <v>8</v>
      </c>
      <c r="X11" s="478" t="n">
        <v>8</v>
      </c>
      <c r="Y11" s="478" t="n">
        <v>8</v>
      </c>
      <c r="Z11" s="492" t="n">
        <v>20.5</v>
      </c>
      <c r="AA11" s="493" t="n">
        <v>1</v>
      </c>
      <c r="AB11" s="478" t="n">
        <v>8</v>
      </c>
      <c r="AC11" s="478" t="n">
        <v>8</v>
      </c>
      <c r="AD11" s="483" t="n">
        <v>8</v>
      </c>
      <c r="AE11" s="484" t="n">
        <v>8</v>
      </c>
      <c r="AF11" s="484" t="n">
        <v>13</v>
      </c>
      <c r="AG11" s="427" t="s">
        <v>50</v>
      </c>
      <c r="AH11" s="438" t="n">
        <f aca="false">IF(COUNTIF(D11:AG11,"&gt;0")&gt;$AH$1,$AH$1,COUNTIF(D11:AG11,"&gt;0"))</f>
        <v>22</v>
      </c>
      <c r="AI11" s="439"/>
      <c r="AJ11" s="439" t="n">
        <f aca="false">COUNTIF($D11:$AG11,"отп/Б")+COUNTIF($D11:$AG11,"отп")+COUNTIF($D11:$AG11,"отп/с")</f>
        <v>0</v>
      </c>
      <c r="AK11" s="439" t="n">
        <f aca="false">COUNTIF($D11:$AG11,"Б")</f>
        <v>0</v>
      </c>
      <c r="AL11" s="439" t="n">
        <v>16</v>
      </c>
      <c r="AM11" s="440" t="n">
        <v>15</v>
      </c>
      <c r="AN11" s="485" t="n">
        <v>27</v>
      </c>
      <c r="AO11" s="304" t="n">
        <v>30</v>
      </c>
      <c r="AP11" s="499" t="n">
        <v>22.5</v>
      </c>
      <c r="AQ11" s="304" t="n">
        <v>45</v>
      </c>
      <c r="AR11" s="304" t="n">
        <f aca="false">AN11*AO11+AP11*AQ11+AL11*AM11</f>
        <v>2062.5</v>
      </c>
      <c r="AS11" s="500"/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n">
        <v>12</v>
      </c>
      <c r="E12" s="292" t="s">
        <v>50</v>
      </c>
      <c r="F12" s="197" t="s">
        <v>50</v>
      </c>
      <c r="G12" s="404" t="n">
        <v>9</v>
      </c>
      <c r="H12" s="478" t="n">
        <v>8</v>
      </c>
      <c r="I12" s="428" t="n">
        <v>8</v>
      </c>
      <c r="J12" s="501" t="n">
        <v>8</v>
      </c>
      <c r="K12" s="502" t="n">
        <v>9</v>
      </c>
      <c r="L12" s="480" t="s">
        <v>50</v>
      </c>
      <c r="M12" s="480" t="s">
        <v>50</v>
      </c>
      <c r="N12" s="503" t="s">
        <v>118</v>
      </c>
      <c r="O12" s="478" t="n">
        <v>8</v>
      </c>
      <c r="P12" s="428" t="n">
        <v>8</v>
      </c>
      <c r="Q12" s="428" t="n">
        <v>20</v>
      </c>
      <c r="R12" s="504" t="n">
        <v>17</v>
      </c>
      <c r="S12" s="482" t="s">
        <v>50</v>
      </c>
      <c r="T12" s="482" t="s">
        <v>50</v>
      </c>
      <c r="U12" s="482" t="n">
        <v>8</v>
      </c>
      <c r="V12" s="428" t="n">
        <v>8</v>
      </c>
      <c r="W12" s="505" t="n">
        <v>9.5</v>
      </c>
      <c r="X12" s="478" t="n">
        <v>20</v>
      </c>
      <c r="Y12" s="478" t="n">
        <v>17</v>
      </c>
      <c r="Z12" s="478" t="s">
        <v>50</v>
      </c>
      <c r="AA12" s="478" t="s">
        <v>50</v>
      </c>
      <c r="AB12" s="478" t="n">
        <v>8</v>
      </c>
      <c r="AC12" s="478" t="n">
        <v>8</v>
      </c>
      <c r="AD12" s="483" t="n">
        <v>8</v>
      </c>
      <c r="AE12" s="484" t="n">
        <v>20</v>
      </c>
      <c r="AF12" s="506" t="n">
        <v>22.5</v>
      </c>
      <c r="AG12" s="427" t="s">
        <v>50</v>
      </c>
      <c r="AH12" s="443" t="n">
        <f aca="false">IF(COUNTIF(D12:AG12,"&gt;0")&gt;$AH$1,$AH$1,COUNTIF(D12:AG12,"&gt;0"))</f>
        <v>20</v>
      </c>
      <c r="AI12" s="439"/>
      <c r="AJ12" s="439" t="n">
        <f aca="false">COUNTIF($D12:$AG12,"отп/Б")+COUNTIF($D12:$AG12,"отп")+COUNTIF($D12:$AG12,"отп/с")</f>
        <v>0</v>
      </c>
      <c r="AK12" s="439" t="n">
        <f aca="false">COUNTIF($D12:$AG12,"Б")</f>
        <v>0</v>
      </c>
      <c r="AL12" s="439" t="n">
        <v>24</v>
      </c>
      <c r="AM12" s="440" t="n">
        <v>15</v>
      </c>
      <c r="AN12" s="485" t="n">
        <v>53</v>
      </c>
      <c r="AO12" s="408" t="n">
        <v>30</v>
      </c>
      <c r="AP12" s="409"/>
      <c r="AQ12" s="408" t="n">
        <v>45</v>
      </c>
      <c r="AR12" s="408" t="n">
        <f aca="false">AO12*AN12</f>
        <v>1590</v>
      </c>
      <c r="AS12" s="410"/>
    </row>
    <row r="13" customFormat="false" ht="15" hidden="false" customHeight="false" outlineLevel="0" collapsed="false">
      <c r="A13" s="402" t="n">
        <v>11</v>
      </c>
      <c r="B13" s="402" t="s">
        <v>12</v>
      </c>
      <c r="C13" s="403" t="s">
        <v>109</v>
      </c>
      <c r="D13" s="197" t="n">
        <v>8</v>
      </c>
      <c r="E13" s="292" t="s">
        <v>50</v>
      </c>
      <c r="F13" s="197" t="s">
        <v>50</v>
      </c>
      <c r="G13" s="447" t="s">
        <v>66</v>
      </c>
      <c r="H13" s="507" t="s">
        <v>65</v>
      </c>
      <c r="I13" s="508" t="s">
        <v>65</v>
      </c>
      <c r="J13" s="508" t="s">
        <v>65</v>
      </c>
      <c r="K13" s="501" t="s">
        <v>65</v>
      </c>
      <c r="L13" s="480" t="s">
        <v>50</v>
      </c>
      <c r="M13" s="480" t="s">
        <v>50</v>
      </c>
      <c r="N13" s="503" t="n">
        <v>8</v>
      </c>
      <c r="O13" s="509" t="n">
        <v>8</v>
      </c>
      <c r="P13" s="508" t="n">
        <v>8</v>
      </c>
      <c r="Q13" s="508" t="n">
        <v>8</v>
      </c>
      <c r="R13" s="510" t="n">
        <v>8</v>
      </c>
      <c r="S13" s="482" t="s">
        <v>50</v>
      </c>
      <c r="T13" s="482" t="s">
        <v>50</v>
      </c>
      <c r="U13" s="482" t="n">
        <v>8</v>
      </c>
      <c r="V13" s="478" t="n">
        <v>8</v>
      </c>
      <c r="W13" s="509" t="n">
        <v>11</v>
      </c>
      <c r="X13" s="509" t="n">
        <v>8</v>
      </c>
      <c r="Y13" s="509" t="n">
        <v>8</v>
      </c>
      <c r="Z13" s="478" t="s">
        <v>50</v>
      </c>
      <c r="AA13" s="478" t="s">
        <v>50</v>
      </c>
      <c r="AB13" s="478" t="n">
        <v>8</v>
      </c>
      <c r="AC13" s="478" t="n">
        <v>8</v>
      </c>
      <c r="AD13" s="483" t="n">
        <v>8</v>
      </c>
      <c r="AE13" s="447" t="s">
        <v>66</v>
      </c>
      <c r="AF13" s="511" t="n">
        <v>10</v>
      </c>
      <c r="AG13" s="427" t="s">
        <v>50</v>
      </c>
      <c r="AH13" s="438" t="n">
        <f aca="false">IF(COUNTIF(D13:AG13,"&gt;0")&gt;$AH$1,$AH$1,COUNTIF(D13:AG13,"&gt;0"))</f>
        <v>15</v>
      </c>
      <c r="AI13" s="452"/>
      <c r="AJ13" s="452" t="n">
        <f aca="false">COUNTIF($D13:$AG13,"отп/Б")+COUNTIF($D13:$AG13,"отп")+COUNTIF($D13:$AG13,"отп/с")</f>
        <v>2</v>
      </c>
      <c r="AK13" s="452" t="n">
        <f aca="false">COUNTIF($D13:$AG13,"Б")</f>
        <v>4</v>
      </c>
      <c r="AL13" s="452"/>
      <c r="AM13" s="453" t="n">
        <v>15</v>
      </c>
      <c r="AN13" s="485" t="n">
        <v>5</v>
      </c>
      <c r="AO13" s="408" t="n">
        <v>30</v>
      </c>
      <c r="AP13" s="409"/>
      <c r="AQ13" s="408" t="n">
        <v>45</v>
      </c>
      <c r="AR13" s="408" t="n">
        <f aca="false">AM13*AL13+AN13*AO13</f>
        <v>150</v>
      </c>
      <c r="AS13" s="410"/>
    </row>
    <row r="14" customFormat="false" ht="15" hidden="false" customHeight="false" outlineLevel="0" collapsed="false">
      <c r="A14" s="454" t="n">
        <f aca="false">A11+1</f>
        <v>10</v>
      </c>
      <c r="B14" s="312" t="s">
        <v>27</v>
      </c>
      <c r="C14" s="455" t="s">
        <v>28</v>
      </c>
      <c r="D14" s="456" t="n">
        <v>8</v>
      </c>
      <c r="E14" s="292" t="s">
        <v>50</v>
      </c>
      <c r="F14" s="197" t="s">
        <v>50</v>
      </c>
      <c r="G14" s="458" t="n">
        <v>8</v>
      </c>
      <c r="H14" s="312" t="n">
        <v>8</v>
      </c>
      <c r="I14" s="458" t="s">
        <v>15</v>
      </c>
      <c r="J14" s="458" t="n">
        <v>8</v>
      </c>
      <c r="K14" s="458" t="n">
        <v>8</v>
      </c>
      <c r="L14" s="355" t="s">
        <v>50</v>
      </c>
      <c r="M14" s="355" t="s">
        <v>50</v>
      </c>
      <c r="N14" s="458" t="n">
        <v>8</v>
      </c>
      <c r="O14" s="312" t="n">
        <v>8</v>
      </c>
      <c r="P14" s="458" t="n">
        <v>8</v>
      </c>
      <c r="Q14" s="458" t="n">
        <v>8</v>
      </c>
      <c r="R14" s="312" t="n">
        <v>8</v>
      </c>
      <c r="S14" s="429" t="s">
        <v>50</v>
      </c>
      <c r="T14" s="429" t="s">
        <v>50</v>
      </c>
      <c r="U14" s="312" t="n">
        <v>8</v>
      </c>
      <c r="V14" s="312" t="n">
        <v>8</v>
      </c>
      <c r="W14" s="312" t="n">
        <v>8</v>
      </c>
      <c r="X14" s="312" t="n">
        <v>8</v>
      </c>
      <c r="Y14" s="312" t="n">
        <v>8</v>
      </c>
      <c r="Z14" s="425" t="s">
        <v>50</v>
      </c>
      <c r="AA14" s="425" t="s">
        <v>50</v>
      </c>
      <c r="AB14" s="312" t="n">
        <v>8</v>
      </c>
      <c r="AC14" s="312" t="s">
        <v>65</v>
      </c>
      <c r="AD14" s="312" t="s">
        <v>65</v>
      </c>
      <c r="AE14" s="312" t="s">
        <v>65</v>
      </c>
      <c r="AF14" s="312" t="n">
        <v>8</v>
      </c>
      <c r="AG14" s="427" t="s">
        <v>50</v>
      </c>
      <c r="AH14" s="373" t="n">
        <f aca="false">IF(COUNTIF(D14:AG14,"&gt;0")&gt;$AH$1,$AH$1,COUNTIF(D14:AG14,"&gt;0"))</f>
        <v>17</v>
      </c>
      <c r="AI14" s="312"/>
      <c r="AJ14" s="312" t="n">
        <f aca="false">COUNTIF($D14:$AG14,"отп/Б")+COUNTIF($D14:$AG14,"отп")+COUNTIF($D14:$AG14,"отп/с")</f>
        <v>1</v>
      </c>
      <c r="AK14" s="312" t="n">
        <f aca="false">COUNTIF($D14:$AG14,"Б")</f>
        <v>3</v>
      </c>
      <c r="AL14" s="312"/>
      <c r="AM14" s="312" t="n">
        <v>25</v>
      </c>
      <c r="AN14" s="414"/>
      <c r="AO14" s="312" t="n">
        <v>50</v>
      </c>
      <c r="AP14" s="374"/>
      <c r="AQ14" s="225" t="n">
        <v>75</v>
      </c>
      <c r="AR14" s="225" t="n">
        <f aca="false">AN14*AO14+AP14*AQ14+AL14*AM14</f>
        <v>0</v>
      </c>
      <c r="AS14" s="375"/>
    </row>
    <row r="15" customFormat="false" ht="15" hidden="false" customHeight="false" outlineLevel="0" collapsed="false">
      <c r="A15" s="459" t="n">
        <f aca="false">A14+1</f>
        <v>11</v>
      </c>
      <c r="B15" s="197" t="s">
        <v>27</v>
      </c>
      <c r="C15" s="512" t="s">
        <v>13</v>
      </c>
      <c r="D15" s="461" t="n">
        <v>8</v>
      </c>
      <c r="E15" s="292" t="s">
        <v>50</v>
      </c>
      <c r="F15" s="197" t="s">
        <v>50</v>
      </c>
      <c r="G15" s="384" t="n">
        <v>8</v>
      </c>
      <c r="H15" s="354" t="n">
        <v>8</v>
      </c>
      <c r="I15" s="355" t="n">
        <v>8</v>
      </c>
      <c r="J15" s="358" t="n">
        <v>8</v>
      </c>
      <c r="K15" s="358" t="n">
        <v>8</v>
      </c>
      <c r="L15" s="355" t="s">
        <v>50</v>
      </c>
      <c r="M15" s="355" t="s">
        <v>50</v>
      </c>
      <c r="N15" s="384" t="n">
        <v>8</v>
      </c>
      <c r="O15" s="354" t="n">
        <v>8</v>
      </c>
      <c r="P15" s="355" t="n">
        <v>8</v>
      </c>
      <c r="Q15" s="355" t="n">
        <v>8</v>
      </c>
      <c r="R15" s="354" t="n">
        <v>8</v>
      </c>
      <c r="S15" s="429" t="s">
        <v>50</v>
      </c>
      <c r="T15" s="429" t="s">
        <v>50</v>
      </c>
      <c r="U15" s="290" t="n">
        <v>8</v>
      </c>
      <c r="V15" s="354" t="n">
        <v>8</v>
      </c>
      <c r="W15" s="354" t="n">
        <v>8</v>
      </c>
      <c r="X15" s="354" t="n">
        <v>8</v>
      </c>
      <c r="Y15" s="354" t="n">
        <v>8</v>
      </c>
      <c r="Z15" s="425" t="s">
        <v>50</v>
      </c>
      <c r="AA15" s="425" t="s">
        <v>50</v>
      </c>
      <c r="AB15" s="290" t="n">
        <v>8</v>
      </c>
      <c r="AC15" s="354" t="n">
        <v>8</v>
      </c>
      <c r="AD15" s="354" t="n">
        <v>8</v>
      </c>
      <c r="AE15" s="354" t="n">
        <v>8</v>
      </c>
      <c r="AF15" s="354" t="n">
        <v>8</v>
      </c>
      <c r="AG15" s="427" t="s">
        <v>50</v>
      </c>
      <c r="AH15" s="378" t="n">
        <f aca="false">IF(COUNTIF(D15:AG15,"&gt;0")&gt;$AH$1,$AH$1,COUNTIF(D15:AG15,"&gt;0"))</f>
        <v>21</v>
      </c>
      <c r="AI15" s="197"/>
      <c r="AJ15" s="197" t="n">
        <f aca="false">COUNTIF($D15:$AG15,"отп/Б")+COUNTIF($D15:$AG15,"отп")+COUNTIF($D15:$AG15,"отп/с")</f>
        <v>0</v>
      </c>
      <c r="AK15" s="197" t="n">
        <f aca="false">COUNTIF($D15:$AG15,"Б")</f>
        <v>0</v>
      </c>
      <c r="AL15" s="197"/>
      <c r="AM15" s="197" t="n">
        <v>25</v>
      </c>
      <c r="AN15" s="420"/>
      <c r="AO15" s="197" t="n">
        <v>50</v>
      </c>
      <c r="AP15" s="379"/>
      <c r="AQ15" s="197" t="n">
        <v>75</v>
      </c>
      <c r="AR15" s="197" t="n">
        <f aca="false">AN15*AO15+AP15*AQ15+AL15*AM15</f>
        <v>0</v>
      </c>
      <c r="AS15" s="380"/>
    </row>
    <row r="16" customFormat="false" ht="15" hidden="false" customHeight="false" outlineLevel="0" collapsed="false">
      <c r="A16" s="459" t="n">
        <f aca="false">A15+1</f>
        <v>12</v>
      </c>
      <c r="B16" s="197" t="s">
        <v>27</v>
      </c>
      <c r="C16" s="59" t="s">
        <v>98</v>
      </c>
      <c r="D16" s="462" t="n">
        <v>8</v>
      </c>
      <c r="E16" s="292" t="s">
        <v>50</v>
      </c>
      <c r="F16" s="197" t="s">
        <v>50</v>
      </c>
      <c r="G16" s="384" t="n">
        <v>8</v>
      </c>
      <c r="H16" s="354" t="n">
        <v>8</v>
      </c>
      <c r="I16" s="355" t="n">
        <v>8</v>
      </c>
      <c r="J16" s="358" t="n">
        <v>8</v>
      </c>
      <c r="K16" s="358" t="n">
        <v>8</v>
      </c>
      <c r="L16" s="355" t="s">
        <v>50</v>
      </c>
      <c r="M16" s="355" t="s">
        <v>50</v>
      </c>
      <c r="N16" s="384" t="n">
        <v>8</v>
      </c>
      <c r="O16" s="354" t="n">
        <v>8</v>
      </c>
      <c r="P16" s="355" t="n">
        <v>8</v>
      </c>
      <c r="Q16" s="355" t="n">
        <v>8</v>
      </c>
      <c r="R16" s="354" t="n">
        <v>8</v>
      </c>
      <c r="S16" s="429" t="s">
        <v>50</v>
      </c>
      <c r="T16" s="429" t="s">
        <v>50</v>
      </c>
      <c r="U16" s="290" t="n">
        <v>8</v>
      </c>
      <c r="V16" s="354" t="n">
        <v>8</v>
      </c>
      <c r="W16" s="354" t="n">
        <v>8</v>
      </c>
      <c r="X16" s="354" t="n">
        <v>8</v>
      </c>
      <c r="Y16" s="354" t="n">
        <v>8</v>
      </c>
      <c r="Z16" s="425" t="s">
        <v>50</v>
      </c>
      <c r="AA16" s="425" t="s">
        <v>50</v>
      </c>
      <c r="AB16" s="290" t="n">
        <v>8</v>
      </c>
      <c r="AC16" s="354" t="n">
        <v>8</v>
      </c>
      <c r="AD16" s="354" t="n">
        <v>8</v>
      </c>
      <c r="AE16" s="354" t="n">
        <v>8</v>
      </c>
      <c r="AF16" s="354" t="n">
        <v>8</v>
      </c>
      <c r="AG16" s="427" t="s">
        <v>50</v>
      </c>
      <c r="AH16" s="378" t="n">
        <f aca="false">IF(COUNTIF(D16:AG16,"&gt;0")&gt;$AH$1,$AH$1,COUNTIF(D16:AG16,"&gt;0"))</f>
        <v>21</v>
      </c>
      <c r="AI16" s="197"/>
      <c r="AJ16" s="197" t="n">
        <f aca="false">COUNTIF($D16:$AG16,"отп/Б")+COUNTIF($D16:$AG16,"отп")+COUNTIF($D16:$AG16,"отп/с")</f>
        <v>0</v>
      </c>
      <c r="AK16" s="197" t="n">
        <f aca="false">COUNTIF($D16:$AG16,"Б")</f>
        <v>0</v>
      </c>
      <c r="AL16" s="197"/>
      <c r="AM16" s="197" t="n">
        <v>25</v>
      </c>
      <c r="AN16" s="415"/>
      <c r="AO16" s="197" t="n">
        <v>50</v>
      </c>
      <c r="AP16" s="379"/>
      <c r="AQ16" s="197" t="n">
        <v>75</v>
      </c>
      <c r="AR16" s="197" t="n">
        <f aca="false">AN16*AO16+AP16*AQ16+AL16*AM16</f>
        <v>0</v>
      </c>
      <c r="AS16" s="380"/>
    </row>
    <row r="17" customFormat="false" ht="15" hidden="false" customHeight="false" outlineLevel="0" collapsed="false">
      <c r="A17" s="459" t="n">
        <f aca="false">A16+1</f>
        <v>13</v>
      </c>
      <c r="B17" s="197" t="s">
        <v>27</v>
      </c>
      <c r="C17" s="460" t="s">
        <v>32</v>
      </c>
      <c r="D17" s="461" t="n">
        <v>8</v>
      </c>
      <c r="E17" s="292" t="s">
        <v>50</v>
      </c>
      <c r="F17" s="197" t="s">
        <v>50</v>
      </c>
      <c r="G17" s="384" t="n">
        <v>8</v>
      </c>
      <c r="H17" s="354" t="n">
        <v>8</v>
      </c>
      <c r="I17" s="355" t="n">
        <v>8</v>
      </c>
      <c r="J17" s="358" t="n">
        <v>8</v>
      </c>
      <c r="K17" s="358" t="n">
        <v>8</v>
      </c>
      <c r="L17" s="355" t="s">
        <v>50</v>
      </c>
      <c r="M17" s="355" t="s">
        <v>50</v>
      </c>
      <c r="N17" s="513" t="n">
        <v>8</v>
      </c>
      <c r="O17" s="513" t="n">
        <v>8</v>
      </c>
      <c r="P17" s="513" t="n">
        <v>8</v>
      </c>
      <c r="Q17" s="513" t="n">
        <v>8</v>
      </c>
      <c r="R17" s="513" t="n">
        <v>8</v>
      </c>
      <c r="S17" s="429" t="s">
        <v>50</v>
      </c>
      <c r="T17" s="429" t="s">
        <v>50</v>
      </c>
      <c r="U17" s="513" t="n">
        <v>8</v>
      </c>
      <c r="V17" s="513" t="n">
        <v>8</v>
      </c>
      <c r="W17" s="513" t="n">
        <v>8</v>
      </c>
      <c r="X17" s="513" t="n">
        <v>8</v>
      </c>
      <c r="Y17" s="513" t="n">
        <v>8</v>
      </c>
      <c r="Z17" s="425" t="s">
        <v>50</v>
      </c>
      <c r="AA17" s="425" t="s">
        <v>50</v>
      </c>
      <c r="AB17" s="513" t="n">
        <v>8</v>
      </c>
      <c r="AC17" s="513" t="n">
        <v>8</v>
      </c>
      <c r="AD17" s="513" t="n">
        <v>8</v>
      </c>
      <c r="AE17" s="513" t="n">
        <v>8</v>
      </c>
      <c r="AF17" s="513" t="n">
        <v>8</v>
      </c>
      <c r="AG17" s="427" t="s">
        <v>50</v>
      </c>
      <c r="AH17" s="378" t="n">
        <f aca="false">IF(COUNTIF(D17:AG17,"&gt;0")&gt;$AH$1,$AH$1,COUNTIF(D17:AG17,"&gt;0"))</f>
        <v>21</v>
      </c>
      <c r="AI17" s="197"/>
      <c r="AJ17" s="197" t="n">
        <f aca="false">COUNTIF($D17:$AG17,"отп/Б")+COUNTIF($D17:$AG17,"отп")+COUNTIF($D17:$AG17,"отп/с")</f>
        <v>0</v>
      </c>
      <c r="AK17" s="197" t="n">
        <f aca="false">COUNTIF($D17:$AG17,"Б")</f>
        <v>0</v>
      </c>
      <c r="AL17" s="197"/>
      <c r="AM17" s="197" t="n">
        <v>25</v>
      </c>
      <c r="AN17" s="415"/>
      <c r="AO17" s="197" t="n">
        <v>50</v>
      </c>
      <c r="AP17" s="379"/>
      <c r="AQ17" s="197" t="n">
        <v>75</v>
      </c>
      <c r="AR17" s="197" t="n">
        <f aca="false">AN17*AO17+AP17*AQ17+AL17*AM17</f>
        <v>0</v>
      </c>
      <c r="AS17" s="380"/>
    </row>
    <row r="18" customFormat="false" ht="15" hidden="false" customHeight="false" outlineLevel="0" collapsed="false">
      <c r="A18" s="459" t="n">
        <f aca="false">A17+1</f>
        <v>14</v>
      </c>
      <c r="B18" s="197" t="s">
        <v>27</v>
      </c>
      <c r="C18" s="460" t="s">
        <v>33</v>
      </c>
      <c r="D18" s="463" t="n">
        <v>8</v>
      </c>
      <c r="E18" s="292" t="s">
        <v>50</v>
      </c>
      <c r="F18" s="197" t="s">
        <v>50</v>
      </c>
      <c r="G18" s="290" t="s">
        <v>15</v>
      </c>
      <c r="H18" s="290" t="s">
        <v>15</v>
      </c>
      <c r="I18" s="290" t="s">
        <v>15</v>
      </c>
      <c r="J18" s="358" t="n">
        <v>8</v>
      </c>
      <c r="K18" s="358" t="n">
        <v>11</v>
      </c>
      <c r="L18" s="355" t="s">
        <v>50</v>
      </c>
      <c r="M18" s="514" t="n">
        <v>6</v>
      </c>
      <c r="N18" s="384" t="n">
        <v>23</v>
      </c>
      <c r="O18" s="354" t="n">
        <v>23</v>
      </c>
      <c r="P18" s="355" t="n">
        <v>23</v>
      </c>
      <c r="Q18" s="355" t="n">
        <v>23</v>
      </c>
      <c r="R18" s="354" t="n">
        <v>9</v>
      </c>
      <c r="S18" s="429" t="s">
        <v>50</v>
      </c>
      <c r="T18" s="429" t="s">
        <v>50</v>
      </c>
      <c r="U18" s="290" t="n">
        <v>15</v>
      </c>
      <c r="V18" s="354" t="n">
        <v>20</v>
      </c>
      <c r="W18" s="354" t="n">
        <v>15</v>
      </c>
      <c r="X18" s="354" t="n">
        <v>23</v>
      </c>
      <c r="Y18" s="354" t="n">
        <v>21</v>
      </c>
      <c r="Z18" s="425" t="s">
        <v>50</v>
      </c>
      <c r="AA18" s="425" t="s">
        <v>50</v>
      </c>
      <c r="AB18" s="290" t="n">
        <v>8</v>
      </c>
      <c r="AC18" s="354" t="n">
        <v>8</v>
      </c>
      <c r="AD18" s="354" t="n">
        <v>8</v>
      </c>
      <c r="AE18" s="354" t="n">
        <v>8</v>
      </c>
      <c r="AF18" s="354" t="n">
        <v>8</v>
      </c>
      <c r="AG18" s="427" t="s">
        <v>50</v>
      </c>
      <c r="AH18" s="378" t="n">
        <f aca="false">IF(COUNTIF(D18:AG18,"&gt;0")&gt;$AH$1,$AH$1,COUNTIF(D18:AG18,"&gt;0"))</f>
        <v>19</v>
      </c>
      <c r="AI18" s="197"/>
      <c r="AJ18" s="197" t="n">
        <f aca="false">COUNTIF($D18:$AG18,"отп/Б")+COUNTIF($D18:$AG18,"отп")+COUNTIF($D18:$AG18,"отп/с")</f>
        <v>3</v>
      </c>
      <c r="AK18" s="197" t="n">
        <f aca="false">COUNTIF($D18:$AG18,"Б")</f>
        <v>0</v>
      </c>
      <c r="AL18" s="237" t="n">
        <v>71</v>
      </c>
      <c r="AM18" s="197" t="n">
        <v>25</v>
      </c>
      <c r="AN18" s="419" t="n">
        <v>47</v>
      </c>
      <c r="AO18" s="197" t="n">
        <v>54</v>
      </c>
      <c r="AP18" s="383" t="n">
        <v>6</v>
      </c>
      <c r="AQ18" s="197" t="n">
        <v>75</v>
      </c>
      <c r="AR18" s="197" t="n">
        <f aca="false">AN18*AO18+AP18*AQ18+AL18*AM18</f>
        <v>4763</v>
      </c>
      <c r="AS18" s="380"/>
    </row>
    <row r="19" customFormat="false" ht="15" hidden="false" customHeight="false" outlineLevel="0" collapsed="false">
      <c r="A19" s="459" t="n">
        <f aca="false">A18+1</f>
        <v>15</v>
      </c>
      <c r="B19" s="197" t="s">
        <v>27</v>
      </c>
      <c r="C19" s="460" t="s">
        <v>34</v>
      </c>
      <c r="D19" s="466" t="n">
        <v>8</v>
      </c>
      <c r="E19" s="292" t="s">
        <v>50</v>
      </c>
      <c r="F19" s="197" t="s">
        <v>50</v>
      </c>
      <c r="G19" s="384" t="n">
        <v>8</v>
      </c>
      <c r="H19" s="354" t="n">
        <v>8</v>
      </c>
      <c r="I19" s="355" t="n">
        <v>8</v>
      </c>
      <c r="J19" s="358" t="n">
        <v>15</v>
      </c>
      <c r="K19" s="358" t="n">
        <v>23</v>
      </c>
      <c r="L19" s="514" t="n">
        <v>9</v>
      </c>
      <c r="M19" s="355" t="s">
        <v>50</v>
      </c>
      <c r="N19" s="384" t="n">
        <v>8</v>
      </c>
      <c r="O19" s="354" t="n">
        <v>8</v>
      </c>
      <c r="P19" s="355" t="n">
        <v>9</v>
      </c>
      <c r="Q19" s="355" t="n">
        <v>8</v>
      </c>
      <c r="R19" s="354" t="n">
        <v>8</v>
      </c>
      <c r="S19" s="429" t="s">
        <v>50</v>
      </c>
      <c r="T19" s="429" t="s">
        <v>50</v>
      </c>
      <c r="U19" s="290" t="n">
        <v>8</v>
      </c>
      <c r="V19" s="354" t="n">
        <v>8</v>
      </c>
      <c r="W19" s="354" t="n">
        <v>9</v>
      </c>
      <c r="X19" s="354" t="n">
        <v>15</v>
      </c>
      <c r="Y19" s="354" t="n">
        <v>23</v>
      </c>
      <c r="Z19" s="515" t="n">
        <v>9</v>
      </c>
      <c r="AA19" s="425" t="s">
        <v>50</v>
      </c>
      <c r="AB19" s="290" t="n">
        <v>8</v>
      </c>
      <c r="AC19" s="354" t="n">
        <v>8</v>
      </c>
      <c r="AD19" s="354" t="n">
        <v>8</v>
      </c>
      <c r="AE19" s="183" t="n">
        <v>8</v>
      </c>
      <c r="AF19" s="183" t="n">
        <v>8</v>
      </c>
      <c r="AG19" s="427" t="s">
        <v>50</v>
      </c>
      <c r="AH19" s="378" t="n">
        <f aca="false">IF(COUNTIF(D19:AG19,"&gt;0")&gt;$AH$1,$AH$1,COUNTIF(D19:AG19,"&gt;0"))</f>
        <v>22</v>
      </c>
      <c r="AI19" s="197"/>
      <c r="AJ19" s="197" t="n">
        <f aca="false">COUNTIF($D19:$AG19,"отп/Б")+COUNTIF($D19:$AG19,"отп")+COUNTIF($D19:$AG19,"отп/с")</f>
        <v>0</v>
      </c>
      <c r="AK19" s="197" t="n">
        <f aca="false">COUNTIF($D19:$AG19,"Б")</f>
        <v>0</v>
      </c>
      <c r="AL19" s="237" t="n">
        <v>10</v>
      </c>
      <c r="AM19" s="237" t="n">
        <v>25</v>
      </c>
      <c r="AN19" s="419" t="n">
        <v>35</v>
      </c>
      <c r="AO19" s="197" t="n">
        <v>40</v>
      </c>
      <c r="AP19" s="383" t="n">
        <v>18</v>
      </c>
      <c r="AQ19" s="197" t="n">
        <v>60</v>
      </c>
      <c r="AR19" s="197" t="n">
        <f aca="false">AN19*AO19+AP19*AQ19+AL19*AM19</f>
        <v>2730</v>
      </c>
      <c r="AS19" s="380"/>
    </row>
    <row r="20" customFormat="false" ht="15" hidden="false" customHeight="false" outlineLevel="0" collapsed="false">
      <c r="A20" s="459" t="n">
        <f aca="false">A19+1</f>
        <v>16</v>
      </c>
      <c r="B20" s="197" t="s">
        <v>27</v>
      </c>
      <c r="C20" s="460" t="s">
        <v>35</v>
      </c>
      <c r="D20" s="463" t="n">
        <v>23</v>
      </c>
      <c r="E20" s="326" t="n">
        <v>8</v>
      </c>
      <c r="F20" s="197" t="s">
        <v>50</v>
      </c>
      <c r="G20" s="384" t="n">
        <v>15</v>
      </c>
      <c r="H20" s="354" t="n">
        <v>8</v>
      </c>
      <c r="I20" s="355" t="n">
        <v>8</v>
      </c>
      <c r="J20" s="358" t="n">
        <v>8</v>
      </c>
      <c r="K20" s="358" t="n">
        <v>8</v>
      </c>
      <c r="L20" s="355" t="s">
        <v>50</v>
      </c>
      <c r="M20" s="355" t="s">
        <v>50</v>
      </c>
      <c r="N20" s="384" t="n">
        <v>8</v>
      </c>
      <c r="O20" s="354" t="n">
        <v>8</v>
      </c>
      <c r="P20" s="355" t="n">
        <v>8</v>
      </c>
      <c r="Q20" s="355" t="n">
        <v>15</v>
      </c>
      <c r="R20" s="354" t="n">
        <v>23</v>
      </c>
      <c r="S20" s="516" t="n">
        <v>8</v>
      </c>
      <c r="T20" s="429" t="s">
        <v>50</v>
      </c>
      <c r="U20" s="290" t="n">
        <v>8</v>
      </c>
      <c r="V20" s="354" t="n">
        <v>8</v>
      </c>
      <c r="W20" s="354" t="n">
        <v>9</v>
      </c>
      <c r="X20" s="354" t="n">
        <v>8</v>
      </c>
      <c r="Y20" s="354" t="n">
        <v>8</v>
      </c>
      <c r="Z20" s="425" t="s">
        <v>50</v>
      </c>
      <c r="AA20" s="425" t="s">
        <v>50</v>
      </c>
      <c r="AB20" s="290" t="n">
        <v>8</v>
      </c>
      <c r="AC20" s="354" t="n">
        <v>8</v>
      </c>
      <c r="AD20" s="354" t="n">
        <v>8</v>
      </c>
      <c r="AE20" s="354" t="n">
        <v>15</v>
      </c>
      <c r="AF20" s="354" t="n">
        <v>23</v>
      </c>
      <c r="AG20" s="489" t="n">
        <v>8</v>
      </c>
      <c r="AH20" s="378" t="n">
        <f aca="false">IF(COUNTIF(D20:AG20,"&gt;0")&gt;$AH$1,$AH$1,COUNTIF(D20:AG20,"&gt;0"))</f>
        <v>22</v>
      </c>
      <c r="AI20" s="197"/>
      <c r="AJ20" s="197" t="n">
        <f aca="false">COUNTIF($D20:$AG20,"отп/Б")+COUNTIF($D20:$AG20,"отп")+COUNTIF($D20:$AG20,"отп/с")</f>
        <v>0</v>
      </c>
      <c r="AK20" s="197" t="n">
        <f aca="false">COUNTIF($D20:$AG20,"Б")</f>
        <v>0</v>
      </c>
      <c r="AL20" s="237" t="n">
        <v>15</v>
      </c>
      <c r="AM20" s="237" t="n">
        <v>25</v>
      </c>
      <c r="AN20" s="419" t="n">
        <v>52</v>
      </c>
      <c r="AO20" s="197" t="n">
        <v>40</v>
      </c>
      <c r="AP20" s="379" t="n">
        <v>24</v>
      </c>
      <c r="AQ20" s="197" t="n">
        <v>60</v>
      </c>
      <c r="AR20" s="197" t="n">
        <f aca="false">AN20*AO20+AP20*AQ20+AL20*AM20</f>
        <v>3895</v>
      </c>
      <c r="AS20" s="380"/>
    </row>
    <row r="21" customFormat="false" ht="15.75" hidden="false" customHeight="true" outlineLevel="0" collapsed="false">
      <c r="A21" s="459" t="n">
        <f aca="false">A20+1</f>
        <v>17</v>
      </c>
      <c r="B21" s="197" t="s">
        <v>27</v>
      </c>
      <c r="C21" s="460" t="s">
        <v>38</v>
      </c>
      <c r="D21" s="466" t="n">
        <v>8</v>
      </c>
      <c r="E21" s="292" t="s">
        <v>50</v>
      </c>
      <c r="F21" s="197" t="s">
        <v>50</v>
      </c>
      <c r="G21" s="384" t="n">
        <v>8</v>
      </c>
      <c r="H21" s="354" t="n">
        <v>8</v>
      </c>
      <c r="I21" s="355" t="n">
        <v>8</v>
      </c>
      <c r="J21" s="358" t="n">
        <v>8</v>
      </c>
      <c r="K21" s="358" t="n">
        <v>9</v>
      </c>
      <c r="L21" s="355" t="s">
        <v>50</v>
      </c>
      <c r="M21" s="355" t="s">
        <v>50</v>
      </c>
      <c r="N21" s="384" t="n">
        <v>8</v>
      </c>
      <c r="O21" s="354" t="n">
        <v>8</v>
      </c>
      <c r="P21" s="355" t="n">
        <v>8</v>
      </c>
      <c r="Q21" s="355" t="n">
        <v>8</v>
      </c>
      <c r="R21" s="354" t="n">
        <v>8</v>
      </c>
      <c r="S21" s="429" t="s">
        <v>50</v>
      </c>
      <c r="T21" s="429" t="s">
        <v>50</v>
      </c>
      <c r="U21" s="290" t="n">
        <v>8</v>
      </c>
      <c r="V21" s="354" t="n">
        <v>8</v>
      </c>
      <c r="W21" s="354" t="n">
        <v>8</v>
      </c>
      <c r="X21" s="354" t="n">
        <v>8</v>
      </c>
      <c r="Y21" s="354" t="n">
        <v>8</v>
      </c>
      <c r="Z21" s="425" t="s">
        <v>50</v>
      </c>
      <c r="AA21" s="425" t="s">
        <v>50</v>
      </c>
      <c r="AB21" s="290" t="n">
        <v>8</v>
      </c>
      <c r="AC21" s="354" t="n">
        <v>10</v>
      </c>
      <c r="AD21" s="354" t="n">
        <v>8</v>
      </c>
      <c r="AE21" s="354" t="n">
        <v>9</v>
      </c>
      <c r="AF21" s="354" t="n">
        <v>11</v>
      </c>
      <c r="AG21" s="427" t="s">
        <v>50</v>
      </c>
      <c r="AH21" s="378" t="n">
        <f aca="false">IF(COUNTIF(D21:AG21,"&gt;0")&gt;$AH$1,$AH$1,COUNTIF(D21:AG21,"&gt;0"))</f>
        <v>21</v>
      </c>
      <c r="AI21" s="197"/>
      <c r="AJ21" s="197" t="n">
        <f aca="false">COUNTIF($D21:$AG21,"отп/Б")+COUNTIF($D21:$AG21,"отп")+COUNTIF($D21:$AG21,"отп/с")</f>
        <v>0</v>
      </c>
      <c r="AK21" s="197" t="n">
        <f aca="false">COUNTIF($D21:$AG21,"Б")</f>
        <v>0</v>
      </c>
      <c r="AL21" s="197"/>
      <c r="AM21" s="197" t="n">
        <v>25</v>
      </c>
      <c r="AN21" s="415" t="n">
        <v>7</v>
      </c>
      <c r="AO21" s="197" t="n">
        <v>40</v>
      </c>
      <c r="AP21" s="379"/>
      <c r="AQ21" s="197" t="n">
        <v>60</v>
      </c>
      <c r="AR21" s="197" t="n">
        <f aca="false">AN21*AO21+AP21*AQ21+AL21*AM21</f>
        <v>280</v>
      </c>
      <c r="AS21" s="380"/>
    </row>
    <row r="22" customFormat="false" ht="15" hidden="false" customHeight="false" outlineLevel="0" collapsed="false">
      <c r="A22" s="459" t="n">
        <f aca="false">A21+1</f>
        <v>18</v>
      </c>
      <c r="B22" s="197" t="s">
        <v>27</v>
      </c>
      <c r="C22" s="460" t="s">
        <v>39</v>
      </c>
      <c r="D22" s="463" t="n">
        <v>8</v>
      </c>
      <c r="E22" s="292" t="s">
        <v>50</v>
      </c>
      <c r="F22" s="197" t="s">
        <v>50</v>
      </c>
      <c r="G22" s="384" t="n">
        <v>8</v>
      </c>
      <c r="H22" s="354" t="n">
        <v>8</v>
      </c>
      <c r="I22" s="355" t="n">
        <v>8</v>
      </c>
      <c r="J22" s="358" t="n">
        <v>8</v>
      </c>
      <c r="K22" s="358" t="n">
        <v>8</v>
      </c>
      <c r="L22" s="355" t="s">
        <v>50</v>
      </c>
      <c r="M22" s="355" t="s">
        <v>50</v>
      </c>
      <c r="N22" s="384" t="n">
        <v>8</v>
      </c>
      <c r="O22" s="354" t="n">
        <v>8</v>
      </c>
      <c r="P22" s="355" t="n">
        <v>8</v>
      </c>
      <c r="Q22" s="355" t="n">
        <v>8</v>
      </c>
      <c r="R22" s="354" t="n">
        <v>8</v>
      </c>
      <c r="S22" s="429" t="s">
        <v>50</v>
      </c>
      <c r="T22" s="429" t="s">
        <v>50</v>
      </c>
      <c r="U22" s="290" t="n">
        <v>8</v>
      </c>
      <c r="V22" s="354" t="n">
        <v>8</v>
      </c>
      <c r="W22" s="354" t="n">
        <v>8</v>
      </c>
      <c r="X22" s="354" t="n">
        <v>8</v>
      </c>
      <c r="Y22" s="354" t="n">
        <v>8</v>
      </c>
      <c r="Z22" s="425" t="s">
        <v>50</v>
      </c>
      <c r="AA22" s="425" t="s">
        <v>50</v>
      </c>
      <c r="AB22" s="290" t="n">
        <v>8</v>
      </c>
      <c r="AC22" s="354" t="n">
        <v>8</v>
      </c>
      <c r="AD22" s="354" t="n">
        <v>8</v>
      </c>
      <c r="AE22" s="354" t="n">
        <v>8</v>
      </c>
      <c r="AF22" s="354" t="n">
        <v>8</v>
      </c>
      <c r="AG22" s="427" t="s">
        <v>50</v>
      </c>
      <c r="AH22" s="378" t="n">
        <f aca="false">IF(COUNTIF(D22:AG22,"&gt;0")&gt;$AH$1,$AH$1,COUNTIF(D22:AG22,"&gt;0"))</f>
        <v>21</v>
      </c>
      <c r="AI22" s="197"/>
      <c r="AJ22" s="197" t="n">
        <f aca="false">COUNTIF($D22:$AG22,"отп/Б")+COUNTIF($D22:$AG22,"отп")+COUNTIF($D22:$AG22,"отп/с")</f>
        <v>0</v>
      </c>
      <c r="AK22" s="197" t="n">
        <f aca="false">COUNTIF($D22:$AG22,"Б")</f>
        <v>0</v>
      </c>
      <c r="AL22" s="197"/>
      <c r="AM22" s="197" t="n">
        <v>25</v>
      </c>
      <c r="AN22" s="415"/>
      <c r="AO22" s="197" t="n">
        <v>40</v>
      </c>
      <c r="AP22" s="379"/>
      <c r="AQ22" s="230" t="n">
        <v>60</v>
      </c>
      <c r="AR22" s="230" t="n">
        <f aca="false">AN22*AO22+AP22*AQ22+AL22*AM22</f>
        <v>0</v>
      </c>
      <c r="AS22" s="380"/>
    </row>
    <row r="23" customFormat="false" ht="15" hidden="false" customHeight="false" outlineLevel="0" collapsed="false">
      <c r="A23" s="459" t="n">
        <f aca="false">A22+1</f>
        <v>19</v>
      </c>
      <c r="B23" s="197" t="s">
        <v>27</v>
      </c>
      <c r="C23" s="460" t="s">
        <v>40</v>
      </c>
      <c r="D23" s="466" t="n">
        <v>8</v>
      </c>
      <c r="E23" s="292" t="s">
        <v>50</v>
      </c>
      <c r="F23" s="197" t="s">
        <v>50</v>
      </c>
      <c r="G23" s="384" t="n">
        <v>8</v>
      </c>
      <c r="H23" s="354" t="n">
        <v>8</v>
      </c>
      <c r="I23" s="355" t="n">
        <v>8</v>
      </c>
      <c r="J23" s="358" t="n">
        <v>9</v>
      </c>
      <c r="K23" s="358" t="n">
        <v>8</v>
      </c>
      <c r="L23" s="355" t="s">
        <v>50</v>
      </c>
      <c r="M23" s="355" t="s">
        <v>50</v>
      </c>
      <c r="N23" s="384" t="n">
        <v>8</v>
      </c>
      <c r="O23" s="354" t="n">
        <v>8</v>
      </c>
      <c r="P23" s="355" t="n">
        <v>8</v>
      </c>
      <c r="Q23" s="355" t="n">
        <v>8</v>
      </c>
      <c r="R23" s="354" t="n">
        <v>14</v>
      </c>
      <c r="S23" s="429" t="s">
        <v>50</v>
      </c>
      <c r="T23" s="429" t="s">
        <v>50</v>
      </c>
      <c r="U23" s="290" t="n">
        <v>8</v>
      </c>
      <c r="V23" s="354" t="n">
        <v>8</v>
      </c>
      <c r="W23" s="354" t="n">
        <v>8</v>
      </c>
      <c r="X23" s="354" t="n">
        <v>11</v>
      </c>
      <c r="Y23" s="354" t="n">
        <v>8</v>
      </c>
      <c r="Z23" s="425" t="s">
        <v>50</v>
      </c>
      <c r="AA23" s="425" t="s">
        <v>50</v>
      </c>
      <c r="AB23" s="290" t="n">
        <v>8</v>
      </c>
      <c r="AC23" s="354" t="n">
        <v>8</v>
      </c>
      <c r="AD23" s="354" t="n">
        <v>8</v>
      </c>
      <c r="AE23" s="467" t="n">
        <v>9.5</v>
      </c>
      <c r="AF23" s="467" t="n">
        <v>10</v>
      </c>
      <c r="AG23" s="427" t="s">
        <v>50</v>
      </c>
      <c r="AH23" s="378" t="n">
        <f aca="false">IF(COUNTIF(D23:AG23,"&gt;0")&gt;$AH$1,$AH$1,COUNTIF(D23:AG23,"&gt;0"))</f>
        <v>21</v>
      </c>
      <c r="AI23" s="197"/>
      <c r="AJ23" s="197" t="n">
        <f aca="false">COUNTIF($D23:$AG23,"отп/Б")+COUNTIF($D23:$AG23,"отп")+COUNTIF($D23:$AG23,"отп/с")</f>
        <v>0</v>
      </c>
      <c r="AK23" s="197" t="n">
        <f aca="false">COUNTIF($D23:$AG23,"Б")</f>
        <v>0</v>
      </c>
      <c r="AL23" s="197"/>
      <c r="AM23" s="197" t="n">
        <v>25</v>
      </c>
      <c r="AN23" s="415" t="n">
        <v>13.5</v>
      </c>
      <c r="AO23" s="197" t="n">
        <v>40</v>
      </c>
      <c r="AP23" s="379"/>
      <c r="AQ23" s="197" t="n">
        <v>60</v>
      </c>
      <c r="AR23" s="197" t="n">
        <f aca="false">AN23*AO23+AP23*AQ23+AL23*AM23</f>
        <v>540</v>
      </c>
      <c r="AS23" s="380"/>
    </row>
    <row r="24" customFormat="false" ht="15" hidden="false" customHeight="false" outlineLevel="0" collapsed="false">
      <c r="A24" s="459" t="n">
        <f aca="false">A23+1</f>
        <v>20</v>
      </c>
      <c r="B24" s="197" t="s">
        <v>27</v>
      </c>
      <c r="C24" s="460" t="s">
        <v>42</v>
      </c>
      <c r="D24" s="463" t="n">
        <v>9</v>
      </c>
      <c r="E24" s="292" t="s">
        <v>50</v>
      </c>
      <c r="F24" s="197" t="s">
        <v>50</v>
      </c>
      <c r="G24" s="384" t="n">
        <v>11</v>
      </c>
      <c r="H24" s="467" t="n">
        <v>10.5</v>
      </c>
      <c r="I24" s="355" t="n">
        <v>11</v>
      </c>
      <c r="J24" s="358" t="n">
        <v>11</v>
      </c>
      <c r="K24" s="358" t="n">
        <v>10</v>
      </c>
      <c r="L24" s="355" t="s">
        <v>50</v>
      </c>
      <c r="M24" s="355" t="s">
        <v>50</v>
      </c>
      <c r="N24" s="384" t="n">
        <v>11</v>
      </c>
      <c r="O24" s="467" t="n">
        <v>10.5</v>
      </c>
      <c r="P24" s="517" t="n">
        <v>12.5</v>
      </c>
      <c r="Q24" s="355" t="n">
        <v>11</v>
      </c>
      <c r="R24" s="467" t="n">
        <v>10.5</v>
      </c>
      <c r="S24" s="429" t="s">
        <v>50</v>
      </c>
      <c r="T24" s="429" t="s">
        <v>50</v>
      </c>
      <c r="U24" s="390" t="n">
        <v>10</v>
      </c>
      <c r="V24" s="354" t="n">
        <v>8</v>
      </c>
      <c r="W24" s="467" t="n">
        <v>10.5</v>
      </c>
      <c r="X24" s="390" t="n">
        <v>12.5</v>
      </c>
      <c r="Y24" s="436" t="n">
        <v>12</v>
      </c>
      <c r="Z24" s="425" t="s">
        <v>50</v>
      </c>
      <c r="AA24" s="425" t="s">
        <v>50</v>
      </c>
      <c r="AB24" s="290" t="n">
        <v>9</v>
      </c>
      <c r="AC24" s="467" t="n">
        <v>11.5</v>
      </c>
      <c r="AD24" s="354" t="n">
        <v>11</v>
      </c>
      <c r="AE24" s="354" t="n">
        <v>13</v>
      </c>
      <c r="AF24" s="467" t="n">
        <v>12</v>
      </c>
      <c r="AG24" s="427" t="s">
        <v>50</v>
      </c>
      <c r="AH24" s="378" t="n">
        <f aca="false">IF(COUNTIF(D24:AG24,"&gt;0")&gt;$AH$1,$AH$1,COUNTIF(D24:AG24,"&gt;0"))</f>
        <v>21</v>
      </c>
      <c r="AI24" s="197"/>
      <c r="AJ24" s="197" t="n">
        <f aca="false">COUNTIF($D24:$AG24,"отп/Б")+COUNTIF($D24:$AG24,"отп")+COUNTIF($D24:$AG24,"отп/с")</f>
        <v>0</v>
      </c>
      <c r="AK24" s="197" t="n">
        <f aca="false">COUNTIF($D24:$AG24,"Б")</f>
        <v>0</v>
      </c>
      <c r="AL24" s="197"/>
      <c r="AM24" s="197" t="n">
        <v>25</v>
      </c>
      <c r="AN24" s="420" t="n">
        <v>58.5</v>
      </c>
      <c r="AO24" s="197" t="n">
        <v>40</v>
      </c>
      <c r="AP24" s="379"/>
      <c r="AQ24" s="197" t="n">
        <v>60</v>
      </c>
      <c r="AR24" s="197" t="n">
        <f aca="false">AN24*AO24+AP24*AQ24+AL24*AM24</f>
        <v>2340</v>
      </c>
      <c r="AS24" s="380"/>
    </row>
    <row r="25" customFormat="false" ht="15" hidden="false" customHeight="false" outlineLevel="0" collapsed="false">
      <c r="A25" s="459" t="n">
        <f aca="false">A24+1</f>
        <v>21</v>
      </c>
      <c r="B25" s="197" t="s">
        <v>27</v>
      </c>
      <c r="C25" s="460" t="s">
        <v>43</v>
      </c>
      <c r="D25" s="466" t="n">
        <v>9</v>
      </c>
      <c r="E25" s="292" t="s">
        <v>50</v>
      </c>
      <c r="F25" s="197" t="s">
        <v>50</v>
      </c>
      <c r="G25" s="384" t="n">
        <v>10</v>
      </c>
      <c r="H25" s="354" t="n">
        <v>9</v>
      </c>
      <c r="I25" s="355" t="n">
        <v>9</v>
      </c>
      <c r="J25" s="358" t="n">
        <v>9</v>
      </c>
      <c r="K25" s="358" t="n">
        <v>9</v>
      </c>
      <c r="L25" s="355" t="s">
        <v>50</v>
      </c>
      <c r="M25" s="355" t="s">
        <v>50</v>
      </c>
      <c r="N25" s="384" t="n">
        <v>9</v>
      </c>
      <c r="O25" s="354" t="n">
        <v>9</v>
      </c>
      <c r="P25" s="355" t="n">
        <v>9</v>
      </c>
      <c r="Q25" s="355" t="n">
        <v>9</v>
      </c>
      <c r="R25" s="354" t="n">
        <v>9</v>
      </c>
      <c r="S25" s="429" t="s">
        <v>50</v>
      </c>
      <c r="T25" s="429" t="s">
        <v>50</v>
      </c>
      <c r="U25" s="290" t="n">
        <v>9</v>
      </c>
      <c r="V25" s="354" t="n">
        <v>8</v>
      </c>
      <c r="W25" s="354" t="n">
        <v>9</v>
      </c>
      <c r="X25" s="354" t="n">
        <v>9</v>
      </c>
      <c r="Y25" s="354" t="n">
        <v>9</v>
      </c>
      <c r="Z25" s="425" t="s">
        <v>50</v>
      </c>
      <c r="AA25" s="425" t="s">
        <v>50</v>
      </c>
      <c r="AB25" s="290" t="n">
        <v>9</v>
      </c>
      <c r="AC25" s="354" t="n">
        <v>9</v>
      </c>
      <c r="AD25" s="354" t="n">
        <v>9</v>
      </c>
      <c r="AE25" s="354" t="n">
        <v>9</v>
      </c>
      <c r="AF25" s="354" t="n">
        <v>9</v>
      </c>
      <c r="AG25" s="427" t="s">
        <v>50</v>
      </c>
      <c r="AH25" s="378" t="n">
        <f aca="false">IF(COUNTIF(D25:AG25,"&gt;0")&gt;$AH$1,$AH$1,COUNTIF(D25:AG25,"&gt;0"))</f>
        <v>21</v>
      </c>
      <c r="AI25" s="197"/>
      <c r="AJ25" s="197" t="n">
        <f aca="false">COUNTIF($D25:$AG25,"отп/Б")+COUNTIF($D25:$AG25,"отп")+COUNTIF($D25:$AG25,"отп/с")</f>
        <v>0</v>
      </c>
      <c r="AK25" s="197" t="n">
        <f aca="false">COUNTIF($D25:$AG25,"Б")</f>
        <v>0</v>
      </c>
      <c r="AL25" s="197"/>
      <c r="AM25" s="197" t="n">
        <v>25</v>
      </c>
      <c r="AN25" s="415" t="n">
        <v>21</v>
      </c>
      <c r="AO25" s="197" t="n">
        <v>40</v>
      </c>
      <c r="AP25" s="379"/>
      <c r="AQ25" s="197" t="n">
        <v>60</v>
      </c>
      <c r="AR25" s="197" t="n">
        <f aca="false">AN25*AO25+AP25*AQ25+AL25*AM25</f>
        <v>840</v>
      </c>
      <c r="AS25" s="380"/>
    </row>
    <row r="26" customFormat="false" ht="15" hidden="false" customHeight="false" outlineLevel="0" collapsed="false">
      <c r="A26" s="459" t="n">
        <f aca="false">A25+1</f>
        <v>22</v>
      </c>
      <c r="B26" s="197" t="s">
        <v>27</v>
      </c>
      <c r="C26" s="460" t="s">
        <v>44</v>
      </c>
      <c r="D26" s="463" t="n">
        <v>8</v>
      </c>
      <c r="E26" s="292" t="s">
        <v>50</v>
      </c>
      <c r="F26" s="197" t="s">
        <v>50</v>
      </c>
      <c r="G26" s="384" t="n">
        <v>8</v>
      </c>
      <c r="H26" s="467" t="n">
        <v>11.5</v>
      </c>
      <c r="I26" s="517" t="n">
        <v>11.5</v>
      </c>
      <c r="J26" s="358" t="n">
        <v>12</v>
      </c>
      <c r="K26" s="295" t="n">
        <v>8</v>
      </c>
      <c r="L26" s="355" t="s">
        <v>50</v>
      </c>
      <c r="M26" s="355" t="s">
        <v>50</v>
      </c>
      <c r="N26" s="324" t="n">
        <v>8</v>
      </c>
      <c r="O26" s="354" t="n">
        <v>8</v>
      </c>
      <c r="P26" s="355" t="n">
        <v>8</v>
      </c>
      <c r="Q26" s="355" t="n">
        <v>8</v>
      </c>
      <c r="R26" s="354" t="n">
        <v>8</v>
      </c>
      <c r="S26" s="429" t="s">
        <v>50</v>
      </c>
      <c r="T26" s="429" t="s">
        <v>50</v>
      </c>
      <c r="U26" s="354" t="n">
        <v>8</v>
      </c>
      <c r="V26" s="354" t="n">
        <v>8</v>
      </c>
      <c r="W26" s="354" t="n">
        <v>12</v>
      </c>
      <c r="X26" s="467" t="n">
        <v>11.5</v>
      </c>
      <c r="Y26" s="467" t="n">
        <v>11.5</v>
      </c>
      <c r="Z26" s="425" t="s">
        <v>50</v>
      </c>
      <c r="AA26" s="425" t="s">
        <v>50</v>
      </c>
      <c r="AB26" s="354" t="n">
        <v>8</v>
      </c>
      <c r="AC26" s="354" t="n">
        <v>8</v>
      </c>
      <c r="AD26" s="354" t="n">
        <v>8</v>
      </c>
      <c r="AE26" s="354" t="n">
        <v>8</v>
      </c>
      <c r="AF26" s="354" t="n">
        <v>8</v>
      </c>
      <c r="AG26" s="427" t="s">
        <v>50</v>
      </c>
      <c r="AH26" s="378" t="n">
        <f aca="false">IF(COUNTIF(D26:AG26,"&gt;0")&gt;$AH$1,$AH$1,COUNTIF(D26:AG26,"&gt;0"))</f>
        <v>21</v>
      </c>
      <c r="AI26" s="197"/>
      <c r="AJ26" s="197" t="n">
        <f aca="false">COUNTIF($D26:$AG26,"отп/Б")+COUNTIF($D26:$AG26,"отп")+COUNTIF($D26:$AG26,"отп/с")</f>
        <v>0</v>
      </c>
      <c r="AK26" s="197" t="n">
        <f aca="false">COUNTIF($D26:$AG26,"Б")</f>
        <v>0</v>
      </c>
      <c r="AL26" s="197"/>
      <c r="AM26" s="290" t="n">
        <v>25</v>
      </c>
      <c r="AN26" s="422" t="n">
        <v>22</v>
      </c>
      <c r="AO26" s="197" t="n">
        <v>60</v>
      </c>
      <c r="AQ26" s="230" t="n">
        <v>90</v>
      </c>
      <c r="AR26" s="230" t="n">
        <f aca="false">AN26*AO26+AP26*AQ26+AL26*AM26</f>
        <v>1320</v>
      </c>
      <c r="AS26" s="380"/>
    </row>
    <row r="27" customFormat="false" ht="15" hidden="false" customHeight="false" outlineLevel="0" collapsed="false">
      <c r="A27" s="459" t="n">
        <f aca="false">A26+1</f>
        <v>23</v>
      </c>
      <c r="B27" s="197" t="s">
        <v>27</v>
      </c>
      <c r="C27" s="460" t="s">
        <v>45</v>
      </c>
      <c r="D27" s="466" t="n">
        <v>8</v>
      </c>
      <c r="E27" s="292" t="s">
        <v>50</v>
      </c>
      <c r="F27" s="197" t="s">
        <v>50</v>
      </c>
      <c r="G27" s="384" t="n">
        <v>8</v>
      </c>
      <c r="H27" s="354" t="n">
        <v>8</v>
      </c>
      <c r="I27" s="355" t="n">
        <v>8</v>
      </c>
      <c r="J27" s="358" t="n">
        <v>8</v>
      </c>
      <c r="K27" s="358" t="n">
        <v>8</v>
      </c>
      <c r="L27" s="355" t="s">
        <v>50</v>
      </c>
      <c r="M27" s="355" t="s">
        <v>50</v>
      </c>
      <c r="N27" s="384" t="n">
        <v>8</v>
      </c>
      <c r="O27" s="354" t="n">
        <v>8</v>
      </c>
      <c r="P27" s="355" t="n">
        <v>8</v>
      </c>
      <c r="Q27" s="355" t="n">
        <v>8</v>
      </c>
      <c r="R27" s="354" t="n">
        <v>8</v>
      </c>
      <c r="S27" s="429" t="s">
        <v>50</v>
      </c>
      <c r="T27" s="429" t="s">
        <v>50</v>
      </c>
      <c r="U27" s="290" t="n">
        <v>8</v>
      </c>
      <c r="V27" s="354" t="n">
        <v>8</v>
      </c>
      <c r="W27" s="354" t="n">
        <v>8</v>
      </c>
      <c r="X27" s="354" t="n">
        <v>8</v>
      </c>
      <c r="Y27" s="467" t="n">
        <v>8</v>
      </c>
      <c r="Z27" s="425" t="s">
        <v>50</v>
      </c>
      <c r="AA27" s="425" t="s">
        <v>50</v>
      </c>
      <c r="AB27" s="290" t="s">
        <v>15</v>
      </c>
      <c r="AC27" s="490" t="s">
        <v>15</v>
      </c>
      <c r="AD27" s="490" t="s">
        <v>15</v>
      </c>
      <c r="AE27" s="490" t="s">
        <v>15</v>
      </c>
      <c r="AF27" s="490" t="s">
        <v>15</v>
      </c>
      <c r="AG27" s="427" t="s">
        <v>50</v>
      </c>
      <c r="AH27" s="378" t="n">
        <f aca="false">IF(COUNTIF(D27:AG27,"&gt;0")&gt;$AH$1,$AH$1,COUNTIF(D27:AG27,"&gt;0"))</f>
        <v>16</v>
      </c>
      <c r="AI27" s="197"/>
      <c r="AJ27" s="197" t="n">
        <f aca="false">COUNTIF($D27:$AG27,"отп/Б")+COUNTIF($D27:$AG27,"отп")+COUNTIF($D27:$AG27,"отп/с")</f>
        <v>5</v>
      </c>
      <c r="AK27" s="197" t="n">
        <f aca="false">COUNTIF($D27:$AG27,"Б")</f>
        <v>0</v>
      </c>
      <c r="AL27" s="197"/>
      <c r="AM27" s="290" t="n">
        <v>15</v>
      </c>
      <c r="AN27" s="419"/>
      <c r="AO27" s="197" t="n">
        <v>30</v>
      </c>
      <c r="AP27" s="379"/>
      <c r="AQ27" s="197" t="n">
        <v>45</v>
      </c>
      <c r="AR27" s="197" t="n">
        <f aca="false">AN27*AO27+AP27*AQ27+AL27*AM27</f>
        <v>0</v>
      </c>
      <c r="AS27" s="380"/>
    </row>
    <row r="28" customFormat="false" ht="15" hidden="false" customHeight="false" outlineLevel="0" collapsed="false">
      <c r="A28" s="459" t="n">
        <f aca="false">A27+1</f>
        <v>24</v>
      </c>
      <c r="B28" s="197" t="s">
        <v>27</v>
      </c>
      <c r="C28" s="460" t="s">
        <v>46</v>
      </c>
      <c r="D28" s="463" t="n">
        <v>11</v>
      </c>
      <c r="E28" s="292" t="s">
        <v>50</v>
      </c>
      <c r="F28" s="197" t="s">
        <v>50</v>
      </c>
      <c r="G28" s="384" t="n">
        <v>8</v>
      </c>
      <c r="H28" s="354" t="n">
        <v>8</v>
      </c>
      <c r="I28" s="355" t="n">
        <v>11</v>
      </c>
      <c r="J28" s="358" t="n">
        <v>8</v>
      </c>
      <c r="K28" s="295" t="n">
        <v>8</v>
      </c>
      <c r="L28" s="355" t="s">
        <v>50</v>
      </c>
      <c r="M28" s="355" t="s">
        <v>50</v>
      </c>
      <c r="N28" s="290" t="s">
        <v>15</v>
      </c>
      <c r="O28" s="490" t="s">
        <v>15</v>
      </c>
      <c r="P28" s="490" t="s">
        <v>15</v>
      </c>
      <c r="Q28" s="490" t="s">
        <v>15</v>
      </c>
      <c r="R28" s="490" t="s">
        <v>15</v>
      </c>
      <c r="S28" s="429" t="s">
        <v>50</v>
      </c>
      <c r="T28" s="429" t="s">
        <v>50</v>
      </c>
      <c r="U28" s="290" t="s">
        <v>15</v>
      </c>
      <c r="V28" s="490" t="s">
        <v>15</v>
      </c>
      <c r="W28" s="490" t="s">
        <v>15</v>
      </c>
      <c r="X28" s="490" t="s">
        <v>15</v>
      </c>
      <c r="Y28" s="490" t="s">
        <v>15</v>
      </c>
      <c r="Z28" s="425" t="s">
        <v>50</v>
      </c>
      <c r="AA28" s="425" t="s">
        <v>50</v>
      </c>
      <c r="AB28" s="290" t="s">
        <v>15</v>
      </c>
      <c r="AC28" s="490" t="s">
        <v>15</v>
      </c>
      <c r="AD28" s="490" t="s">
        <v>15</v>
      </c>
      <c r="AE28" s="490" t="s">
        <v>15</v>
      </c>
      <c r="AF28" s="490" t="s">
        <v>15</v>
      </c>
      <c r="AG28" s="427" t="s">
        <v>50</v>
      </c>
      <c r="AH28" s="378" t="n">
        <f aca="false">IF(COUNTIF(D28:AG28,"&gt;0")&gt;$AH$1,$AH$1,COUNTIF(D28:AG28,"&gt;0"))</f>
        <v>6</v>
      </c>
      <c r="AI28" s="197"/>
      <c r="AJ28" s="197" t="n">
        <f aca="false">COUNTIF($D28:$AG28,"отп/Б")+COUNTIF($D28:$AG28,"отп")+COUNTIF($D28:$AG28,"отп/с")</f>
        <v>15</v>
      </c>
      <c r="AK28" s="197" t="n">
        <f aca="false">COUNTIF($D28:$AG28,"Б")</f>
        <v>0</v>
      </c>
      <c r="AL28" s="197"/>
      <c r="AM28" s="290" t="n">
        <v>15</v>
      </c>
      <c r="AN28" s="419" t="n">
        <v>6</v>
      </c>
      <c r="AO28" s="197" t="n">
        <v>30</v>
      </c>
      <c r="AP28" s="379"/>
      <c r="AQ28" s="197" t="n">
        <v>45</v>
      </c>
      <c r="AR28" s="197" t="n">
        <f aca="false">AN28*AO28+AP28*AQ28+AL28*AM28</f>
        <v>180</v>
      </c>
      <c r="AS28" s="380"/>
    </row>
    <row r="29" customFormat="false" ht="15" hidden="false" customHeight="false" outlineLevel="0" collapsed="false">
      <c r="A29" s="459" t="n">
        <f aca="false">A28+1</f>
        <v>25</v>
      </c>
      <c r="B29" s="197" t="s">
        <v>27</v>
      </c>
      <c r="C29" s="460" t="s">
        <v>111</v>
      </c>
      <c r="D29" s="463" t="n">
        <v>8</v>
      </c>
      <c r="E29" s="292" t="s">
        <v>50</v>
      </c>
      <c r="F29" s="197" t="s">
        <v>50</v>
      </c>
      <c r="G29" s="384" t="n">
        <v>8</v>
      </c>
      <c r="H29" s="354" t="n">
        <v>8</v>
      </c>
      <c r="I29" s="355" t="n">
        <v>8</v>
      </c>
      <c r="J29" s="358" t="n">
        <v>8</v>
      </c>
      <c r="K29" s="358" t="n">
        <v>8</v>
      </c>
      <c r="L29" s="355" t="s">
        <v>50</v>
      </c>
      <c r="M29" s="355" t="s">
        <v>50</v>
      </c>
      <c r="N29" s="384" t="n">
        <v>8</v>
      </c>
      <c r="O29" s="354" t="n">
        <v>8</v>
      </c>
      <c r="P29" s="355" t="n">
        <v>8</v>
      </c>
      <c r="Q29" s="355" t="n">
        <v>8</v>
      </c>
      <c r="R29" s="354" t="n">
        <v>8</v>
      </c>
      <c r="S29" s="429" t="s">
        <v>50</v>
      </c>
      <c r="T29" s="429" t="s">
        <v>50</v>
      </c>
      <c r="U29" s="290" t="n">
        <v>8</v>
      </c>
      <c r="V29" s="354" t="n">
        <v>8</v>
      </c>
      <c r="W29" s="354" t="n">
        <v>8</v>
      </c>
      <c r="X29" s="354" t="n">
        <v>10</v>
      </c>
      <c r="Y29" s="354" t="n">
        <v>8</v>
      </c>
      <c r="Z29" s="425" t="s">
        <v>50</v>
      </c>
      <c r="AA29" s="425" t="s">
        <v>50</v>
      </c>
      <c r="AB29" s="290" t="n">
        <v>8</v>
      </c>
      <c r="AC29" s="354" t="n">
        <v>8</v>
      </c>
      <c r="AD29" s="354" t="n">
        <v>8</v>
      </c>
      <c r="AE29" s="354" t="n">
        <v>8</v>
      </c>
      <c r="AF29" s="354" t="n">
        <v>8</v>
      </c>
      <c r="AG29" s="427" t="s">
        <v>50</v>
      </c>
      <c r="AH29" s="378" t="n">
        <f aca="false">IF(COUNTIF(D29:AG29,"&gt;0")&gt;$AH$1,$AH$1,COUNTIF(D29:AG29,"&gt;0"))</f>
        <v>21</v>
      </c>
      <c r="AI29" s="197"/>
      <c r="AJ29" s="197" t="n">
        <f aca="false">COUNTIF($D29:$AG29,"отп/Б")+COUNTIF($D29:$AG29,"отп")+COUNTIF($D29:$AG29,"отп/с")</f>
        <v>0</v>
      </c>
      <c r="AK29" s="197" t="n">
        <f aca="false">COUNTIF($D29:$AG29,"Б")</f>
        <v>0</v>
      </c>
      <c r="AL29" s="197"/>
      <c r="AM29" s="290" t="n">
        <v>15</v>
      </c>
      <c r="AN29" s="419" t="n">
        <v>2</v>
      </c>
      <c r="AO29" s="197" t="n">
        <v>30</v>
      </c>
      <c r="AP29" s="379"/>
      <c r="AQ29" s="197" t="n">
        <v>45</v>
      </c>
      <c r="AR29" s="197" t="n">
        <f aca="false">AN29*AO29+AP29*AQ29+AL29*AM29</f>
        <v>60</v>
      </c>
      <c r="AS29" s="380"/>
    </row>
    <row r="30" customFormat="false" ht="15" hidden="false" customHeight="false" outlineLevel="0" collapsed="false">
      <c r="A30" s="459" t="n">
        <f aca="false">A29+1</f>
        <v>26</v>
      </c>
      <c r="B30" s="197" t="s">
        <v>27</v>
      </c>
      <c r="C30" s="460" t="s">
        <v>90</v>
      </c>
      <c r="D30" s="518" t="s">
        <v>79</v>
      </c>
      <c r="E30" s="292" t="s">
        <v>50</v>
      </c>
      <c r="F30" s="197" t="s">
        <v>50</v>
      </c>
      <c r="G30" s="518" t="s">
        <v>79</v>
      </c>
      <c r="H30" s="518" t="s">
        <v>79</v>
      </c>
      <c r="I30" s="518" t="s">
        <v>79</v>
      </c>
      <c r="J30" s="518" t="s">
        <v>79</v>
      </c>
      <c r="K30" s="518" t="s">
        <v>79</v>
      </c>
      <c r="L30" s="355" t="s">
        <v>50</v>
      </c>
      <c r="M30" s="355" t="s">
        <v>50</v>
      </c>
      <c r="N30" s="384" t="n">
        <v>8</v>
      </c>
      <c r="O30" s="354" t="n">
        <v>8</v>
      </c>
      <c r="P30" s="355" t="n">
        <v>8</v>
      </c>
      <c r="Q30" s="355" t="n">
        <v>8</v>
      </c>
      <c r="R30" s="354" t="n">
        <v>14</v>
      </c>
      <c r="S30" s="429" t="s">
        <v>50</v>
      </c>
      <c r="T30" s="429" t="s">
        <v>50</v>
      </c>
      <c r="U30" s="290" t="n">
        <v>8</v>
      </c>
      <c r="V30" s="354" t="n">
        <v>8</v>
      </c>
      <c r="W30" s="354" t="n">
        <v>8</v>
      </c>
      <c r="X30" s="354" t="n">
        <v>8</v>
      </c>
      <c r="Y30" s="354" t="n">
        <v>8</v>
      </c>
      <c r="Z30" s="425" t="s">
        <v>50</v>
      </c>
      <c r="AA30" s="425" t="s">
        <v>50</v>
      </c>
      <c r="AB30" s="290" t="n">
        <v>8</v>
      </c>
      <c r="AC30" s="467" t="n">
        <v>9.5</v>
      </c>
      <c r="AD30" s="354" t="n">
        <v>10</v>
      </c>
      <c r="AE30" s="467" t="n">
        <v>13</v>
      </c>
      <c r="AF30" s="354" t="n">
        <v>8</v>
      </c>
      <c r="AG30" s="427" t="s">
        <v>50</v>
      </c>
      <c r="AH30" s="197" t="n">
        <f aca="false">IF(COUNTIF(D30:AG30,"&gt;0")&gt;$AH$1,$AH$1,COUNTIF(D30:AG30,"&gt;0"))</f>
        <v>15</v>
      </c>
      <c r="AI30" s="197" t="n">
        <v>6</v>
      </c>
      <c r="AJ30" s="197" t="n">
        <f aca="false">COUNTIF($D30:$AG30,"отп/Б")+COUNTIF($D30:$AG30,"отп")+COUNTIF($D30:$AG30,"отп/с")</f>
        <v>0</v>
      </c>
      <c r="AK30" s="197" t="n">
        <f aca="false">COUNTIF($D30:$AG30,"Б")</f>
        <v>0</v>
      </c>
      <c r="AL30" s="197"/>
      <c r="AM30" s="290" t="n">
        <v>15</v>
      </c>
      <c r="AN30" s="423" t="n">
        <v>14.5</v>
      </c>
      <c r="AO30" s="197" t="n">
        <v>30</v>
      </c>
      <c r="AP30" s="379"/>
      <c r="AQ30" s="197" t="n">
        <v>45</v>
      </c>
      <c r="AR30" s="197" t="n">
        <f aca="false">AN30*AO30+AP30*AQ30+AL30*AM30</f>
        <v>435</v>
      </c>
      <c r="AS30" s="380"/>
    </row>
    <row r="31" customFormat="false" ht="15" hidden="false" customHeight="false" outlineLevel="0" collapsed="false">
      <c r="A31" s="469" t="n">
        <f aca="false">A30+1</f>
        <v>27</v>
      </c>
      <c r="B31" s="255" t="s">
        <v>27</v>
      </c>
      <c r="C31" s="470" t="s">
        <v>49</v>
      </c>
      <c r="D31" s="471" t="n">
        <v>8</v>
      </c>
      <c r="E31" s="292" t="s">
        <v>50</v>
      </c>
      <c r="F31" s="197" t="s">
        <v>50</v>
      </c>
      <c r="G31" s="472" t="n">
        <v>8</v>
      </c>
      <c r="H31" s="473" t="n">
        <v>8</v>
      </c>
      <c r="I31" s="474" t="n">
        <v>8</v>
      </c>
      <c r="J31" s="475" t="s">
        <v>113</v>
      </c>
      <c r="K31" s="475" t="n">
        <v>8</v>
      </c>
      <c r="L31" s="355" t="s">
        <v>50</v>
      </c>
      <c r="M31" s="355" t="s">
        <v>50</v>
      </c>
      <c r="N31" s="472" t="s">
        <v>113</v>
      </c>
      <c r="O31" s="473" t="n">
        <v>8</v>
      </c>
      <c r="P31" s="474" t="n">
        <v>8</v>
      </c>
      <c r="Q31" s="474" t="n">
        <v>8</v>
      </c>
      <c r="R31" s="473" t="n">
        <v>8</v>
      </c>
      <c r="S31" s="429" t="s">
        <v>50</v>
      </c>
      <c r="T31" s="429" t="s">
        <v>50</v>
      </c>
      <c r="U31" s="391" t="n">
        <v>8</v>
      </c>
      <c r="V31" s="473" t="n">
        <v>8</v>
      </c>
      <c r="W31" s="473" t="n">
        <v>8</v>
      </c>
      <c r="X31" s="473" t="n">
        <v>8</v>
      </c>
      <c r="Y31" s="473" t="n">
        <v>8</v>
      </c>
      <c r="Z31" s="425" t="s">
        <v>50</v>
      </c>
      <c r="AA31" s="425" t="s">
        <v>50</v>
      </c>
      <c r="AB31" s="391" t="n">
        <v>8</v>
      </c>
      <c r="AC31" s="473" t="n">
        <v>8</v>
      </c>
      <c r="AD31" s="473" t="n">
        <v>8</v>
      </c>
      <c r="AE31" s="473" t="n">
        <v>8</v>
      </c>
      <c r="AF31" s="473" t="n">
        <v>8</v>
      </c>
      <c r="AG31" s="427" t="s">
        <v>50</v>
      </c>
      <c r="AH31" s="392" t="n">
        <f aca="false">IF(COUNTIF(D31:AG31,"&gt;0")&gt;$AH$1,$AH$1,COUNTIF(D31:AG31,"&gt;0"))</f>
        <v>19</v>
      </c>
      <c r="AI31" s="255"/>
      <c r="AJ31" s="255" t="n">
        <f aca="false">COUNTIF($D31:$AG31,"отп/Б")+COUNTIF($D31:$AG31,"отп")+COUNTIF($D31:$AG31,"отп/с")</f>
        <v>0</v>
      </c>
      <c r="AK31" s="255" t="n">
        <f aca="false">COUNTIF($D31:$AG31,"Б")</f>
        <v>0</v>
      </c>
      <c r="AL31" s="255"/>
      <c r="AM31" s="255" t="n">
        <v>0</v>
      </c>
      <c r="AN31" s="424"/>
      <c r="AO31" s="255" t="n">
        <v>0</v>
      </c>
      <c r="AP31" s="394"/>
      <c r="AQ31" s="255" t="n">
        <v>0</v>
      </c>
      <c r="AR31" s="255" t="n">
        <f aca="false">AN31*AO31+AP31*AQ31+AL31*AM31</f>
        <v>0</v>
      </c>
      <c r="AS31" s="395"/>
    </row>
    <row r="32" customFormat="false" ht="15" hidden="false" customHeight="false" outlineLevel="0" collapsed="false">
      <c r="A32" s="290" t="n">
        <f aca="false">A31+1</f>
        <v>28</v>
      </c>
      <c r="B32" s="192" t="s">
        <v>50</v>
      </c>
      <c r="C32" s="396" t="s">
        <v>51</v>
      </c>
      <c r="D32" s="519" t="s">
        <v>65</v>
      </c>
      <c r="E32" s="519" t="s">
        <v>65</v>
      </c>
      <c r="F32" s="519" t="s">
        <v>65</v>
      </c>
      <c r="G32" s="519" t="s">
        <v>65</v>
      </c>
      <c r="H32" s="519" t="s">
        <v>65</v>
      </c>
      <c r="I32" s="519" t="s">
        <v>65</v>
      </c>
      <c r="J32" s="519" t="s">
        <v>65</v>
      </c>
      <c r="K32" s="519" t="s">
        <v>65</v>
      </c>
      <c r="L32" s="519" t="s">
        <v>65</v>
      </c>
      <c r="M32" s="519" t="s">
        <v>65</v>
      </c>
      <c r="N32" s="519" t="s">
        <v>65</v>
      </c>
      <c r="O32" s="519" t="s">
        <v>65</v>
      </c>
      <c r="P32" s="519" t="s">
        <v>65</v>
      </c>
      <c r="Q32" s="519" t="s">
        <v>65</v>
      </c>
      <c r="R32" s="519" t="s">
        <v>65</v>
      </c>
      <c r="S32" s="519" t="s">
        <v>65</v>
      </c>
      <c r="T32" s="519" t="s">
        <v>65</v>
      </c>
      <c r="U32" s="519" t="s">
        <v>65</v>
      </c>
      <c r="V32" s="519" t="s">
        <v>65</v>
      </c>
      <c r="W32" s="519" t="s">
        <v>65</v>
      </c>
      <c r="X32" s="519" t="s">
        <v>65</v>
      </c>
      <c r="Y32" s="519" t="s">
        <v>65</v>
      </c>
      <c r="Z32" s="519" t="s">
        <v>65</v>
      </c>
      <c r="AA32" s="519" t="s">
        <v>65</v>
      </c>
      <c r="AB32" s="519" t="s">
        <v>65</v>
      </c>
      <c r="AC32" s="519" t="s">
        <v>65</v>
      </c>
      <c r="AD32" s="519" t="s">
        <v>65</v>
      </c>
      <c r="AE32" s="519" t="s">
        <v>65</v>
      </c>
      <c r="AF32" s="519" t="s">
        <v>65</v>
      </c>
      <c r="AG32" s="519" t="s">
        <v>65</v>
      </c>
      <c r="AH32" s="258" t="n">
        <f aca="false">IF(COUNTIF(D32:AG32,"&gt;0")&gt;$AH$1,$AH$1,COUNTIF(D32:AG32,"&gt;0"))</f>
        <v>0</v>
      </c>
      <c r="AI32" s="192"/>
      <c r="AJ32" s="192" t="n">
        <f aca="false">COUNTIF($D32:$AG32,"отп/Б")+COUNTIF($D32:$AG32,"отп")+COUNTIF($D32:$AG32,"отп/с")</f>
        <v>0</v>
      </c>
      <c r="AK32" s="192" t="n">
        <f aca="false">COUNTIF($D32:$AG32,"Б")</f>
        <v>30</v>
      </c>
      <c r="AL32" s="192"/>
      <c r="AM32" s="290" t="n">
        <v>25</v>
      </c>
      <c r="AN32" s="193"/>
      <c r="AO32" s="193" t="n">
        <v>40</v>
      </c>
      <c r="AP32" s="290"/>
      <c r="AQ32" s="193" t="n">
        <v>60</v>
      </c>
      <c r="AR32" s="193" t="n">
        <f aca="false">AN32*AO32+AP32*AQ32+AL32*AM32</f>
        <v>0</v>
      </c>
      <c r="AS32" s="193"/>
    </row>
    <row r="33" customFormat="false" ht="15" hidden="false" customHeight="false" outlineLevel="0" collapsed="false">
      <c r="A33" s="290" t="n">
        <f aca="false">A32+1</f>
        <v>29</v>
      </c>
      <c r="B33" s="192" t="s">
        <v>50</v>
      </c>
      <c r="C33" s="396" t="s">
        <v>119</v>
      </c>
      <c r="D33" s="354" t="n">
        <v>8</v>
      </c>
      <c r="E33" s="292" t="s">
        <v>50</v>
      </c>
      <c r="F33" s="197" t="s">
        <v>50</v>
      </c>
      <c r="G33" s="384" t="n">
        <v>8</v>
      </c>
      <c r="H33" s="354" t="n">
        <v>8</v>
      </c>
      <c r="I33" s="355" t="n">
        <v>8</v>
      </c>
      <c r="J33" s="358" t="n">
        <v>8</v>
      </c>
      <c r="K33" s="358" t="n">
        <v>8</v>
      </c>
      <c r="L33" s="355" t="s">
        <v>50</v>
      </c>
      <c r="M33" s="355" t="s">
        <v>50</v>
      </c>
      <c r="N33" s="384" t="n">
        <v>8</v>
      </c>
      <c r="O33" s="354" t="n">
        <v>8</v>
      </c>
      <c r="P33" s="355" t="n">
        <v>8</v>
      </c>
      <c r="Q33" s="355" t="n">
        <v>8</v>
      </c>
      <c r="R33" s="354" t="n">
        <v>8</v>
      </c>
      <c r="S33" s="429" t="s">
        <v>50</v>
      </c>
      <c r="T33" s="429" t="s">
        <v>50</v>
      </c>
      <c r="U33" s="290" t="n">
        <v>8</v>
      </c>
      <c r="V33" s="354" t="n">
        <v>8</v>
      </c>
      <c r="W33" s="354" t="n">
        <v>8</v>
      </c>
      <c r="X33" s="354" t="n">
        <v>8</v>
      </c>
      <c r="Y33" s="354" t="n">
        <v>8</v>
      </c>
      <c r="Z33" s="425" t="s">
        <v>50</v>
      </c>
      <c r="AA33" s="425" t="s">
        <v>50</v>
      </c>
      <c r="AB33" s="447" t="s">
        <v>66</v>
      </c>
      <c r="AC33" s="354" t="n">
        <v>8</v>
      </c>
      <c r="AD33" s="354" t="n">
        <v>8</v>
      </c>
      <c r="AE33" s="354" t="n">
        <v>8</v>
      </c>
      <c r="AF33" s="354" t="n">
        <v>8</v>
      </c>
      <c r="AG33" s="427" t="s">
        <v>50</v>
      </c>
      <c r="AH33" s="258" t="n">
        <f aca="false">IF(COUNTIF(D33:AG33,"&gt;0")&gt;$AH$1,$AH$1,COUNTIF(D33:AG33,"&gt;0"))</f>
        <v>20</v>
      </c>
      <c r="AI33" s="192"/>
      <c r="AJ33" s="192" t="n">
        <f aca="false">COUNTIF($D33:$AG33,"отп/Б")+COUNTIF($D33:$AG33,"отп")+COUNTIF($D33:$AG33,"отп/с")</f>
        <v>1</v>
      </c>
      <c r="AK33" s="192" t="n">
        <f aca="false">COUNTIF($D33:$AG33,"Б")</f>
        <v>0</v>
      </c>
      <c r="AL33" s="192"/>
      <c r="AM33" s="290" t="n">
        <v>25</v>
      </c>
      <c r="AN33" s="193"/>
      <c r="AO33" s="193" t="n">
        <v>50</v>
      </c>
      <c r="AP33" s="197"/>
      <c r="AQ33" s="230" t="n">
        <v>75</v>
      </c>
      <c r="AR33" s="230" t="n">
        <f aca="false">AN33*AO33+AP33*AQ33+AL33*AM33</f>
        <v>0</v>
      </c>
      <c r="AS33" s="230"/>
    </row>
    <row r="34" customFormat="false" ht="15" hidden="false" customHeight="false" outlineLevel="0" collapsed="false">
      <c r="A34" s="290" t="n">
        <f aca="false">A33+1</f>
        <v>30</v>
      </c>
      <c r="B34" s="197" t="s">
        <v>54</v>
      </c>
      <c r="C34" s="397" t="s">
        <v>55</v>
      </c>
      <c r="D34" s="197" t="n">
        <v>8</v>
      </c>
      <c r="E34" s="292" t="s">
        <v>50</v>
      </c>
      <c r="F34" s="197" t="s">
        <v>50</v>
      </c>
      <c r="G34" s="384" t="n">
        <v>8</v>
      </c>
      <c r="H34" s="354" t="n">
        <v>8</v>
      </c>
      <c r="I34" s="355" t="n">
        <v>8</v>
      </c>
      <c r="J34" s="358" t="n">
        <v>8</v>
      </c>
      <c r="K34" s="358" t="n">
        <v>8</v>
      </c>
      <c r="L34" s="355" t="s">
        <v>50</v>
      </c>
      <c r="M34" s="355" t="s">
        <v>50</v>
      </c>
      <c r="N34" s="384" t="n">
        <v>8</v>
      </c>
      <c r="O34" s="354" t="n">
        <v>8</v>
      </c>
      <c r="P34" s="355" t="n">
        <v>8</v>
      </c>
      <c r="Q34" s="355" t="n">
        <v>8</v>
      </c>
      <c r="R34" s="354" t="n">
        <v>8</v>
      </c>
      <c r="S34" s="429" t="s">
        <v>50</v>
      </c>
      <c r="T34" s="429" t="s">
        <v>50</v>
      </c>
      <c r="U34" s="290" t="n">
        <v>8</v>
      </c>
      <c r="V34" s="354" t="n">
        <v>8</v>
      </c>
      <c r="W34" s="354" t="n">
        <v>8</v>
      </c>
      <c r="X34" s="354" t="n">
        <v>8</v>
      </c>
      <c r="Y34" s="354" t="n">
        <v>8</v>
      </c>
      <c r="Z34" s="425" t="s">
        <v>50</v>
      </c>
      <c r="AA34" s="425" t="s">
        <v>50</v>
      </c>
      <c r="AB34" s="290" t="n">
        <v>8</v>
      </c>
      <c r="AC34" s="354" t="n">
        <v>8</v>
      </c>
      <c r="AD34" s="354" t="n">
        <v>8</v>
      </c>
      <c r="AE34" s="354" t="n">
        <v>8</v>
      </c>
      <c r="AF34" s="354" t="n">
        <v>8</v>
      </c>
      <c r="AG34" s="427" t="s">
        <v>50</v>
      </c>
      <c r="AH34" s="200" t="n">
        <f aca="false">IF(COUNTIF(D34:AG34,"&gt;0")&gt;$AH$1,$AH$1,COUNTIF(D34:AG34,"&gt;0"))</f>
        <v>21</v>
      </c>
      <c r="AI34" s="196"/>
      <c r="AJ34" s="196" t="n">
        <f aca="false">COUNTIF($D34:$AG34,"отп/Б")+COUNTIF($D34:$AG34,"отп")+COUNTIF($D34:$AG34,"отп/с")</f>
        <v>0</v>
      </c>
      <c r="AK34" s="196" t="n">
        <f aca="false">COUNTIF($D34:$AG34,"Б")</f>
        <v>0</v>
      </c>
      <c r="AL34" s="196"/>
      <c r="AM34" s="197" t="n">
        <v>25</v>
      </c>
      <c r="AN34" s="230"/>
      <c r="AO34" s="230" t="n">
        <v>40</v>
      </c>
      <c r="AP34" s="197"/>
      <c r="AQ34" s="230" t="n">
        <v>60</v>
      </c>
      <c r="AR34" s="230" t="n">
        <f aca="false">AN34*AO34+AP34*AQ34+AL34*AM34</f>
        <v>0</v>
      </c>
      <c r="AS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56</v>
      </c>
      <c r="D35" s="354" t="n">
        <v>8</v>
      </c>
      <c r="E35" s="292" t="s">
        <v>50</v>
      </c>
      <c r="F35" s="197" t="s">
        <v>50</v>
      </c>
      <c r="G35" s="384" t="n">
        <v>8</v>
      </c>
      <c r="H35" s="354" t="n">
        <v>8</v>
      </c>
      <c r="I35" s="355" t="n">
        <v>8</v>
      </c>
      <c r="J35" s="358" t="n">
        <v>8</v>
      </c>
      <c r="K35" s="358" t="n">
        <v>8</v>
      </c>
      <c r="L35" s="355" t="s">
        <v>50</v>
      </c>
      <c r="M35" s="355" t="s">
        <v>50</v>
      </c>
      <c r="N35" s="384" t="n">
        <v>8</v>
      </c>
      <c r="O35" s="354" t="n">
        <v>8</v>
      </c>
      <c r="P35" s="355" t="n">
        <v>8</v>
      </c>
      <c r="Q35" s="355" t="n">
        <v>8</v>
      </c>
      <c r="R35" s="354" t="n">
        <v>8</v>
      </c>
      <c r="S35" s="429" t="s">
        <v>50</v>
      </c>
      <c r="T35" s="429" t="s">
        <v>50</v>
      </c>
      <c r="U35" s="290" t="n">
        <v>8</v>
      </c>
      <c r="V35" s="354" t="n">
        <v>8</v>
      </c>
      <c r="W35" s="354" t="n">
        <v>8</v>
      </c>
      <c r="X35" s="354" t="n">
        <v>8</v>
      </c>
      <c r="Y35" s="354" t="n">
        <v>8</v>
      </c>
      <c r="Z35" s="425" t="s">
        <v>50</v>
      </c>
      <c r="AA35" s="425" t="s">
        <v>50</v>
      </c>
      <c r="AB35" s="290" t="n">
        <v>8</v>
      </c>
      <c r="AC35" s="354" t="n">
        <v>8</v>
      </c>
      <c r="AD35" s="354" t="n">
        <v>8</v>
      </c>
      <c r="AE35" s="354" t="n">
        <v>8</v>
      </c>
      <c r="AF35" s="354" t="n">
        <v>8</v>
      </c>
      <c r="AG35" s="427" t="s">
        <v>50</v>
      </c>
      <c r="AH35" s="200" t="n">
        <f aca="false">IF(COUNTIF(D35:AG35,"&gt;0")&gt;$AH$1,$AH$1,COUNTIF(D35:AG35,"&gt;0"))</f>
        <v>21</v>
      </c>
      <c r="AI35" s="196"/>
      <c r="AJ35" s="196" t="n">
        <f aca="false">COUNTIF($D35:$AG35,"отп/Б")+COUNTIF($D35:$AG35,"отп")+COUNTIF($D35:$AG35,"отп/с")</f>
        <v>0</v>
      </c>
      <c r="AK35" s="196" t="n">
        <f aca="false">COUNTIF($D35:$AG35,"Б")</f>
        <v>0</v>
      </c>
      <c r="AL35" s="196"/>
      <c r="AM35" s="197" t="n">
        <v>25</v>
      </c>
      <c r="AN35" s="230"/>
      <c r="AO35" s="230" t="n">
        <v>40</v>
      </c>
      <c r="AP35" s="197"/>
      <c r="AQ35" s="230" t="n">
        <v>60</v>
      </c>
      <c r="AR35" s="230" t="n">
        <f aca="false">AN35*AO35+AP35*AQ35+AL35*AM35</f>
        <v>0</v>
      </c>
      <c r="AS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57</v>
      </c>
      <c r="D36" s="197" t="s">
        <v>15</v>
      </c>
      <c r="E36" s="292" t="s">
        <v>50</v>
      </c>
      <c r="F36" s="197" t="s">
        <v>50</v>
      </c>
      <c r="G36" s="384" t="s">
        <v>15</v>
      </c>
      <c r="H36" s="354" t="s">
        <v>15</v>
      </c>
      <c r="I36" s="355" t="s">
        <v>15</v>
      </c>
      <c r="J36" s="358" t="s">
        <v>15</v>
      </c>
      <c r="K36" s="358" t="s">
        <v>15</v>
      </c>
      <c r="L36" s="355" t="s">
        <v>50</v>
      </c>
      <c r="M36" s="355" t="s">
        <v>50</v>
      </c>
      <c r="N36" s="384" t="s">
        <v>15</v>
      </c>
      <c r="O36" s="354" t="s">
        <v>15</v>
      </c>
      <c r="P36" s="355" t="s">
        <v>15</v>
      </c>
      <c r="Q36" s="355" t="n">
        <v>8</v>
      </c>
      <c r="R36" s="354" t="n">
        <v>8</v>
      </c>
      <c r="S36" s="429" t="s">
        <v>50</v>
      </c>
      <c r="T36" s="429" t="s">
        <v>50</v>
      </c>
      <c r="U36" s="290" t="n">
        <v>8</v>
      </c>
      <c r="V36" s="354" t="n">
        <v>8</v>
      </c>
      <c r="W36" s="354" t="n">
        <v>8</v>
      </c>
      <c r="X36" s="354" t="n">
        <v>8</v>
      </c>
      <c r="Y36" s="354" t="n">
        <v>8</v>
      </c>
      <c r="Z36" s="425" t="s">
        <v>50</v>
      </c>
      <c r="AA36" s="425" t="s">
        <v>50</v>
      </c>
      <c r="AB36" s="290" t="n">
        <v>8</v>
      </c>
      <c r="AC36" s="354" t="n">
        <v>8</v>
      </c>
      <c r="AD36" s="354" t="n">
        <v>8</v>
      </c>
      <c r="AE36" s="354" t="n">
        <v>8</v>
      </c>
      <c r="AF36" s="354" t="n">
        <v>8</v>
      </c>
      <c r="AG36" s="427" t="s">
        <v>50</v>
      </c>
      <c r="AH36" s="200" t="n">
        <f aca="false">IF(COUNTIF(D36:AG36,"&gt;0")&gt;$AH$1,$AH$1,COUNTIF(D36:AG36,"&gt;0"))</f>
        <v>12</v>
      </c>
      <c r="AI36" s="196"/>
      <c r="AJ36" s="196" t="n">
        <f aca="false">COUNTIF($D36:$AG36,"отп/Б")+COUNTIF($D36:$AG36,"отп")+COUNTIF($D36:$AG36,"отп/с")</f>
        <v>9</v>
      </c>
      <c r="AK36" s="196" t="n">
        <f aca="false">COUNTIF($D36:$AG36,"Б")</f>
        <v>0</v>
      </c>
      <c r="AL36" s="196"/>
      <c r="AM36" s="197" t="n">
        <v>25</v>
      </c>
      <c r="AN36" s="197"/>
      <c r="AO36" s="197" t="n">
        <v>40</v>
      </c>
      <c r="AP36" s="197"/>
      <c r="AQ36" s="197" t="n">
        <v>60</v>
      </c>
      <c r="AR36" s="197" t="n">
        <f aca="false">AN36*AO36+AP36*AQ36+AL36*AM36</f>
        <v>0</v>
      </c>
      <c r="AS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58</v>
      </c>
      <c r="C37" s="398" t="s">
        <v>101</v>
      </c>
      <c r="D37" s="354" t="n">
        <v>8</v>
      </c>
      <c r="E37" s="292" t="s">
        <v>50</v>
      </c>
      <c r="F37" s="197" t="s">
        <v>50</v>
      </c>
      <c r="G37" s="102" t="n">
        <v>8</v>
      </c>
      <c r="H37" s="354" t="n">
        <v>8</v>
      </c>
      <c r="I37" s="355" t="n">
        <v>8</v>
      </c>
      <c r="J37" s="358" t="n">
        <v>8</v>
      </c>
      <c r="K37" s="358" t="n">
        <v>8</v>
      </c>
      <c r="L37" s="355" t="s">
        <v>50</v>
      </c>
      <c r="M37" s="355" t="s">
        <v>50</v>
      </c>
      <c r="N37" s="384" t="n">
        <v>8</v>
      </c>
      <c r="O37" s="354" t="n">
        <v>8</v>
      </c>
      <c r="P37" s="355" t="n">
        <v>8</v>
      </c>
      <c r="Q37" s="355" t="n">
        <v>8</v>
      </c>
      <c r="R37" s="354" t="n">
        <v>8</v>
      </c>
      <c r="S37" s="429" t="s">
        <v>50</v>
      </c>
      <c r="T37" s="429" t="s">
        <v>50</v>
      </c>
      <c r="U37" s="290" t="n">
        <v>8</v>
      </c>
      <c r="V37" s="354" t="n">
        <v>8</v>
      </c>
      <c r="W37" s="354" t="n">
        <v>8</v>
      </c>
      <c r="X37" s="354" t="n">
        <v>8</v>
      </c>
      <c r="Y37" s="354" t="n">
        <v>8</v>
      </c>
      <c r="Z37" s="425" t="s">
        <v>50</v>
      </c>
      <c r="AA37" s="425" t="s">
        <v>50</v>
      </c>
      <c r="AB37" s="290" t="n">
        <v>8</v>
      </c>
      <c r="AC37" s="354" t="n">
        <v>8</v>
      </c>
      <c r="AD37" s="354" t="n">
        <v>8</v>
      </c>
      <c r="AE37" s="354" t="n">
        <v>8</v>
      </c>
      <c r="AF37" s="354" t="n">
        <v>8</v>
      </c>
      <c r="AG37" s="427" t="s">
        <v>50</v>
      </c>
      <c r="AH37" s="200" t="n">
        <f aca="false">IF(COUNTIF(D37:AG37,"&gt;0")&gt;$AH$1,$AH$1,COUNTIF(D37:AG37,"&gt;0"))</f>
        <v>21</v>
      </c>
      <c r="AI37" s="196"/>
      <c r="AJ37" s="196" t="n">
        <f aca="false">COUNTIF($D37:$AG37,"отп/Б")+COUNTIF($D37:$AG37,"отп")+COUNTIF($D37:$AG37,"отп/с")</f>
        <v>0</v>
      </c>
      <c r="AK37" s="196" t="n">
        <f aca="false">COUNTIF($D37:$AG37,"Б")</f>
        <v>0</v>
      </c>
      <c r="AL37" s="196"/>
      <c r="AM37" s="197" t="n">
        <v>25</v>
      </c>
      <c r="AN37" s="197"/>
      <c r="AO37" s="197" t="n">
        <v>50</v>
      </c>
      <c r="AP37" s="197"/>
      <c r="AQ37" s="197" t="n">
        <v>75</v>
      </c>
      <c r="AR37" s="197" t="n">
        <f aca="false">AN37*AO37+AP37*AQ37+AL37*AM37</f>
        <v>0</v>
      </c>
      <c r="AS37" s="230"/>
    </row>
    <row r="38" customFormat="false" ht="15" hidden="false" customHeight="false" outlineLevel="0" collapsed="false">
      <c r="A38" s="290" t="n">
        <f aca="false">A37+1</f>
        <v>34</v>
      </c>
      <c r="B38" s="197" t="s">
        <v>60</v>
      </c>
      <c r="C38" s="399" t="s">
        <v>61</v>
      </c>
      <c r="D38" s="354" t="n">
        <v>8</v>
      </c>
      <c r="E38" s="292" t="s">
        <v>50</v>
      </c>
      <c r="F38" s="197" t="s">
        <v>50</v>
      </c>
      <c r="G38" s="102" t="n">
        <v>8</v>
      </c>
      <c r="H38" s="102" t="n">
        <v>8</v>
      </c>
      <c r="I38" s="102" t="n">
        <v>8</v>
      </c>
      <c r="J38" s="102" t="n">
        <v>8</v>
      </c>
      <c r="K38" s="102" t="n">
        <v>8</v>
      </c>
      <c r="L38" s="355" t="s">
        <v>50</v>
      </c>
      <c r="M38" s="355" t="s">
        <v>50</v>
      </c>
      <c r="N38" s="490" t="s">
        <v>15</v>
      </c>
      <c r="O38" s="490" t="s">
        <v>15</v>
      </c>
      <c r="P38" s="355" t="n">
        <v>8</v>
      </c>
      <c r="Q38" s="355" t="n">
        <v>8</v>
      </c>
      <c r="R38" s="355" t="n">
        <v>8</v>
      </c>
      <c r="S38" s="429" t="s">
        <v>50</v>
      </c>
      <c r="T38" s="429" t="s">
        <v>50</v>
      </c>
      <c r="U38" s="290"/>
      <c r="V38" s="354"/>
      <c r="W38" s="354"/>
      <c r="X38" s="354"/>
      <c r="Y38" s="354" t="n">
        <v>8</v>
      </c>
      <c r="Z38" s="425" t="s">
        <v>50</v>
      </c>
      <c r="AA38" s="425" t="s">
        <v>50</v>
      </c>
      <c r="AB38" s="290" t="n">
        <v>8</v>
      </c>
      <c r="AC38" s="290" t="n">
        <v>8</v>
      </c>
      <c r="AD38" s="290" t="n">
        <v>8</v>
      </c>
      <c r="AE38" s="290" t="n">
        <v>8</v>
      </c>
      <c r="AF38" s="290" t="n">
        <v>8</v>
      </c>
      <c r="AG38" s="427" t="s">
        <v>50</v>
      </c>
      <c r="AH38" s="200" t="n">
        <f aca="false">IF(COUNTIF(D38:AG38,"&gt;0")&gt;$AH$1,$AH$1,COUNTIF(D38:AG38,"&gt;0"))</f>
        <v>15</v>
      </c>
      <c r="AI38" s="196"/>
      <c r="AJ38" s="196" t="n">
        <f aca="false">COUNTIF($D38:$AG38,"отп/Б")+COUNTIF($D38:$AG38,"отп")+COUNTIF($D38:$AG38,"отп/с")</f>
        <v>2</v>
      </c>
      <c r="AK38" s="196" t="n">
        <f aca="false">COUNTIF($D38:$AG38,"Б")</f>
        <v>0</v>
      </c>
      <c r="AL38" s="196"/>
      <c r="AM38" s="197" t="n">
        <v>25</v>
      </c>
      <c r="AN38" s="197"/>
      <c r="AO38" s="230" t="n">
        <v>40</v>
      </c>
      <c r="AP38" s="197"/>
      <c r="AQ38" s="230" t="n">
        <v>60</v>
      </c>
      <c r="AR38" s="230" t="n">
        <f aca="false">AN38*AO38+AP38*AQ38+AL38*AM38</f>
        <v>0</v>
      </c>
      <c r="AS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62</v>
      </c>
      <c r="D39" s="354" t="n">
        <v>8</v>
      </c>
      <c r="E39" s="292" t="s">
        <v>50</v>
      </c>
      <c r="F39" s="197" t="s">
        <v>50</v>
      </c>
      <c r="G39" s="102" t="n">
        <v>8</v>
      </c>
      <c r="H39" s="102" t="n">
        <v>8</v>
      </c>
      <c r="I39" s="102" t="n">
        <v>8</v>
      </c>
      <c r="J39" s="102" t="n">
        <v>8</v>
      </c>
      <c r="K39" s="102" t="n">
        <v>8</v>
      </c>
      <c r="L39" s="355" t="s">
        <v>50</v>
      </c>
      <c r="M39" s="355" t="s">
        <v>50</v>
      </c>
      <c r="N39" s="102" t="n">
        <v>8</v>
      </c>
      <c r="O39" s="102" t="n">
        <v>8</v>
      </c>
      <c r="P39" s="102" t="n">
        <v>8</v>
      </c>
      <c r="Q39" s="102" t="n">
        <v>8</v>
      </c>
      <c r="R39" s="102" t="n">
        <v>8</v>
      </c>
      <c r="S39" s="429" t="s">
        <v>50</v>
      </c>
      <c r="T39" s="429" t="s">
        <v>50</v>
      </c>
      <c r="U39" s="290"/>
      <c r="V39" s="354"/>
      <c r="W39" s="354"/>
      <c r="X39" s="354"/>
      <c r="Y39" s="354" t="n">
        <v>8</v>
      </c>
      <c r="Z39" s="425" t="s">
        <v>50</v>
      </c>
      <c r="AA39" s="425" t="s">
        <v>50</v>
      </c>
      <c r="AB39" s="290" t="n">
        <v>8</v>
      </c>
      <c r="AC39" s="290" t="n">
        <v>8</v>
      </c>
      <c r="AD39" s="290" t="n">
        <v>8</v>
      </c>
      <c r="AE39" s="290" t="n">
        <v>8</v>
      </c>
      <c r="AF39" s="290" t="n">
        <v>8</v>
      </c>
      <c r="AG39" s="427" t="s">
        <v>50</v>
      </c>
      <c r="AH39" s="200" t="n">
        <f aca="false">IF(COUNTIF(D39:AG39,"&gt;0")&gt;$AH$1,$AH$1,COUNTIF(D39:AG39,"&gt;0"))</f>
        <v>17</v>
      </c>
      <c r="AI39" s="196"/>
      <c r="AJ39" s="196" t="n">
        <f aca="false">COUNTIF($D39:$AG39,"отп/Б")+COUNTIF($D39:$AG39,"отп")+COUNTIF($D39:$AG39,"отп/с")</f>
        <v>0</v>
      </c>
      <c r="AK39" s="196" t="n">
        <f aca="false">COUNTIF($D39:$AG39,"Б")</f>
        <v>0</v>
      </c>
      <c r="AL39" s="196"/>
      <c r="AM39" s="197" t="n">
        <v>25</v>
      </c>
      <c r="AN39" s="230"/>
      <c r="AO39" s="230" t="n">
        <v>50</v>
      </c>
      <c r="AP39" s="400"/>
      <c r="AQ39" s="230" t="n">
        <v>75</v>
      </c>
      <c r="AR39" s="230" t="n">
        <f aca="false">AN39*AO39+AP39*AQ39+AL39*AM39</f>
        <v>0</v>
      </c>
      <c r="AS39" s="230"/>
    </row>
  </sheetData>
  <mergeCells count="1">
    <mergeCell ref="D1:AG1"/>
  </mergeCells>
  <conditionalFormatting sqref="A1:AG2 A3:D3 A25:A39 F3:G3 B19:C39 G9:G12 J9:J10 R14:R16 G7 J3:N3 K13 J12:K12 AF13 AE3:AE12 AC24:AD24 X25:Y27 X18:Y23 O18:R27 AF3:AG3 G14:G17 V3:AD3 A4:C14 A15:B15 A16:C18 G4 F4:F31 N12:N27 N4:N5 L4:M31 U18:W27 AB18:AD23 AB25:AD26 Z4:AA31 A40:AG1048576 AF4:AF11 K7:K10 J7 R7:R12 N7:N10 O7:Q16 G33:G36 F33:F39 H33:K37 H7:I17 G19:I31 N29:R31 U29:Y31 AB29:AF31 J14:K31 J4:K5 H3:I5 D4:D39 P38:R38 N33:R37 L33:M39 E32:AG32 U3:U16 V4:Y16 T6 O3:T5 S7:T31 S33:AA33 AC33:AG33 AE14:AF16 AB4:AD16 AH1:AMI1048576 AG21:AG31 AE21:AF26 AE18:AF18 AE20:AG20 AG4:AG19 S34:AG39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19:A24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G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E3:E31 E33:E39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G5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J11:K11 N11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J8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X24:Y24 AB24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AF12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G18:I18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G6:K6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N6:Q6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R6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J13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N28:R28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U28:Y28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AB28:AF28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N38:O38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S6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AB27:AF27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S9" activeCellId="0" sqref="AS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120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292" t="n">
        <v>8</v>
      </c>
      <c r="F3" s="197" t="n">
        <v>8</v>
      </c>
      <c r="G3" s="358" t="n">
        <v>8</v>
      </c>
      <c r="H3" s="478" t="n">
        <v>8</v>
      </c>
      <c r="I3" s="428" t="n">
        <v>8</v>
      </c>
      <c r="J3" s="428" t="s">
        <v>50</v>
      </c>
      <c r="K3" s="428" t="s">
        <v>50</v>
      </c>
      <c r="L3" s="520" t="n">
        <v>8</v>
      </c>
      <c r="M3" s="428" t="n">
        <v>8</v>
      </c>
      <c r="N3" s="520" t="n">
        <v>8</v>
      </c>
      <c r="O3" s="478" t="n">
        <v>8</v>
      </c>
      <c r="P3" s="428" t="n">
        <v>8</v>
      </c>
      <c r="Q3" s="428" t="s">
        <v>50</v>
      </c>
      <c r="R3" s="478" t="s">
        <v>50</v>
      </c>
      <c r="S3" s="290" t="s">
        <v>15</v>
      </c>
      <c r="T3" s="490" t="s">
        <v>15</v>
      </c>
      <c r="U3" s="490" t="s">
        <v>15</v>
      </c>
      <c r="V3" s="490" t="s">
        <v>15</v>
      </c>
      <c r="W3" s="490" t="s">
        <v>15</v>
      </c>
      <c r="X3" s="290" t="s">
        <v>15</v>
      </c>
      <c r="Y3" s="490" t="s">
        <v>15</v>
      </c>
      <c r="Z3" s="290" t="s">
        <v>15</v>
      </c>
      <c r="AA3" s="490" t="s">
        <v>15</v>
      </c>
      <c r="AB3" s="490" t="s">
        <v>15</v>
      </c>
      <c r="AC3" s="490" t="s">
        <v>15</v>
      </c>
      <c r="AD3" s="490" t="s">
        <v>15</v>
      </c>
      <c r="AE3" s="290" t="s">
        <v>15</v>
      </c>
      <c r="AF3" s="484" t="s">
        <v>50</v>
      </c>
      <c r="AG3" s="484" t="s">
        <v>50</v>
      </c>
      <c r="AH3" s="427" t="s">
        <v>50</v>
      </c>
      <c r="AI3" s="195" t="n">
        <f aca="false">IF(COUNTIF(D3:AH3,"&gt;0")&gt;$AI$1,$AI$1,COUNTIF(D3:AH3,"&gt;0"))</f>
        <v>10</v>
      </c>
      <c r="AJ3" s="196"/>
      <c r="AK3" s="196" t="n">
        <f aca="false">COUNTIF($D3:$AH3,"отп/Б")+COUNTIF($D3:$AH3,"отп")+COUNTIF($D3:$AH3,"отп/с")</f>
        <v>13</v>
      </c>
      <c r="AL3" s="196" t="n">
        <f aca="false">COUNTIF($D3:$AH3,"Б")</f>
        <v>0</v>
      </c>
      <c r="AM3" s="196"/>
      <c r="AN3" s="197" t="n">
        <v>25</v>
      </c>
      <c r="AO3" s="485"/>
      <c r="AP3" s="230" t="n">
        <v>40</v>
      </c>
      <c r="AQ3" s="197"/>
      <c r="AR3" s="197" t="n">
        <v>60</v>
      </c>
      <c r="AS3" s="197" t="n">
        <f aca="false">AO3*AP3+AQ3*AR3+AM3*AN3</f>
        <v>0</v>
      </c>
      <c r="AT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292" t="n">
        <v>8</v>
      </c>
      <c r="F4" s="197" t="n">
        <v>8</v>
      </c>
      <c r="G4" s="358" t="n">
        <v>8</v>
      </c>
      <c r="H4" s="478" t="n">
        <v>8</v>
      </c>
      <c r="I4" s="428" t="n">
        <v>8</v>
      </c>
      <c r="J4" s="428" t="s">
        <v>50</v>
      </c>
      <c r="K4" s="428" t="s">
        <v>50</v>
      </c>
      <c r="L4" s="520" t="n">
        <v>8</v>
      </c>
      <c r="M4" s="428" t="n">
        <v>8</v>
      </c>
      <c r="N4" s="520" t="n">
        <v>8</v>
      </c>
      <c r="O4" s="478" t="n">
        <v>8</v>
      </c>
      <c r="P4" s="428" t="n">
        <v>8</v>
      </c>
      <c r="Q4" s="428" t="s">
        <v>50</v>
      </c>
      <c r="R4" s="478" t="s">
        <v>50</v>
      </c>
      <c r="S4" s="482" t="n">
        <v>8</v>
      </c>
      <c r="T4" s="482" t="n">
        <v>8</v>
      </c>
      <c r="U4" s="482" t="n">
        <v>8</v>
      </c>
      <c r="V4" s="478" t="n">
        <v>8</v>
      </c>
      <c r="W4" s="478" t="n">
        <v>8</v>
      </c>
      <c r="X4" s="478" t="n">
        <v>8</v>
      </c>
      <c r="Y4" s="478" t="s">
        <v>50</v>
      </c>
      <c r="Z4" s="478" t="n">
        <v>8</v>
      </c>
      <c r="AA4" s="478" t="n">
        <v>8</v>
      </c>
      <c r="AB4" s="478" t="s">
        <v>50</v>
      </c>
      <c r="AC4" s="478" t="n">
        <v>8</v>
      </c>
      <c r="AD4" s="483" t="n">
        <v>8</v>
      </c>
      <c r="AE4" s="484" t="n">
        <v>8</v>
      </c>
      <c r="AF4" s="484" t="s">
        <v>50</v>
      </c>
      <c r="AG4" s="484" t="s">
        <v>50</v>
      </c>
      <c r="AH4" s="427" t="s">
        <v>50</v>
      </c>
      <c r="AI4" s="191" t="n">
        <f aca="false">IF(COUNTIF(D4:AH4,"&gt;0")&gt;$AI$1,$AI$1,COUNTIF(D4:AH4,"&gt;0"))</f>
        <v>21</v>
      </c>
      <c r="AJ4" s="192"/>
      <c r="AK4" s="196" t="n">
        <f aca="false">COUNTIF($D4:$AH4,"отп/Б")+COUNTIF($D4:$AH4,"отп")+COUNTIF($D4:$AH4,"отп/с")</f>
        <v>0</v>
      </c>
      <c r="AL4" s="196" t="n">
        <f aca="false">COUNTIF($D4:$AH4,"Б")</f>
        <v>0</v>
      </c>
      <c r="AM4" s="196"/>
      <c r="AN4" s="197" t="n">
        <v>25</v>
      </c>
      <c r="AO4" s="485"/>
      <c r="AP4" s="230" t="n">
        <v>50</v>
      </c>
      <c r="AQ4" s="197"/>
      <c r="AR4" s="230" t="n">
        <v>75</v>
      </c>
      <c r="AS4" s="230" t="n">
        <f aca="false">AO4*AP4+AQ4*AR4+AM4*AN4</f>
        <v>0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50</v>
      </c>
      <c r="E5" s="292" t="n">
        <v>8</v>
      </c>
      <c r="F5" s="485" t="n">
        <v>11.5</v>
      </c>
      <c r="G5" s="486" t="n">
        <v>8</v>
      </c>
      <c r="H5" s="430" t="n">
        <v>11.5</v>
      </c>
      <c r="I5" s="430" t="n">
        <v>8</v>
      </c>
      <c r="J5" s="521" t="n">
        <v>9</v>
      </c>
      <c r="K5" s="428" t="s">
        <v>50</v>
      </c>
      <c r="L5" s="520" t="n">
        <v>8</v>
      </c>
      <c r="M5" s="428" t="n">
        <v>12</v>
      </c>
      <c r="N5" s="520" t="n">
        <v>10</v>
      </c>
      <c r="O5" s="478" t="n">
        <v>12</v>
      </c>
      <c r="P5" s="428" t="n">
        <v>8</v>
      </c>
      <c r="Q5" s="521" t="n">
        <v>11</v>
      </c>
      <c r="R5" s="478" t="s">
        <v>50</v>
      </c>
      <c r="S5" s="482" t="n">
        <v>8</v>
      </c>
      <c r="T5" s="482" t="n">
        <v>8</v>
      </c>
      <c r="U5" s="482" t="n">
        <v>8</v>
      </c>
      <c r="V5" s="428" t="n">
        <v>10</v>
      </c>
      <c r="W5" s="478" t="n">
        <v>13</v>
      </c>
      <c r="X5" s="478" t="n">
        <v>12</v>
      </c>
      <c r="Y5" s="478" t="s">
        <v>50</v>
      </c>
      <c r="Z5" s="478" t="n">
        <v>8</v>
      </c>
      <c r="AA5" s="478" t="n">
        <v>8</v>
      </c>
      <c r="AB5" s="478" t="s">
        <v>50</v>
      </c>
      <c r="AC5" s="478" t="n">
        <v>8</v>
      </c>
      <c r="AD5" s="522" t="n">
        <v>10.5</v>
      </c>
      <c r="AE5" s="488" t="n">
        <v>8</v>
      </c>
      <c r="AF5" s="484" t="s">
        <v>50</v>
      </c>
      <c r="AG5" s="484" t="s">
        <v>50</v>
      </c>
      <c r="AH5" s="427" t="s">
        <v>50</v>
      </c>
      <c r="AI5" s="200" t="n">
        <f aca="false">IF(COUNTIF(D5:AH5,"&gt;0")&gt;$AI$1,$AI$1,COUNTIF(D5:AH5,"&gt;0"))</f>
        <v>22</v>
      </c>
      <c r="AJ5" s="196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196"/>
      <c r="AN5" s="197" t="n">
        <v>25</v>
      </c>
      <c r="AO5" s="485" t="n">
        <v>30.5</v>
      </c>
      <c r="AP5" s="230" t="n">
        <v>40</v>
      </c>
      <c r="AQ5" s="197" t="n">
        <v>20</v>
      </c>
      <c r="AR5" s="197" t="n">
        <v>60</v>
      </c>
      <c r="AS5" s="197" t="n">
        <f aca="false">AO5*AP5+AQ5*AR5+AM5*AN5</f>
        <v>2420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292" t="n">
        <v>16</v>
      </c>
      <c r="F6" s="485" t="n">
        <v>18.5</v>
      </c>
      <c r="G6" s="290" t="n">
        <v>8</v>
      </c>
      <c r="H6" s="506" t="n">
        <v>20.5</v>
      </c>
      <c r="I6" s="490" t="n">
        <v>17</v>
      </c>
      <c r="J6" s="479" t="n">
        <v>17.5</v>
      </c>
      <c r="K6" s="428" t="s">
        <v>50</v>
      </c>
      <c r="L6" s="520" t="n">
        <v>8</v>
      </c>
      <c r="M6" s="428" t="n">
        <v>8</v>
      </c>
      <c r="N6" s="506" t="n">
        <v>8</v>
      </c>
      <c r="O6" s="490" t="n">
        <v>20</v>
      </c>
      <c r="P6" s="490" t="n">
        <v>17</v>
      </c>
      <c r="Q6" s="428" t="s">
        <v>50</v>
      </c>
      <c r="R6" s="478" t="s">
        <v>50</v>
      </c>
      <c r="S6" s="482" t="n">
        <v>8</v>
      </c>
      <c r="T6" s="482" t="n">
        <v>18.5</v>
      </c>
      <c r="U6" s="482" t="n">
        <v>9</v>
      </c>
      <c r="V6" s="428" t="n">
        <v>20</v>
      </c>
      <c r="W6" s="478" t="n">
        <v>17</v>
      </c>
      <c r="X6" s="478" t="n">
        <v>8</v>
      </c>
      <c r="Y6" s="478" t="s">
        <v>50</v>
      </c>
      <c r="Z6" s="505" t="n">
        <v>12.5</v>
      </c>
      <c r="AA6" s="478" t="n">
        <v>8</v>
      </c>
      <c r="AB6" s="478" t="s">
        <v>50</v>
      </c>
      <c r="AC6" s="478" t="n">
        <v>8</v>
      </c>
      <c r="AD6" s="522" t="n">
        <v>20</v>
      </c>
      <c r="AE6" s="484" t="n">
        <v>14</v>
      </c>
      <c r="AF6" s="484" t="s">
        <v>50</v>
      </c>
      <c r="AG6" s="484" t="s">
        <v>50</v>
      </c>
      <c r="AH6" s="427" t="s">
        <v>50</v>
      </c>
      <c r="AI6" s="195" t="n">
        <f aca="false">IF(COUNTIF(D6:AH6,"&gt;0")&gt;$AI$1,$AI$1,COUNTIF(D6:AH6,"&gt;0"))</f>
        <v>22</v>
      </c>
      <c r="AJ6" s="196"/>
      <c r="AK6" s="196" t="n">
        <f aca="false">COUNTIF($D6:$AH6,"отп/Б")+COUNTIF($D6:$AH6,"отп")+COUNTIF($D6:$AH6,"отп/с")</f>
        <v>0</v>
      </c>
      <c r="AL6" s="196" t="n">
        <f aca="false">COUNTIF($D6:$AH6,"Б")</f>
        <v>0</v>
      </c>
      <c r="AM6" s="196" t="n">
        <v>40</v>
      </c>
      <c r="AN6" s="197" t="n">
        <v>25</v>
      </c>
      <c r="AO6" s="485" t="n">
        <v>76.5</v>
      </c>
      <c r="AP6" s="230" t="n">
        <v>40</v>
      </c>
      <c r="AQ6" s="429" t="n">
        <v>17.5</v>
      </c>
      <c r="AR6" s="197" t="n">
        <v>60</v>
      </c>
      <c r="AS6" s="197" t="n">
        <f aca="false">AO6*AP6+AQ6*AR6+AM6*AN6</f>
        <v>5110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292" t="n">
        <v>8</v>
      </c>
      <c r="F7" s="197" t="n">
        <v>8</v>
      </c>
      <c r="G7" s="358" t="n">
        <v>8</v>
      </c>
      <c r="H7" s="478" t="n">
        <v>8</v>
      </c>
      <c r="I7" s="428" t="n">
        <v>10</v>
      </c>
      <c r="J7" s="428" t="s">
        <v>50</v>
      </c>
      <c r="K7" s="428" t="s">
        <v>50</v>
      </c>
      <c r="L7" s="520" t="n">
        <v>8</v>
      </c>
      <c r="M7" s="428" t="n">
        <v>8</v>
      </c>
      <c r="N7" s="520" t="n">
        <v>8</v>
      </c>
      <c r="O7" s="478" t="n">
        <v>11</v>
      </c>
      <c r="P7" s="428" t="n">
        <v>8</v>
      </c>
      <c r="Q7" s="428" t="s">
        <v>50</v>
      </c>
      <c r="R7" s="478" t="s">
        <v>50</v>
      </c>
      <c r="S7" s="482" t="n">
        <v>8</v>
      </c>
      <c r="T7" s="490" t="s">
        <v>15</v>
      </c>
      <c r="U7" s="482" t="n">
        <v>8</v>
      </c>
      <c r="V7" s="478" t="n">
        <v>8</v>
      </c>
      <c r="W7" s="478" t="n">
        <v>8</v>
      </c>
      <c r="X7" s="478" t="n">
        <v>8</v>
      </c>
      <c r="Y7" s="478" t="s">
        <v>50</v>
      </c>
      <c r="Z7" s="478" t="n">
        <v>8</v>
      </c>
      <c r="AA7" s="478" t="n">
        <v>8</v>
      </c>
      <c r="AB7" s="478" t="s">
        <v>50</v>
      </c>
      <c r="AC7" s="478" t="n">
        <v>8</v>
      </c>
      <c r="AD7" s="483" t="n">
        <v>8</v>
      </c>
      <c r="AE7" s="484" t="n">
        <v>8</v>
      </c>
      <c r="AF7" s="484" t="s">
        <v>50</v>
      </c>
      <c r="AG7" s="484" t="s">
        <v>50</v>
      </c>
      <c r="AH7" s="427" t="s">
        <v>50</v>
      </c>
      <c r="AI7" s="200" t="n">
        <f aca="false">IF(COUNTIF(D7:AH7,"&gt;0")&gt;$AI$1,$AI$1,COUNTIF(D7:AH7,"&gt;0"))</f>
        <v>20</v>
      </c>
      <c r="AJ7" s="196"/>
      <c r="AK7" s="196" t="n">
        <f aca="false">COUNTIF($D7:$AH7,"отп/Б")+COUNTIF($D7:$AH7,"отп")+COUNTIF($D7:$AH7,"отп/с")</f>
        <v>1</v>
      </c>
      <c r="AL7" s="196" t="n">
        <f aca="false">COUNTIF($D7:$AH7,"Б")</f>
        <v>0</v>
      </c>
      <c r="AM7" s="196"/>
      <c r="AN7" s="197" t="n">
        <v>25</v>
      </c>
      <c r="AO7" s="485" t="n">
        <v>5</v>
      </c>
      <c r="AP7" s="230" t="n">
        <v>40</v>
      </c>
      <c r="AQ7" s="197"/>
      <c r="AR7" s="197" t="n">
        <v>60</v>
      </c>
      <c r="AS7" s="197" t="n">
        <f aca="false">AO7*AP7+AQ7*AR7+AM7*AN7</f>
        <v>200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292" t="n">
        <v>8</v>
      </c>
      <c r="F8" s="197" t="n">
        <v>9</v>
      </c>
      <c r="G8" s="490" t="n">
        <v>20</v>
      </c>
      <c r="H8" s="505" t="n">
        <v>23.5</v>
      </c>
      <c r="I8" s="428" t="n">
        <v>8</v>
      </c>
      <c r="J8" s="428" t="s">
        <v>50</v>
      </c>
      <c r="K8" s="428" t="s">
        <v>50</v>
      </c>
      <c r="L8" s="520" t="n">
        <v>8</v>
      </c>
      <c r="M8" s="428" t="n">
        <v>8</v>
      </c>
      <c r="N8" s="520" t="n">
        <v>20</v>
      </c>
      <c r="O8" s="478" t="n">
        <v>17</v>
      </c>
      <c r="P8" s="428" t="n">
        <v>8</v>
      </c>
      <c r="Q8" s="428" t="s">
        <v>50</v>
      </c>
      <c r="R8" s="478" t="s">
        <v>50</v>
      </c>
      <c r="S8" s="482" t="n">
        <v>8</v>
      </c>
      <c r="T8" s="482" t="n">
        <v>8</v>
      </c>
      <c r="U8" s="482" t="n">
        <v>20</v>
      </c>
      <c r="V8" s="428" t="n">
        <v>17</v>
      </c>
      <c r="W8" s="478" t="n">
        <v>8</v>
      </c>
      <c r="X8" s="478" t="n">
        <v>15</v>
      </c>
      <c r="Y8" s="478" t="s">
        <v>50</v>
      </c>
      <c r="Z8" s="478" t="n">
        <v>8</v>
      </c>
      <c r="AA8" s="478" t="n">
        <v>8</v>
      </c>
      <c r="AB8" s="478" t="s">
        <v>50</v>
      </c>
      <c r="AC8" s="478" t="n">
        <v>20</v>
      </c>
      <c r="AD8" s="483" t="n">
        <v>17</v>
      </c>
      <c r="AE8" s="484" t="n">
        <v>8</v>
      </c>
      <c r="AF8" s="484" t="s">
        <v>50</v>
      </c>
      <c r="AG8" s="484" t="s">
        <v>50</v>
      </c>
      <c r="AH8" s="427" t="s">
        <v>50</v>
      </c>
      <c r="AI8" s="200" t="n">
        <f aca="false">IF(COUNTIF(D8:AH8,"&gt;0")&gt;$AI$1,$AI$1,COUNTIF(D8:AH8,"&gt;0"))</f>
        <v>21</v>
      </c>
      <c r="AJ8" s="196"/>
      <c r="AK8" s="196" t="n">
        <f aca="false">COUNTIF($D8:$AH8,"отп/Б")+COUNTIF($D8:$AH8,"отп")+COUNTIF($D8:$AH8,"отп/с")</f>
        <v>0</v>
      </c>
      <c r="AL8" s="196" t="n">
        <f aca="false">COUNTIF($D8:$AH8,"Б")</f>
        <v>0</v>
      </c>
      <c r="AM8" s="196" t="n">
        <v>32</v>
      </c>
      <c r="AN8" s="197" t="n">
        <v>15</v>
      </c>
      <c r="AO8" s="485" t="n">
        <v>66.5</v>
      </c>
      <c r="AP8" s="230" t="n">
        <v>30</v>
      </c>
      <c r="AQ8" s="197"/>
      <c r="AR8" s="197" t="n">
        <v>45</v>
      </c>
      <c r="AS8" s="197" t="n">
        <f aca="false">AO8*AP8+AQ8*AR8+AM8*AN8</f>
        <v>2475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292" t="n">
        <v>8</v>
      </c>
      <c r="F9" s="197" t="n">
        <v>8</v>
      </c>
      <c r="G9" s="358" t="n">
        <v>8</v>
      </c>
      <c r="H9" s="478" t="n">
        <v>23</v>
      </c>
      <c r="I9" s="428" t="n">
        <v>8</v>
      </c>
      <c r="J9" s="428" t="s">
        <v>50</v>
      </c>
      <c r="K9" s="428" t="s">
        <v>50</v>
      </c>
      <c r="L9" s="520" t="n">
        <v>8</v>
      </c>
      <c r="M9" s="428" t="n">
        <v>8</v>
      </c>
      <c r="N9" s="520" t="n">
        <v>20</v>
      </c>
      <c r="O9" s="478" t="n">
        <v>17</v>
      </c>
      <c r="P9" s="428" t="n">
        <v>8</v>
      </c>
      <c r="Q9" s="428" t="s">
        <v>50</v>
      </c>
      <c r="R9" s="478" t="s">
        <v>50</v>
      </c>
      <c r="S9" s="482" t="n">
        <v>8</v>
      </c>
      <c r="T9" s="482" t="n">
        <v>8</v>
      </c>
      <c r="U9" s="482" t="n">
        <v>20</v>
      </c>
      <c r="V9" s="478" t="n">
        <v>17</v>
      </c>
      <c r="W9" s="478" t="n">
        <v>9</v>
      </c>
      <c r="X9" s="478" t="n">
        <v>15</v>
      </c>
      <c r="Y9" s="478" t="s">
        <v>50</v>
      </c>
      <c r="Z9" s="478" t="n">
        <v>8</v>
      </c>
      <c r="AA9" s="478" t="n">
        <v>8</v>
      </c>
      <c r="AB9" s="478" t="s">
        <v>50</v>
      </c>
      <c r="AC9" s="478" t="n">
        <v>20</v>
      </c>
      <c r="AD9" s="483" t="n">
        <v>17</v>
      </c>
      <c r="AE9" s="484" t="n">
        <v>8</v>
      </c>
      <c r="AF9" s="484" t="s">
        <v>50</v>
      </c>
      <c r="AG9" s="484" t="s">
        <v>50</v>
      </c>
      <c r="AH9" s="427" t="s">
        <v>50</v>
      </c>
      <c r="AI9" s="200" t="n">
        <f aca="false">IF(COUNTIF(D9:AH9,"&gt;0")&gt;$AI$1,$AI$1,COUNTIF(D9:AH9,"&gt;0"))</f>
        <v>21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 t="n">
        <v>24</v>
      </c>
      <c r="AN9" s="197" t="n">
        <v>25</v>
      </c>
      <c r="AO9" s="485" t="n">
        <v>62</v>
      </c>
      <c r="AP9" s="230" t="n">
        <v>40</v>
      </c>
      <c r="AQ9" s="197"/>
      <c r="AR9" s="197" t="n">
        <v>60</v>
      </c>
      <c r="AS9" s="197" t="n">
        <f aca="false">AO9*AP9+AQ9*AR9+AM9*AN9</f>
        <v>3080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292" t="n">
        <v>8</v>
      </c>
      <c r="F10" s="197" t="n">
        <v>8</v>
      </c>
      <c r="G10" s="523" t="n">
        <v>8</v>
      </c>
      <c r="H10" s="449" t="n">
        <v>20.5</v>
      </c>
      <c r="I10" s="508" t="n">
        <v>17</v>
      </c>
      <c r="J10" s="524" t="n">
        <v>9</v>
      </c>
      <c r="K10" s="508" t="s">
        <v>50</v>
      </c>
      <c r="L10" s="520" t="n">
        <v>8</v>
      </c>
      <c r="M10" s="428" t="n">
        <v>8</v>
      </c>
      <c r="N10" s="525" t="n">
        <v>8</v>
      </c>
      <c r="O10" s="509" t="n">
        <v>12</v>
      </c>
      <c r="P10" s="508" t="n">
        <v>8</v>
      </c>
      <c r="Q10" s="508" t="s">
        <v>50</v>
      </c>
      <c r="R10" s="509" t="s">
        <v>50</v>
      </c>
      <c r="S10" s="482" t="n">
        <v>8</v>
      </c>
      <c r="T10" s="526" t="n">
        <v>18.5</v>
      </c>
      <c r="U10" s="526" t="n">
        <v>8</v>
      </c>
      <c r="V10" s="509" t="n">
        <v>12</v>
      </c>
      <c r="W10" s="509" t="n">
        <v>8</v>
      </c>
      <c r="X10" s="509" t="n">
        <v>8</v>
      </c>
      <c r="Y10" s="478" t="s">
        <v>50</v>
      </c>
      <c r="Z10" s="478" t="n">
        <v>15</v>
      </c>
      <c r="AA10" s="478" t="n">
        <v>22</v>
      </c>
      <c r="AB10" s="478" t="s">
        <v>50</v>
      </c>
      <c r="AC10" s="478" t="n">
        <v>8</v>
      </c>
      <c r="AD10" s="483" t="n">
        <v>8</v>
      </c>
      <c r="AE10" s="484" t="n">
        <v>8</v>
      </c>
      <c r="AF10" s="484" t="s">
        <v>50</v>
      </c>
      <c r="AG10" s="484" t="s">
        <v>50</v>
      </c>
      <c r="AH10" s="427" t="s">
        <v>50</v>
      </c>
      <c r="AI10" s="200" t="n">
        <f aca="false">IF(COUNTIF(D10:AH10,"&gt;0")&gt;$AI$1,$AI$1,COUNTIF(D10:AH10,"&gt;0"))</f>
        <v>22</v>
      </c>
      <c r="AJ10" s="213"/>
      <c r="AK10" s="213" t="n">
        <f aca="false">COUNTIF($D10:$AH10,"отп/Б")+COUNTIF($D10:$AH10,"отп")+COUNTIF($D10:$AH10,"отп/с")</f>
        <v>0</v>
      </c>
      <c r="AL10" s="213" t="n">
        <f aca="false">COUNTIF($D10:$AH10,"Б")</f>
        <v>0</v>
      </c>
      <c r="AM10" s="213" t="n">
        <v>16</v>
      </c>
      <c r="AN10" s="214" t="n">
        <v>25</v>
      </c>
      <c r="AO10" s="499" t="n">
        <v>45.5</v>
      </c>
      <c r="AP10" s="304" t="n">
        <v>40</v>
      </c>
      <c r="AQ10" s="214" t="n">
        <v>9</v>
      </c>
      <c r="AR10" s="304" t="n">
        <v>60</v>
      </c>
      <c r="AS10" s="304" t="n">
        <f aca="false">AO10*AP10+AQ10*AR10+AM10*AN10</f>
        <v>2760</v>
      </c>
      <c r="AT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528" t="s">
        <v>50</v>
      </c>
      <c r="E11" s="292" t="n">
        <v>8</v>
      </c>
      <c r="F11" s="197" t="n">
        <v>8</v>
      </c>
      <c r="G11" s="529" t="n">
        <v>8</v>
      </c>
      <c r="H11" s="484" t="n">
        <v>8</v>
      </c>
      <c r="I11" s="530" t="n">
        <v>8</v>
      </c>
      <c r="J11" s="530" t="s">
        <v>50</v>
      </c>
      <c r="K11" s="530" t="s">
        <v>50</v>
      </c>
      <c r="L11" s="520" t="n">
        <v>8</v>
      </c>
      <c r="M11" s="428" t="n">
        <v>8</v>
      </c>
      <c r="N11" s="488" t="n">
        <v>8</v>
      </c>
      <c r="O11" s="484" t="n">
        <v>20</v>
      </c>
      <c r="P11" s="530" t="n">
        <v>17</v>
      </c>
      <c r="Q11" s="530" t="s">
        <v>50</v>
      </c>
      <c r="R11" s="484" t="s">
        <v>50</v>
      </c>
      <c r="S11" s="482" t="n">
        <v>8</v>
      </c>
      <c r="T11" s="484" t="n">
        <v>8</v>
      </c>
      <c r="U11" s="484" t="n">
        <v>9</v>
      </c>
      <c r="V11" s="484" t="n">
        <v>8</v>
      </c>
      <c r="W11" s="484" t="n">
        <v>8</v>
      </c>
      <c r="X11" s="484" t="n">
        <v>8</v>
      </c>
      <c r="Y11" s="531" t="s">
        <v>50</v>
      </c>
      <c r="Z11" s="505" t="n">
        <v>8</v>
      </c>
      <c r="AA11" s="478" t="n">
        <v>8</v>
      </c>
      <c r="AB11" s="478" t="s">
        <v>50</v>
      </c>
      <c r="AC11" s="478" t="n">
        <v>8</v>
      </c>
      <c r="AD11" s="522" t="n">
        <v>10.5</v>
      </c>
      <c r="AE11" s="484" t="n">
        <v>8</v>
      </c>
      <c r="AF11" s="484" t="s">
        <v>50</v>
      </c>
      <c r="AG11" s="484" t="s">
        <v>50</v>
      </c>
      <c r="AH11" s="427" t="s">
        <v>50</v>
      </c>
      <c r="AI11" s="438" t="n">
        <f aca="false">IF(COUNTIF(D11:AH11,"&gt;0")&gt;$AI$1,$AI$1,COUNTIF(D11:AH11,"&gt;0"))</f>
        <v>21</v>
      </c>
      <c r="AJ11" s="439"/>
      <c r="AK11" s="439" t="n">
        <f aca="false">COUNTIF($D11:$AH11,"отп/Б")+COUNTIF($D11:$AH11,"отп")+COUNTIF($D11:$AH11,"отп/с")</f>
        <v>0</v>
      </c>
      <c r="AL11" s="439" t="n">
        <f aca="false">COUNTIF($D11:$AH11,"Б")</f>
        <v>0</v>
      </c>
      <c r="AM11" s="439" t="n">
        <v>8</v>
      </c>
      <c r="AN11" s="440" t="n">
        <v>15</v>
      </c>
      <c r="AO11" s="488" t="n">
        <v>16.5</v>
      </c>
      <c r="AP11" s="532" t="n">
        <v>30</v>
      </c>
      <c r="AQ11" s="440"/>
      <c r="AR11" s="532" t="n">
        <v>45</v>
      </c>
      <c r="AS11" s="532" t="n">
        <f aca="false">AO11*AP11+AQ11*AR11+AM11*AN11</f>
        <v>615</v>
      </c>
      <c r="AT11" s="533" t="n">
        <v>1.1</v>
      </c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528" t="s">
        <v>50</v>
      </c>
      <c r="E12" s="292" t="n">
        <v>8</v>
      </c>
      <c r="F12" s="197" t="n">
        <v>8</v>
      </c>
      <c r="G12" s="534" t="n">
        <v>8</v>
      </c>
      <c r="H12" s="484" t="n">
        <v>8</v>
      </c>
      <c r="I12" s="530" t="n">
        <v>8</v>
      </c>
      <c r="J12" s="530" t="s">
        <v>50</v>
      </c>
      <c r="K12" s="530" t="s">
        <v>50</v>
      </c>
      <c r="L12" s="520" t="n">
        <v>8</v>
      </c>
      <c r="M12" s="428" t="n">
        <v>8</v>
      </c>
      <c r="N12" s="535" t="n">
        <v>8</v>
      </c>
      <c r="O12" s="484" t="n">
        <v>8</v>
      </c>
      <c r="P12" s="530" t="n">
        <v>10</v>
      </c>
      <c r="Q12" s="530" t="s">
        <v>50</v>
      </c>
      <c r="R12" s="484" t="s">
        <v>50</v>
      </c>
      <c r="S12" s="482" t="n">
        <v>8</v>
      </c>
      <c r="T12" s="484" t="n">
        <v>8</v>
      </c>
      <c r="U12" s="484" t="n">
        <v>8</v>
      </c>
      <c r="V12" s="530" t="n">
        <v>20</v>
      </c>
      <c r="W12" s="488" t="n">
        <v>17</v>
      </c>
      <c r="X12" s="484" t="n">
        <v>8</v>
      </c>
      <c r="Y12" s="531" t="s">
        <v>50</v>
      </c>
      <c r="Z12" s="505" t="n">
        <v>8.5</v>
      </c>
      <c r="AA12" s="478" t="n">
        <v>8</v>
      </c>
      <c r="AB12" s="478" t="s">
        <v>50</v>
      </c>
      <c r="AC12" s="478" t="n">
        <v>8</v>
      </c>
      <c r="AD12" s="522" t="n">
        <v>20</v>
      </c>
      <c r="AE12" s="484" t="n">
        <v>14</v>
      </c>
      <c r="AF12" s="484" t="s">
        <v>50</v>
      </c>
      <c r="AG12" s="484" t="s">
        <v>50</v>
      </c>
      <c r="AH12" s="427" t="s">
        <v>50</v>
      </c>
      <c r="AI12" s="443" t="n">
        <f aca="false">IF(COUNTIF(D12:AH12,"&gt;0")&gt;$AI$1,$AI$1,COUNTIF(D12:AH12,"&gt;0"))</f>
        <v>21</v>
      </c>
      <c r="AJ12" s="439"/>
      <c r="AK12" s="439" t="n">
        <f aca="false">COUNTIF($D12:$AH12,"отп/Б")+COUNTIF($D12:$AH12,"отп")+COUNTIF($D12:$AH12,"отп/с")</f>
        <v>0</v>
      </c>
      <c r="AL12" s="439" t="n">
        <f aca="false">COUNTIF($D12:$AH12,"Б")</f>
        <v>0</v>
      </c>
      <c r="AM12" s="439" t="n">
        <v>16</v>
      </c>
      <c r="AN12" s="440" t="n">
        <v>15</v>
      </c>
      <c r="AO12" s="488" t="n">
        <v>25.5</v>
      </c>
      <c r="AP12" s="532" t="n">
        <v>30</v>
      </c>
      <c r="AQ12" s="440"/>
      <c r="AR12" s="532" t="n">
        <v>45</v>
      </c>
      <c r="AS12" s="532" t="n">
        <f aca="false">AP12*AO12</f>
        <v>765</v>
      </c>
      <c r="AT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255" t="s">
        <v>50</v>
      </c>
      <c r="E13" s="537" t="n">
        <v>8</v>
      </c>
      <c r="F13" s="197" t="n">
        <v>8</v>
      </c>
      <c r="G13" s="538" t="n">
        <v>8</v>
      </c>
      <c r="H13" s="539" t="n">
        <v>11.5</v>
      </c>
      <c r="I13" s="540" t="n">
        <v>10</v>
      </c>
      <c r="J13" s="540" t="s">
        <v>50</v>
      </c>
      <c r="K13" s="540" t="s">
        <v>50</v>
      </c>
      <c r="L13" s="541" t="n">
        <v>8</v>
      </c>
      <c r="M13" s="542" t="n">
        <v>8</v>
      </c>
      <c r="N13" s="543" t="n">
        <v>8</v>
      </c>
      <c r="O13" s="544" t="n">
        <v>11</v>
      </c>
      <c r="P13" s="540" t="n">
        <v>8</v>
      </c>
      <c r="Q13" s="540" t="s">
        <v>50</v>
      </c>
      <c r="R13" s="544" t="s">
        <v>50</v>
      </c>
      <c r="S13" s="545" t="n">
        <v>8</v>
      </c>
      <c r="T13" s="544" t="n">
        <v>8</v>
      </c>
      <c r="U13" s="544" t="n">
        <v>8</v>
      </c>
      <c r="V13" s="544" t="n">
        <v>8</v>
      </c>
      <c r="W13" s="544" t="n">
        <v>8</v>
      </c>
      <c r="X13" s="544" t="n">
        <v>8</v>
      </c>
      <c r="Y13" s="546" t="s">
        <v>50</v>
      </c>
      <c r="Z13" s="546" t="n">
        <v>8</v>
      </c>
      <c r="AA13" s="546" t="n">
        <v>8</v>
      </c>
      <c r="AB13" s="546" t="s">
        <v>50</v>
      </c>
      <c r="AC13" s="546" t="n">
        <v>8</v>
      </c>
      <c r="AD13" s="547" t="n">
        <v>8</v>
      </c>
      <c r="AE13" s="548" t="n">
        <v>8</v>
      </c>
      <c r="AF13" s="549" t="s">
        <v>50</v>
      </c>
      <c r="AG13" s="549" t="s">
        <v>50</v>
      </c>
      <c r="AH13" s="550" t="s">
        <v>50</v>
      </c>
      <c r="AI13" s="551" t="n">
        <f aca="false">IF(COUNTIF(D13:AH13,"&gt;0")&gt;$AI$1,$AI$1,COUNTIF(D13:AH13,"&gt;0"))</f>
        <v>21</v>
      </c>
      <c r="AJ13" s="552"/>
      <c r="AK13" s="552" t="n">
        <f aca="false">COUNTIF($D13:$AH13,"отп/Б")+COUNTIF($D13:$AH13,"отп")+COUNTIF($D13:$AH13,"отп/с")</f>
        <v>0</v>
      </c>
      <c r="AL13" s="552" t="n">
        <f aca="false">COUNTIF($D13:$AH13,"Б")</f>
        <v>0</v>
      </c>
      <c r="AM13" s="552"/>
      <c r="AN13" s="553" t="n">
        <v>15</v>
      </c>
      <c r="AO13" s="554" t="n">
        <v>8.5</v>
      </c>
      <c r="AP13" s="555" t="n">
        <v>30</v>
      </c>
      <c r="AQ13" s="553"/>
      <c r="AR13" s="555" t="n">
        <v>45</v>
      </c>
      <c r="AS13" s="555" t="n">
        <f aca="false">AN13*AM13+AO13*AP13</f>
        <v>255</v>
      </c>
      <c r="AT13" s="555"/>
    </row>
    <row r="14" customFormat="false" ht="15" hidden="false" customHeight="false" outlineLevel="0" collapsed="false">
      <c r="A14" s="454" t="n">
        <f aca="false">A11+1</f>
        <v>10</v>
      </c>
      <c r="B14" s="312" t="s">
        <v>27</v>
      </c>
      <c r="C14" s="556" t="s">
        <v>28</v>
      </c>
      <c r="D14" s="290" t="s">
        <v>50</v>
      </c>
      <c r="E14" s="292" t="n">
        <v>8</v>
      </c>
      <c r="F14" s="290" t="n">
        <v>8</v>
      </c>
      <c r="G14" s="384" t="n">
        <v>8</v>
      </c>
      <c r="H14" s="290" t="n">
        <v>8</v>
      </c>
      <c r="I14" s="384" t="n">
        <v>8</v>
      </c>
      <c r="J14" s="557" t="s">
        <v>50</v>
      </c>
      <c r="K14" s="557" t="s">
        <v>50</v>
      </c>
      <c r="L14" s="384" t="n">
        <v>8</v>
      </c>
      <c r="M14" s="384" t="n">
        <v>8</v>
      </c>
      <c r="N14" s="384" t="n">
        <v>8</v>
      </c>
      <c r="O14" s="290" t="n">
        <v>8</v>
      </c>
      <c r="P14" s="384" t="n">
        <v>8</v>
      </c>
      <c r="Q14" s="557" t="s">
        <v>50</v>
      </c>
      <c r="R14" s="490" t="s">
        <v>50</v>
      </c>
      <c r="S14" s="436" t="n">
        <v>8</v>
      </c>
      <c r="T14" s="436" t="n">
        <v>8</v>
      </c>
      <c r="U14" s="290" t="s">
        <v>15</v>
      </c>
      <c r="V14" s="490" t="s">
        <v>15</v>
      </c>
      <c r="W14" s="490" t="s">
        <v>15</v>
      </c>
      <c r="X14" s="490" t="s">
        <v>15</v>
      </c>
      <c r="Y14" s="490" t="s">
        <v>15</v>
      </c>
      <c r="Z14" s="290" t="s">
        <v>15</v>
      </c>
      <c r="AA14" s="490" t="s">
        <v>15</v>
      </c>
      <c r="AB14" s="490" t="s">
        <v>15</v>
      </c>
      <c r="AC14" s="490" t="s">
        <v>15</v>
      </c>
      <c r="AD14" s="490" t="s">
        <v>15</v>
      </c>
      <c r="AE14" s="290" t="n">
        <v>8</v>
      </c>
      <c r="AF14" s="558" t="s">
        <v>50</v>
      </c>
      <c r="AG14" s="558" t="s">
        <v>50</v>
      </c>
      <c r="AH14" s="559" t="s">
        <v>50</v>
      </c>
      <c r="AI14" s="560" t="n">
        <f aca="false">IF(COUNTIF(D14:AH14,"&gt;0")&gt;$AI$1,$AI$1,COUNTIF(D14:AH14,"&gt;0"))</f>
        <v>13</v>
      </c>
      <c r="AJ14" s="290"/>
      <c r="AK14" s="290" t="n">
        <f aca="false">COUNTIF($D14:$AH14,"отп/Б")+COUNTIF($D14:$AH14,"отп")+COUNTIF($D14:$AH14,"отп/с")</f>
        <v>10</v>
      </c>
      <c r="AL14" s="290" t="n">
        <f aca="false">COUNTIF($D14:$AH14,"Б")</f>
        <v>0</v>
      </c>
      <c r="AM14" s="290"/>
      <c r="AN14" s="290" t="n">
        <v>25</v>
      </c>
      <c r="AO14" s="561"/>
      <c r="AP14" s="290" t="n">
        <v>50</v>
      </c>
      <c r="AQ14" s="356"/>
      <c r="AR14" s="193" t="n">
        <v>75</v>
      </c>
      <c r="AS14" s="193" t="n">
        <f aca="false">AO14*AP14+AQ14*AR14+AM14*AN14</f>
        <v>0</v>
      </c>
      <c r="AT14" s="562"/>
    </row>
    <row r="15" customFormat="false" ht="15" hidden="false" customHeight="false" outlineLevel="0" collapsed="false">
      <c r="A15" s="459" t="n">
        <f aca="false">A14+1</f>
        <v>11</v>
      </c>
      <c r="B15" s="197" t="s">
        <v>27</v>
      </c>
      <c r="C15" s="512" t="s">
        <v>13</v>
      </c>
      <c r="D15" s="197" t="s">
        <v>50</v>
      </c>
      <c r="E15" s="292" t="n">
        <v>8</v>
      </c>
      <c r="F15" s="197" t="n">
        <v>8</v>
      </c>
      <c r="G15" s="384" t="n">
        <v>8</v>
      </c>
      <c r="H15" s="354" t="n">
        <v>8</v>
      </c>
      <c r="I15" s="355" t="n">
        <v>8</v>
      </c>
      <c r="J15" s="428" t="s">
        <v>50</v>
      </c>
      <c r="K15" s="428" t="s">
        <v>50</v>
      </c>
      <c r="L15" s="355" t="n">
        <v>8</v>
      </c>
      <c r="M15" s="355" t="n">
        <v>8</v>
      </c>
      <c r="N15" s="384" t="n">
        <v>8</v>
      </c>
      <c r="O15" s="354" t="n">
        <v>8</v>
      </c>
      <c r="P15" s="355" t="n">
        <v>8</v>
      </c>
      <c r="Q15" s="428" t="s">
        <v>50</v>
      </c>
      <c r="R15" s="478" t="s">
        <v>50</v>
      </c>
      <c r="S15" s="429" t="n">
        <v>8</v>
      </c>
      <c r="T15" s="429" t="n">
        <v>8</v>
      </c>
      <c r="U15" s="290" t="n">
        <v>9</v>
      </c>
      <c r="V15" s="354" t="n">
        <v>8</v>
      </c>
      <c r="W15" s="354" t="n">
        <v>8</v>
      </c>
      <c r="X15" s="354" t="n">
        <v>8</v>
      </c>
      <c r="Y15" s="478" t="s">
        <v>50</v>
      </c>
      <c r="Z15" s="425" t="n">
        <v>8</v>
      </c>
      <c r="AA15" s="425" t="n">
        <v>8</v>
      </c>
      <c r="AB15" s="478" t="s">
        <v>50</v>
      </c>
      <c r="AC15" s="354" t="n">
        <v>8</v>
      </c>
      <c r="AD15" s="354" t="n">
        <v>8</v>
      </c>
      <c r="AE15" s="354" t="n">
        <v>8</v>
      </c>
      <c r="AF15" s="484" t="s">
        <v>50</v>
      </c>
      <c r="AG15" s="484" t="s">
        <v>50</v>
      </c>
      <c r="AH15" s="427" t="s">
        <v>50</v>
      </c>
      <c r="AI15" s="378" t="n">
        <f aca="false">IF(COUNTIF(D15:AH15,"&gt;0")&gt;$AI$1,$AI$1,COUNTIF(D15:AH15,"&gt;0"))</f>
        <v>21</v>
      </c>
      <c r="AJ15" s="197"/>
      <c r="AK15" s="197" t="n">
        <f aca="false">COUNTIF($D15:$AH15,"отп/Б")+COUNTIF($D15:$AH15,"отп")+COUNTIF($D15:$AH15,"отп/с")</f>
        <v>0</v>
      </c>
      <c r="AL15" s="197" t="n">
        <f aca="false">COUNTIF($D15:$AH15,"Б")</f>
        <v>0</v>
      </c>
      <c r="AM15" s="197"/>
      <c r="AN15" s="197" t="n">
        <v>25</v>
      </c>
      <c r="AO15" s="420" t="n">
        <v>1</v>
      </c>
      <c r="AP15" s="197" t="n">
        <v>50</v>
      </c>
      <c r="AQ15" s="379"/>
      <c r="AR15" s="197" t="n">
        <v>75</v>
      </c>
      <c r="AS15" s="197" t="n">
        <f aca="false">AO15*AP15+AQ15*AR15+AM15*AN15</f>
        <v>50</v>
      </c>
      <c r="AT15" s="380"/>
    </row>
    <row r="16" customFormat="false" ht="15" hidden="false" customHeight="false" outlineLevel="0" collapsed="false">
      <c r="A16" s="459" t="n">
        <f aca="false">A15+1</f>
        <v>12</v>
      </c>
      <c r="B16" s="197" t="s">
        <v>27</v>
      </c>
      <c r="C16" s="59" t="s">
        <v>98</v>
      </c>
      <c r="D16" s="197" t="s">
        <v>50</v>
      </c>
      <c r="E16" s="292" t="n">
        <v>8</v>
      </c>
      <c r="F16" s="197" t="n">
        <v>8</v>
      </c>
      <c r="G16" s="384" t="n">
        <v>8</v>
      </c>
      <c r="H16" s="354" t="n">
        <v>8</v>
      </c>
      <c r="I16" s="355" t="n">
        <v>8</v>
      </c>
      <c r="J16" s="428" t="s">
        <v>50</v>
      </c>
      <c r="K16" s="428" t="s">
        <v>50</v>
      </c>
      <c r="L16" s="355" t="n">
        <v>8</v>
      </c>
      <c r="M16" s="355" t="n">
        <v>8</v>
      </c>
      <c r="N16" s="384" t="n">
        <v>8</v>
      </c>
      <c r="O16" s="354" t="n">
        <v>8</v>
      </c>
      <c r="P16" s="355" t="n">
        <v>8</v>
      </c>
      <c r="Q16" s="428" t="s">
        <v>50</v>
      </c>
      <c r="R16" s="478" t="s">
        <v>50</v>
      </c>
      <c r="S16" s="429" t="n">
        <v>8</v>
      </c>
      <c r="T16" s="429" t="n">
        <v>8</v>
      </c>
      <c r="U16" s="290" t="n">
        <v>9</v>
      </c>
      <c r="V16" s="354" t="n">
        <v>8</v>
      </c>
      <c r="W16" s="354" t="n">
        <v>8</v>
      </c>
      <c r="X16" s="354" t="n">
        <v>8</v>
      </c>
      <c r="Y16" s="478" t="s">
        <v>50</v>
      </c>
      <c r="Z16" s="425" t="n">
        <v>8</v>
      </c>
      <c r="AA16" s="425" t="n">
        <v>8</v>
      </c>
      <c r="AB16" s="478" t="s">
        <v>50</v>
      </c>
      <c r="AC16" s="354" t="n">
        <v>8</v>
      </c>
      <c r="AD16" s="354" t="n">
        <v>8</v>
      </c>
      <c r="AE16" s="354" t="n">
        <v>8</v>
      </c>
      <c r="AF16" s="484" t="s">
        <v>50</v>
      </c>
      <c r="AG16" s="484" t="s">
        <v>50</v>
      </c>
      <c r="AH16" s="427" t="s">
        <v>50</v>
      </c>
      <c r="AI16" s="378" t="n">
        <f aca="false">IF(COUNTIF(D16:AH16,"&gt;0")&gt;$AI$1,$AI$1,COUNTIF(D16:AH16,"&gt;0"))</f>
        <v>21</v>
      </c>
      <c r="AJ16" s="197"/>
      <c r="AK16" s="197" t="n">
        <f aca="false">COUNTIF($D16:$AH16,"отп/Б")+COUNTIF($D16:$AH16,"отп")+COUNTIF($D16:$AH16,"отп/с")</f>
        <v>0</v>
      </c>
      <c r="AL16" s="197" t="n">
        <f aca="false">COUNTIF($D16:$AH16,"Б")</f>
        <v>0</v>
      </c>
      <c r="AM16" s="197"/>
      <c r="AN16" s="197" t="n">
        <v>25</v>
      </c>
      <c r="AO16" s="415" t="n">
        <v>1</v>
      </c>
      <c r="AP16" s="197" t="n">
        <v>50</v>
      </c>
      <c r="AQ16" s="379"/>
      <c r="AR16" s="197" t="n">
        <v>75</v>
      </c>
      <c r="AS16" s="197" t="n">
        <f aca="false">AO16*AP16+AQ16*AR16+AM16*AN16</f>
        <v>50</v>
      </c>
      <c r="AT16" s="380"/>
    </row>
    <row r="17" customFormat="false" ht="15" hidden="false" customHeight="false" outlineLevel="0" collapsed="false">
      <c r="A17" s="459" t="n">
        <f aca="false">A16+1</f>
        <v>13</v>
      </c>
      <c r="B17" s="197" t="s">
        <v>27</v>
      </c>
      <c r="C17" s="460" t="s">
        <v>32</v>
      </c>
      <c r="D17" s="197" t="s">
        <v>50</v>
      </c>
      <c r="E17" s="292" t="n">
        <v>8</v>
      </c>
      <c r="F17" s="197" t="n">
        <v>8</v>
      </c>
      <c r="G17" s="384" t="n">
        <v>8</v>
      </c>
      <c r="H17" s="354" t="n">
        <v>8</v>
      </c>
      <c r="I17" s="355" t="n">
        <v>8</v>
      </c>
      <c r="J17" s="428" t="s">
        <v>50</v>
      </c>
      <c r="K17" s="428" t="s">
        <v>50</v>
      </c>
      <c r="L17" s="355" t="n">
        <v>8</v>
      </c>
      <c r="M17" s="355" t="n">
        <v>8</v>
      </c>
      <c r="N17" s="513" t="n">
        <v>8</v>
      </c>
      <c r="O17" s="513" t="n">
        <v>8</v>
      </c>
      <c r="P17" s="513" t="n">
        <v>8</v>
      </c>
      <c r="Q17" s="428" t="s">
        <v>50</v>
      </c>
      <c r="R17" s="478" t="s">
        <v>50</v>
      </c>
      <c r="S17" s="429" t="n">
        <v>8</v>
      </c>
      <c r="T17" s="429" t="n">
        <v>8</v>
      </c>
      <c r="U17" s="513" t="n">
        <v>9</v>
      </c>
      <c r="V17" s="513" t="n">
        <v>8</v>
      </c>
      <c r="W17" s="513" t="n">
        <v>8</v>
      </c>
      <c r="X17" s="513" t="n">
        <v>8</v>
      </c>
      <c r="Y17" s="478" t="s">
        <v>50</v>
      </c>
      <c r="Z17" s="425" t="n">
        <v>8</v>
      </c>
      <c r="AA17" s="425" t="n">
        <v>8</v>
      </c>
      <c r="AB17" s="478" t="s">
        <v>50</v>
      </c>
      <c r="AC17" s="513" t="n">
        <v>8</v>
      </c>
      <c r="AD17" s="513" t="n">
        <v>8</v>
      </c>
      <c r="AE17" s="513" t="n">
        <v>8</v>
      </c>
      <c r="AF17" s="484" t="s">
        <v>50</v>
      </c>
      <c r="AG17" s="484" t="s">
        <v>50</v>
      </c>
      <c r="AH17" s="427" t="s">
        <v>50</v>
      </c>
      <c r="AI17" s="378" t="n">
        <f aca="false">IF(COUNTIF(D17:AH17,"&gt;0")&gt;$AI$1,$AI$1,COUNTIF(D17:AH17,"&gt;0"))</f>
        <v>21</v>
      </c>
      <c r="AJ17" s="197"/>
      <c r="AK17" s="197" t="n">
        <f aca="false">COUNTIF($D17:$AH17,"отп/Б")+COUNTIF($D17:$AH17,"отп")+COUNTIF($D17:$AH17,"отп/с")</f>
        <v>0</v>
      </c>
      <c r="AL17" s="197" t="n">
        <f aca="false">COUNTIF($D17:$AH17,"Б")</f>
        <v>0</v>
      </c>
      <c r="AM17" s="197"/>
      <c r="AN17" s="197" t="n">
        <v>25</v>
      </c>
      <c r="AO17" s="415" t="n">
        <v>1</v>
      </c>
      <c r="AP17" s="197" t="n">
        <v>50</v>
      </c>
      <c r="AQ17" s="379"/>
      <c r="AR17" s="197" t="n">
        <v>75</v>
      </c>
      <c r="AS17" s="197" t="n">
        <f aca="false">AO17*AP17+AQ17*AR17+AM17*AN17</f>
        <v>50</v>
      </c>
      <c r="AT17" s="380"/>
    </row>
    <row r="18" customFormat="false" ht="15" hidden="false" customHeight="false" outlineLevel="0" collapsed="false">
      <c r="A18" s="459" t="n">
        <f aca="false">A17+1</f>
        <v>14</v>
      </c>
      <c r="B18" s="197" t="s">
        <v>27</v>
      </c>
      <c r="C18" s="460" t="s">
        <v>33</v>
      </c>
      <c r="D18" s="197" t="s">
        <v>50</v>
      </c>
      <c r="E18" s="292" t="n">
        <v>8</v>
      </c>
      <c r="F18" s="197" t="n">
        <v>8</v>
      </c>
      <c r="G18" s="290" t="n">
        <v>15</v>
      </c>
      <c r="H18" s="290" t="n">
        <v>23</v>
      </c>
      <c r="I18" s="290" t="n">
        <v>23</v>
      </c>
      <c r="J18" s="521" t="n">
        <v>1</v>
      </c>
      <c r="K18" s="428" t="s">
        <v>50</v>
      </c>
      <c r="L18" s="355" t="n">
        <v>8</v>
      </c>
      <c r="M18" s="355" t="n">
        <v>15</v>
      </c>
      <c r="N18" s="384" t="n">
        <v>23</v>
      </c>
      <c r="O18" s="354" t="n">
        <v>9</v>
      </c>
      <c r="P18" s="355" t="n">
        <v>8</v>
      </c>
      <c r="Q18" s="428" t="s">
        <v>50</v>
      </c>
      <c r="R18" s="493" t="n">
        <v>7</v>
      </c>
      <c r="S18" s="429" t="n">
        <v>23</v>
      </c>
      <c r="T18" s="429" t="n">
        <v>23</v>
      </c>
      <c r="U18" s="290" t="n">
        <v>20</v>
      </c>
      <c r="V18" s="354" t="n">
        <v>12</v>
      </c>
      <c r="W18" s="354" t="n">
        <v>8</v>
      </c>
      <c r="X18" s="290" t="s">
        <v>15</v>
      </c>
      <c r="Y18" s="478" t="s">
        <v>50</v>
      </c>
      <c r="Z18" s="425" t="n">
        <v>8</v>
      </c>
      <c r="AA18" s="425" t="n">
        <v>8</v>
      </c>
      <c r="AB18" s="478" t="s">
        <v>50</v>
      </c>
      <c r="AC18" s="354" t="n">
        <v>8</v>
      </c>
      <c r="AD18" s="354" t="n">
        <v>8</v>
      </c>
      <c r="AE18" s="290" t="s">
        <v>15</v>
      </c>
      <c r="AF18" s="490" t="s">
        <v>15</v>
      </c>
      <c r="AG18" s="490" t="s">
        <v>15</v>
      </c>
      <c r="AH18" s="490" t="s">
        <v>15</v>
      </c>
      <c r="AI18" s="378" t="n">
        <f aca="false">IF(COUNTIF(D18:AH18,"&gt;0")&gt;$AI$1,$AI$1,COUNTIF(D18:AH18,"&gt;0"))</f>
        <v>21</v>
      </c>
      <c r="AJ18" s="197"/>
      <c r="AK18" s="197" t="n">
        <f aca="false">COUNTIF($D18:$AH18,"отп/Б")+COUNTIF($D18:$AH18,"отп")+COUNTIF($D18:$AH18,"отп/с")</f>
        <v>5</v>
      </c>
      <c r="AL18" s="197" t="n">
        <f aca="false">COUNTIF($D18:$AH18,"Б")</f>
        <v>0</v>
      </c>
      <c r="AM18" s="237" t="n">
        <v>49</v>
      </c>
      <c r="AN18" s="197" t="n">
        <v>25</v>
      </c>
      <c r="AO18" s="419" t="n">
        <v>58</v>
      </c>
      <c r="AP18" s="197" t="n">
        <v>54</v>
      </c>
      <c r="AQ18" s="383" t="n">
        <v>8</v>
      </c>
      <c r="AR18" s="197" t="n">
        <v>75</v>
      </c>
      <c r="AS18" s="197" t="n">
        <f aca="false">AO18*AP18+AQ18*AR18+AM18*AN18</f>
        <v>4957</v>
      </c>
      <c r="AT18" s="380"/>
    </row>
    <row r="19" customFormat="false" ht="15" hidden="false" customHeight="false" outlineLevel="0" collapsed="false">
      <c r="A19" s="459" t="n">
        <f aca="false">A18+1</f>
        <v>15</v>
      </c>
      <c r="B19" s="197" t="s">
        <v>27</v>
      </c>
      <c r="C19" s="460" t="s">
        <v>34</v>
      </c>
      <c r="D19" s="197" t="s">
        <v>50</v>
      </c>
      <c r="E19" s="292" t="n">
        <v>8</v>
      </c>
      <c r="F19" s="197" t="n">
        <v>8</v>
      </c>
      <c r="G19" s="384" t="n">
        <v>8</v>
      </c>
      <c r="H19" s="354" t="n">
        <v>15</v>
      </c>
      <c r="I19" s="355" t="n">
        <v>23</v>
      </c>
      <c r="J19" s="521" t="n">
        <v>9</v>
      </c>
      <c r="K19" s="428" t="s">
        <v>50</v>
      </c>
      <c r="L19" s="355" t="n">
        <v>8</v>
      </c>
      <c r="M19" s="355" t="n">
        <v>8</v>
      </c>
      <c r="N19" s="384" t="n">
        <v>8</v>
      </c>
      <c r="O19" s="354" t="n">
        <v>8</v>
      </c>
      <c r="P19" s="355" t="n">
        <v>8</v>
      </c>
      <c r="Q19" s="428" t="s">
        <v>50</v>
      </c>
      <c r="R19" s="478" t="s">
        <v>50</v>
      </c>
      <c r="S19" s="429" t="n">
        <v>9</v>
      </c>
      <c r="T19" s="429" t="n">
        <v>8</v>
      </c>
      <c r="U19" s="290" t="n">
        <v>8</v>
      </c>
      <c r="V19" s="354" t="n">
        <v>15</v>
      </c>
      <c r="W19" s="354" t="n">
        <v>23</v>
      </c>
      <c r="X19" s="354" t="n">
        <v>16</v>
      </c>
      <c r="Y19" s="478" t="s">
        <v>50</v>
      </c>
      <c r="Z19" s="425" t="n">
        <v>8</v>
      </c>
      <c r="AA19" s="425" t="n">
        <v>8</v>
      </c>
      <c r="AB19" s="478" t="s">
        <v>50</v>
      </c>
      <c r="AC19" s="354" t="n">
        <v>11</v>
      </c>
      <c r="AD19" s="354" t="n">
        <v>8</v>
      </c>
      <c r="AE19" s="354" t="n">
        <v>8</v>
      </c>
      <c r="AF19" s="484" t="s">
        <v>50</v>
      </c>
      <c r="AG19" s="484" t="s">
        <v>50</v>
      </c>
      <c r="AH19" s="427" t="s">
        <v>50</v>
      </c>
      <c r="AI19" s="378" t="n">
        <f aca="false">IF(COUNTIF(D19:AH19,"&gt;0")&gt;$AI$1,$AI$1,COUNTIF(D19:AH19,"&gt;0"))</f>
        <v>22</v>
      </c>
      <c r="AJ19" s="197"/>
      <c r="AK19" s="197" t="n">
        <f aca="false">COUNTIF($D19:$AH19,"отп/Б")+COUNTIF($D19:$AH19,"отп")+COUNTIF($D19:$AH19,"отп/с")</f>
        <v>0</v>
      </c>
      <c r="AL19" s="197" t="n">
        <f aca="false">COUNTIF($D19:$AH19,"Б")</f>
        <v>0</v>
      </c>
      <c r="AM19" s="237" t="n">
        <v>13</v>
      </c>
      <c r="AN19" s="237" t="n">
        <v>25</v>
      </c>
      <c r="AO19" s="419" t="n">
        <v>43</v>
      </c>
      <c r="AP19" s="197" t="n">
        <v>40</v>
      </c>
      <c r="AQ19" s="383" t="n">
        <v>9</v>
      </c>
      <c r="AR19" s="197" t="n">
        <v>60</v>
      </c>
      <c r="AS19" s="197" t="n">
        <f aca="false">AO19*AP19+AQ19*AR19+AM19*AN19</f>
        <v>2585</v>
      </c>
      <c r="AT19" s="380"/>
    </row>
    <row r="20" customFormat="false" ht="15" hidden="false" customHeight="false" outlineLevel="0" collapsed="false">
      <c r="A20" s="459" t="n">
        <f aca="false">A19+1</f>
        <v>16</v>
      </c>
      <c r="B20" s="197" t="s">
        <v>27</v>
      </c>
      <c r="C20" s="460" t="s">
        <v>35</v>
      </c>
      <c r="D20" s="197" t="s">
        <v>50</v>
      </c>
      <c r="E20" s="290" t="n">
        <v>8</v>
      </c>
      <c r="F20" s="490" t="n">
        <v>8</v>
      </c>
      <c r="G20" s="490" t="n">
        <v>8</v>
      </c>
      <c r="H20" s="490" t="n">
        <v>8</v>
      </c>
      <c r="I20" s="490" t="n">
        <v>8</v>
      </c>
      <c r="J20" s="428" t="s">
        <v>50</v>
      </c>
      <c r="K20" s="428" t="s">
        <v>50</v>
      </c>
      <c r="L20" s="355" t="n">
        <v>8</v>
      </c>
      <c r="M20" s="355" t="n">
        <v>8</v>
      </c>
      <c r="N20" s="384" t="n">
        <v>8</v>
      </c>
      <c r="O20" s="354" t="n">
        <v>8</v>
      </c>
      <c r="P20" s="355" t="n">
        <v>8</v>
      </c>
      <c r="Q20" s="428" t="s">
        <v>50</v>
      </c>
      <c r="R20" s="493" t="n">
        <v>8</v>
      </c>
      <c r="S20" s="429" t="n">
        <v>15</v>
      </c>
      <c r="T20" s="429" t="n">
        <v>23</v>
      </c>
      <c r="U20" s="290" t="n">
        <v>17</v>
      </c>
      <c r="V20" s="354" t="n">
        <v>15</v>
      </c>
      <c r="W20" s="354" t="n">
        <v>23</v>
      </c>
      <c r="X20" s="354" t="n">
        <v>8</v>
      </c>
      <c r="Y20" s="478" t="s">
        <v>50</v>
      </c>
      <c r="Z20" s="425" t="n">
        <v>8</v>
      </c>
      <c r="AA20" s="425" t="n">
        <v>8</v>
      </c>
      <c r="AB20" s="478" t="s">
        <v>50</v>
      </c>
      <c r="AC20" s="354" t="n">
        <v>11</v>
      </c>
      <c r="AD20" s="354" t="n">
        <v>8</v>
      </c>
      <c r="AE20" s="354" t="n">
        <v>8</v>
      </c>
      <c r="AF20" s="484" t="s">
        <v>50</v>
      </c>
      <c r="AG20" s="484" t="s">
        <v>50</v>
      </c>
      <c r="AH20" s="427" t="s">
        <v>50</v>
      </c>
      <c r="AI20" s="378" t="n">
        <f aca="false">IF(COUNTIF(D20:AH20,"&gt;0")&gt;$AI$1,$AI$1,COUNTIF(D20:AH20,"&gt;0"))</f>
        <v>22</v>
      </c>
      <c r="AJ20" s="197"/>
      <c r="AK20" s="197" t="n">
        <f aca="false">COUNTIF($D20:$AH20,"отп/Б")+COUNTIF($D20:$AH20,"отп")+COUNTIF($D20:$AH20,"отп/с")</f>
        <v>0</v>
      </c>
      <c r="AL20" s="197" t="n">
        <f aca="false">COUNTIF($D20:$AH20,"Б")</f>
        <v>0</v>
      </c>
      <c r="AM20" s="237" t="n">
        <v>19</v>
      </c>
      <c r="AN20" s="237" t="n">
        <v>25</v>
      </c>
      <c r="AO20" s="419" t="n">
        <v>37</v>
      </c>
      <c r="AP20" s="197" t="n">
        <v>40</v>
      </c>
      <c r="AQ20" s="379" t="n">
        <v>8</v>
      </c>
      <c r="AR20" s="197" t="n">
        <v>60</v>
      </c>
      <c r="AS20" s="197" t="n">
        <f aca="false">AO20*AP20+AQ20*AR20+AM20*AN20</f>
        <v>2435</v>
      </c>
      <c r="AT20" s="380"/>
    </row>
    <row r="21" customFormat="false" ht="15.75" hidden="false" customHeight="true" outlineLevel="0" collapsed="false">
      <c r="A21" s="459" t="n">
        <f aca="false">A20+1</f>
        <v>17</v>
      </c>
      <c r="B21" s="197" t="s">
        <v>27</v>
      </c>
      <c r="C21" s="460" t="s">
        <v>38</v>
      </c>
      <c r="D21" s="197" t="s">
        <v>50</v>
      </c>
      <c r="E21" s="292" t="n">
        <v>8</v>
      </c>
      <c r="F21" s="197" t="n">
        <v>8</v>
      </c>
      <c r="G21" s="384" t="n">
        <v>8</v>
      </c>
      <c r="H21" s="354" t="n">
        <v>8</v>
      </c>
      <c r="I21" s="355" t="n">
        <v>8</v>
      </c>
      <c r="J21" s="428" t="s">
        <v>50</v>
      </c>
      <c r="K21" s="428" t="s">
        <v>50</v>
      </c>
      <c r="L21" s="355" t="n">
        <v>8</v>
      </c>
      <c r="M21" s="355" t="n">
        <v>8</v>
      </c>
      <c r="N21" s="384" t="n">
        <v>8</v>
      </c>
      <c r="O21" s="354" t="n">
        <v>9</v>
      </c>
      <c r="P21" s="355" t="n">
        <v>8</v>
      </c>
      <c r="Q21" s="428" t="s">
        <v>50</v>
      </c>
      <c r="R21" s="478" t="s">
        <v>50</v>
      </c>
      <c r="S21" s="290" t="s">
        <v>15</v>
      </c>
      <c r="T21" s="490" t="s">
        <v>15</v>
      </c>
      <c r="U21" s="490" t="s">
        <v>15</v>
      </c>
      <c r="V21" s="490" t="s">
        <v>15</v>
      </c>
      <c r="W21" s="490" t="s">
        <v>15</v>
      </c>
      <c r="X21" s="290" t="s">
        <v>15</v>
      </c>
      <c r="Y21" s="490" t="s">
        <v>15</v>
      </c>
      <c r="Z21" s="490" t="s">
        <v>15</v>
      </c>
      <c r="AA21" s="490" t="s">
        <v>15</v>
      </c>
      <c r="AB21" s="490" t="s">
        <v>15</v>
      </c>
      <c r="AC21" s="290" t="s">
        <v>15</v>
      </c>
      <c r="AD21" s="490" t="s">
        <v>15</v>
      </c>
      <c r="AE21" s="490" t="s">
        <v>15</v>
      </c>
      <c r="AF21" s="490" t="s">
        <v>15</v>
      </c>
      <c r="AG21" s="490" t="s">
        <v>15</v>
      </c>
      <c r="AH21" s="427" t="s">
        <v>50</v>
      </c>
      <c r="AI21" s="378" t="n">
        <f aca="false">IF(COUNTIF(D21:AH21,"&gt;0")&gt;$AI$1,$AI$1,COUNTIF(D21:AH21,"&gt;0"))</f>
        <v>10</v>
      </c>
      <c r="AJ21" s="197"/>
      <c r="AK21" s="197" t="n">
        <f aca="false">COUNTIF($D21:$AH21,"отп/Б")+COUNTIF($D21:$AH21,"отп")+COUNTIF($D21:$AH21,"отп/с")</f>
        <v>15</v>
      </c>
      <c r="AL21" s="197" t="n">
        <f aca="false">COUNTIF($D21:$AH21,"Б")</f>
        <v>0</v>
      </c>
      <c r="AM21" s="197"/>
      <c r="AN21" s="197" t="n">
        <v>25</v>
      </c>
      <c r="AO21" s="415" t="n">
        <v>1</v>
      </c>
      <c r="AP21" s="197" t="n">
        <v>40</v>
      </c>
      <c r="AQ21" s="379"/>
      <c r="AR21" s="197" t="n">
        <v>60</v>
      </c>
      <c r="AS21" s="197" t="n">
        <f aca="false">AO21*AP21+AQ21*AR21+AM21*AN21</f>
        <v>40</v>
      </c>
      <c r="AT21" s="380"/>
    </row>
    <row r="22" customFormat="false" ht="15" hidden="false" customHeight="false" outlineLevel="0" collapsed="false">
      <c r="A22" s="459" t="n">
        <f aca="false">A21+1</f>
        <v>18</v>
      </c>
      <c r="B22" s="197" t="s">
        <v>27</v>
      </c>
      <c r="C22" s="460" t="s">
        <v>39</v>
      </c>
      <c r="D22" s="197" t="s">
        <v>50</v>
      </c>
      <c r="E22" s="292" t="n">
        <v>8</v>
      </c>
      <c r="F22" s="197" t="n">
        <v>8</v>
      </c>
      <c r="G22" s="384" t="n">
        <v>8</v>
      </c>
      <c r="H22" s="354" t="n">
        <v>8</v>
      </c>
      <c r="I22" s="355" t="n">
        <v>8</v>
      </c>
      <c r="J22" s="428" t="s">
        <v>50</v>
      </c>
      <c r="K22" s="428" t="s">
        <v>50</v>
      </c>
      <c r="L22" s="355" t="n">
        <v>8</v>
      </c>
      <c r="M22" s="355" t="n">
        <v>8</v>
      </c>
      <c r="N22" s="384" t="n">
        <v>8</v>
      </c>
      <c r="O22" s="354" t="n">
        <v>8</v>
      </c>
      <c r="P22" s="355" t="n">
        <v>8</v>
      </c>
      <c r="Q22" s="428" t="s">
        <v>50</v>
      </c>
      <c r="R22" s="478" t="s">
        <v>50</v>
      </c>
      <c r="S22" s="429" t="n">
        <v>8</v>
      </c>
      <c r="T22" s="429" t="n">
        <v>8</v>
      </c>
      <c r="U22" s="290" t="n">
        <v>8</v>
      </c>
      <c r="V22" s="354" t="n">
        <v>8</v>
      </c>
      <c r="W22" s="354" t="n">
        <v>8</v>
      </c>
      <c r="X22" s="354" t="n">
        <v>8</v>
      </c>
      <c r="Y22" s="478" t="s">
        <v>50</v>
      </c>
      <c r="Z22" s="425" t="n">
        <v>8</v>
      </c>
      <c r="AA22" s="425" t="n">
        <v>8</v>
      </c>
      <c r="AB22" s="478" t="s">
        <v>50</v>
      </c>
      <c r="AC22" s="354" t="n">
        <v>8</v>
      </c>
      <c r="AD22" s="354" t="n">
        <v>8</v>
      </c>
      <c r="AE22" s="354" t="n">
        <v>8</v>
      </c>
      <c r="AF22" s="484" t="s">
        <v>50</v>
      </c>
      <c r="AG22" s="484" t="s">
        <v>50</v>
      </c>
      <c r="AH22" s="427" t="s">
        <v>50</v>
      </c>
      <c r="AI22" s="378" t="n">
        <f aca="false">IF(COUNTIF(D22:AH22,"&gt;0")&gt;$AI$1,$AI$1,COUNTIF(D22:AH22,"&gt;0"))</f>
        <v>21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415"/>
      <c r="AP22" s="197" t="n">
        <v>40</v>
      </c>
      <c r="AQ22" s="379"/>
      <c r="AR22" s="230" t="n">
        <v>60</v>
      </c>
      <c r="AS22" s="230" t="n">
        <f aca="false">AO22*AP22+AQ22*AR22+AM22*AN22</f>
        <v>0</v>
      </c>
      <c r="AT22" s="380"/>
    </row>
    <row r="23" customFormat="false" ht="15" hidden="false" customHeight="false" outlineLevel="0" collapsed="false">
      <c r="A23" s="459" t="n">
        <f aca="false">A22+1</f>
        <v>19</v>
      </c>
      <c r="B23" s="197" t="s">
        <v>27</v>
      </c>
      <c r="C23" s="460" t="s">
        <v>40</v>
      </c>
      <c r="D23" s="197" t="s">
        <v>50</v>
      </c>
      <c r="E23" s="292" t="n">
        <v>8</v>
      </c>
      <c r="F23" s="197" t="n">
        <v>8</v>
      </c>
      <c r="G23" s="384" t="n">
        <v>8</v>
      </c>
      <c r="H23" s="354" t="n">
        <v>8</v>
      </c>
      <c r="I23" s="355" t="n">
        <v>8</v>
      </c>
      <c r="J23" s="428" t="s">
        <v>50</v>
      </c>
      <c r="K23" s="428" t="s">
        <v>50</v>
      </c>
      <c r="L23" s="355" t="n">
        <v>8</v>
      </c>
      <c r="M23" s="355" t="n">
        <v>8</v>
      </c>
      <c r="N23" s="384" t="n">
        <v>8</v>
      </c>
      <c r="O23" s="354" t="n">
        <v>8</v>
      </c>
      <c r="P23" s="355" t="n">
        <v>8</v>
      </c>
      <c r="Q23" s="428" t="s">
        <v>50</v>
      </c>
      <c r="R23" s="478" t="s">
        <v>50</v>
      </c>
      <c r="S23" s="429" t="n">
        <v>8</v>
      </c>
      <c r="T23" s="429" t="n">
        <v>10</v>
      </c>
      <c r="U23" s="290" t="n">
        <v>12</v>
      </c>
      <c r="V23" s="354" t="n">
        <v>9</v>
      </c>
      <c r="W23" s="354" t="n">
        <v>9</v>
      </c>
      <c r="X23" s="354" t="n">
        <v>8</v>
      </c>
      <c r="Y23" s="478" t="s">
        <v>50</v>
      </c>
      <c r="Z23" s="425" t="n">
        <v>8</v>
      </c>
      <c r="AA23" s="425" t="n">
        <v>8</v>
      </c>
      <c r="AB23" s="478" t="s">
        <v>50</v>
      </c>
      <c r="AC23" s="354" t="n">
        <v>8</v>
      </c>
      <c r="AD23" s="354" t="n">
        <v>8</v>
      </c>
      <c r="AE23" s="354" t="n">
        <v>8</v>
      </c>
      <c r="AF23" s="484" t="s">
        <v>50</v>
      </c>
      <c r="AG23" s="484" t="s">
        <v>50</v>
      </c>
      <c r="AH23" s="427" t="s">
        <v>50</v>
      </c>
      <c r="AI23" s="378" t="n">
        <f aca="false">IF(COUNTIF(D23:AH23,"&gt;0")&gt;$AI$1,$AI$1,COUNTIF(D23:AH23,"&gt;0"))</f>
        <v>21</v>
      </c>
      <c r="AJ23" s="197"/>
      <c r="AK23" s="197" t="n">
        <f aca="false">COUNTIF($D23:$AH23,"отп/Б")+COUNTIF($D23:$AH23,"отп")+COUNTIF($D23:$AH23,"отп/с")</f>
        <v>0</v>
      </c>
      <c r="AL23" s="197" t="n">
        <f aca="false">COUNTIF($D23:$AH23,"Б")</f>
        <v>0</v>
      </c>
      <c r="AM23" s="197"/>
      <c r="AN23" s="197" t="n">
        <v>25</v>
      </c>
      <c r="AO23" s="415" t="n">
        <v>8</v>
      </c>
      <c r="AP23" s="197" t="n">
        <v>40</v>
      </c>
      <c r="AQ23" s="379"/>
      <c r="AR23" s="197" t="n">
        <v>60</v>
      </c>
      <c r="AS23" s="197" t="n">
        <f aca="false">AO23*AP23+AQ23*AR23+AM23*AN23</f>
        <v>320</v>
      </c>
      <c r="AT23" s="380"/>
    </row>
    <row r="24" customFormat="false" ht="15" hidden="false" customHeight="false" outlineLevel="0" collapsed="false">
      <c r="A24" s="459" t="n">
        <f aca="false">A23+1</f>
        <v>20</v>
      </c>
      <c r="B24" s="197" t="s">
        <v>27</v>
      </c>
      <c r="C24" s="460" t="s">
        <v>42</v>
      </c>
      <c r="D24" s="197" t="s">
        <v>50</v>
      </c>
      <c r="E24" s="292" t="n">
        <v>11.5</v>
      </c>
      <c r="F24" s="197" t="n">
        <v>11</v>
      </c>
      <c r="G24" s="384" t="n">
        <v>10</v>
      </c>
      <c r="H24" s="467" t="n">
        <v>13</v>
      </c>
      <c r="I24" s="355" t="n">
        <v>8</v>
      </c>
      <c r="J24" s="428" t="s">
        <v>50</v>
      </c>
      <c r="K24" s="428" t="s">
        <v>50</v>
      </c>
      <c r="L24" s="517" t="n">
        <v>10.5</v>
      </c>
      <c r="M24" s="355" t="n">
        <v>11</v>
      </c>
      <c r="N24" s="384" t="n">
        <v>11</v>
      </c>
      <c r="O24" s="467" t="n">
        <v>11.5</v>
      </c>
      <c r="P24" s="355" t="n">
        <v>8</v>
      </c>
      <c r="Q24" s="428" t="s">
        <v>50</v>
      </c>
      <c r="R24" s="478" t="s">
        <v>50</v>
      </c>
      <c r="S24" s="429" t="n">
        <v>12.5</v>
      </c>
      <c r="T24" s="429" t="n">
        <v>10</v>
      </c>
      <c r="U24" s="390" t="n">
        <v>11</v>
      </c>
      <c r="V24" s="467" t="n">
        <v>10.5</v>
      </c>
      <c r="W24" s="467" t="n">
        <v>11</v>
      </c>
      <c r="X24" s="390" t="n">
        <v>8</v>
      </c>
      <c r="Y24" s="478" t="s">
        <v>50</v>
      </c>
      <c r="Z24" s="425" t="n">
        <v>8</v>
      </c>
      <c r="AA24" s="425" t="n">
        <v>11.5</v>
      </c>
      <c r="AB24" s="478" t="s">
        <v>50</v>
      </c>
      <c r="AC24" s="354" t="n">
        <v>9</v>
      </c>
      <c r="AD24" s="354" t="n">
        <v>11</v>
      </c>
      <c r="AE24" s="354" t="n">
        <v>10</v>
      </c>
      <c r="AF24" s="484" t="s">
        <v>50</v>
      </c>
      <c r="AG24" s="484" t="s">
        <v>50</v>
      </c>
      <c r="AH24" s="427" t="s">
        <v>50</v>
      </c>
      <c r="AI24" s="378" t="n">
        <f aca="false">IF(COUNTIF(D24:AH24,"&gt;0")&gt;$AI$1,$AI$1,COUNTIF(D24:AH24,"&gt;0"))</f>
        <v>21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420" t="n">
        <v>50</v>
      </c>
      <c r="AP24" s="197" t="n">
        <v>40</v>
      </c>
      <c r="AQ24" s="379"/>
      <c r="AR24" s="197" t="n">
        <v>60</v>
      </c>
      <c r="AS24" s="197" t="n">
        <f aca="false">AO24*AP24+AQ24*AR24+AM24*AN24</f>
        <v>2000</v>
      </c>
      <c r="AT24" s="380"/>
    </row>
    <row r="25" customFormat="false" ht="15" hidden="false" customHeight="false" outlineLevel="0" collapsed="false">
      <c r="A25" s="459" t="n">
        <f aca="false">A24+1</f>
        <v>21</v>
      </c>
      <c r="B25" s="197" t="s">
        <v>27</v>
      </c>
      <c r="C25" s="460" t="s">
        <v>43</v>
      </c>
      <c r="D25" s="197" t="s">
        <v>50</v>
      </c>
      <c r="E25" s="292" t="n">
        <v>10</v>
      </c>
      <c r="F25" s="197" t="n">
        <v>9</v>
      </c>
      <c r="G25" s="384" t="n">
        <v>9</v>
      </c>
      <c r="H25" s="354" t="n">
        <v>9</v>
      </c>
      <c r="I25" s="355" t="n">
        <v>9</v>
      </c>
      <c r="J25" s="428" t="s">
        <v>50</v>
      </c>
      <c r="K25" s="428" t="s">
        <v>50</v>
      </c>
      <c r="L25" s="355" t="n">
        <v>9</v>
      </c>
      <c r="M25" s="355" t="n">
        <v>9</v>
      </c>
      <c r="N25" s="384" t="n">
        <v>9</v>
      </c>
      <c r="O25" s="354" t="n">
        <v>9</v>
      </c>
      <c r="P25" s="355" t="n">
        <v>9</v>
      </c>
      <c r="Q25" s="428" t="s">
        <v>50</v>
      </c>
      <c r="R25" s="478" t="s">
        <v>50</v>
      </c>
      <c r="S25" s="429" t="n">
        <v>9</v>
      </c>
      <c r="T25" s="429" t="n">
        <v>15</v>
      </c>
      <c r="U25" s="290" t="n">
        <v>9</v>
      </c>
      <c r="V25" s="354" t="n">
        <v>9</v>
      </c>
      <c r="W25" s="354" t="n">
        <v>9</v>
      </c>
      <c r="X25" s="354" t="n">
        <v>9</v>
      </c>
      <c r="Y25" s="478" t="s">
        <v>50</v>
      </c>
      <c r="Z25" s="425" t="n">
        <v>9</v>
      </c>
      <c r="AA25" s="425" t="n">
        <v>8</v>
      </c>
      <c r="AB25" s="478" t="s">
        <v>50</v>
      </c>
      <c r="AC25" s="354" t="n">
        <v>9</v>
      </c>
      <c r="AD25" s="354" t="n">
        <v>9</v>
      </c>
      <c r="AE25" s="354" t="n">
        <v>9</v>
      </c>
      <c r="AF25" s="484" t="s">
        <v>50</v>
      </c>
      <c r="AG25" s="484" t="s">
        <v>50</v>
      </c>
      <c r="AH25" s="427" t="s">
        <v>50</v>
      </c>
      <c r="AI25" s="378" t="n">
        <f aca="false">IF(COUNTIF(D25:AH25,"&gt;0")&gt;$AI$1,$AI$1,COUNTIF(D25:AH25,"&gt;0"))</f>
        <v>21</v>
      </c>
      <c r="AJ25" s="197"/>
      <c r="AK25" s="197" t="n">
        <f aca="false">COUNTIF($D25:$AH25,"отп/Б")+COUNTIF($D25:$AH25,"отп")+COUNTIF($D25:$AH25,"отп/с")</f>
        <v>0</v>
      </c>
      <c r="AL25" s="197" t="n">
        <f aca="false">COUNTIF($D25:$AH25,"Б")</f>
        <v>0</v>
      </c>
      <c r="AM25" s="197"/>
      <c r="AN25" s="197" t="n">
        <v>25</v>
      </c>
      <c r="AO25" s="415" t="n">
        <v>16</v>
      </c>
      <c r="AP25" s="197" t="n">
        <v>40</v>
      </c>
      <c r="AQ25" s="379"/>
      <c r="AR25" s="197" t="n">
        <v>60</v>
      </c>
      <c r="AS25" s="197" t="n">
        <f aca="false">AO25*AP25+AQ25*AR25+AM25*AN25</f>
        <v>640</v>
      </c>
      <c r="AT25" s="380"/>
    </row>
    <row r="26" customFormat="false" ht="15" hidden="false" customHeight="false" outlineLevel="0" collapsed="false">
      <c r="A26" s="459" t="n">
        <f aca="false">A25+1</f>
        <v>22</v>
      </c>
      <c r="B26" s="197" t="s">
        <v>27</v>
      </c>
      <c r="C26" s="460" t="s">
        <v>44</v>
      </c>
      <c r="D26" s="197" t="s">
        <v>50</v>
      </c>
      <c r="E26" s="292" t="n">
        <v>8</v>
      </c>
      <c r="F26" s="197" t="n">
        <v>8</v>
      </c>
      <c r="G26" s="384" t="n">
        <v>8</v>
      </c>
      <c r="H26" s="467" t="n">
        <v>8</v>
      </c>
      <c r="I26" s="517" t="n">
        <v>11.5</v>
      </c>
      <c r="J26" s="521" t="n">
        <v>3</v>
      </c>
      <c r="K26" s="521" t="n">
        <v>4</v>
      </c>
      <c r="L26" s="355" t="n">
        <v>8</v>
      </c>
      <c r="M26" s="355" t="n">
        <v>8</v>
      </c>
      <c r="N26" s="324" t="n">
        <v>9.5</v>
      </c>
      <c r="O26" s="354" t="n">
        <v>8</v>
      </c>
      <c r="P26" s="355" t="n">
        <v>8</v>
      </c>
      <c r="Q26" s="428" t="s">
        <v>50</v>
      </c>
      <c r="R26" s="478" t="s">
        <v>50</v>
      </c>
      <c r="S26" s="429" t="n">
        <v>8</v>
      </c>
      <c r="T26" s="429" t="n">
        <v>8</v>
      </c>
      <c r="U26" s="354" t="n">
        <v>9</v>
      </c>
      <c r="V26" s="354" t="n">
        <v>8</v>
      </c>
      <c r="W26" s="354" t="n">
        <v>8</v>
      </c>
      <c r="X26" s="467" t="n">
        <v>8</v>
      </c>
      <c r="Y26" s="478" t="s">
        <v>50</v>
      </c>
      <c r="Z26" s="425" t="n">
        <v>8</v>
      </c>
      <c r="AA26" s="425" t="n">
        <v>8</v>
      </c>
      <c r="AB26" s="478" t="s">
        <v>50</v>
      </c>
      <c r="AC26" s="354" t="n">
        <v>8</v>
      </c>
      <c r="AD26" s="354" t="n">
        <v>8</v>
      </c>
      <c r="AE26" s="354" t="n">
        <v>8</v>
      </c>
      <c r="AF26" s="484" t="s">
        <v>50</v>
      </c>
      <c r="AG26" s="484" t="s">
        <v>50</v>
      </c>
      <c r="AH26" s="427" t="s">
        <v>50</v>
      </c>
      <c r="AI26" s="378" t="n">
        <f aca="false">IF(COUNTIF(D26:AH26,"&gt;0")&gt;$AI$1,$AI$1,COUNTIF(D26:AH26,"&gt;0"))</f>
        <v>22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290" t="n">
        <v>25</v>
      </c>
      <c r="AO26" s="422" t="n">
        <v>6</v>
      </c>
      <c r="AP26" s="197" t="n">
        <v>60</v>
      </c>
      <c r="AQ26" s="183" t="n">
        <v>7</v>
      </c>
      <c r="AR26" s="230" t="n">
        <v>90</v>
      </c>
      <c r="AS26" s="230" t="n">
        <f aca="false">AO26*AP26+AQ26*AR26+AM26*AN26</f>
        <v>990</v>
      </c>
      <c r="AT26" s="380"/>
    </row>
    <row r="27" customFormat="false" ht="15" hidden="false" customHeight="false" outlineLevel="0" collapsed="false">
      <c r="A27" s="459" t="n">
        <f aca="false">A26+1</f>
        <v>23</v>
      </c>
      <c r="B27" s="197" t="s">
        <v>27</v>
      </c>
      <c r="C27" s="460" t="s">
        <v>45</v>
      </c>
      <c r="D27" s="197" t="s">
        <v>50</v>
      </c>
      <c r="E27" s="290" t="s">
        <v>15</v>
      </c>
      <c r="F27" s="490" t="s">
        <v>15</v>
      </c>
      <c r="G27" s="490" t="s">
        <v>15</v>
      </c>
      <c r="H27" s="490" t="s">
        <v>15</v>
      </c>
      <c r="I27" s="490" t="s">
        <v>15</v>
      </c>
      <c r="J27" s="428" t="s">
        <v>50</v>
      </c>
      <c r="K27" s="428" t="s">
        <v>50</v>
      </c>
      <c r="L27" s="355" t="n">
        <v>8</v>
      </c>
      <c r="M27" s="355" t="n">
        <v>8</v>
      </c>
      <c r="N27" s="384" t="n">
        <v>8</v>
      </c>
      <c r="O27" s="354" t="n">
        <v>8</v>
      </c>
      <c r="P27" s="355" t="n">
        <v>8</v>
      </c>
      <c r="Q27" s="428" t="s">
        <v>50</v>
      </c>
      <c r="R27" s="478" t="s">
        <v>50</v>
      </c>
      <c r="S27" s="429" t="n">
        <v>8</v>
      </c>
      <c r="T27" s="429" t="n">
        <v>8</v>
      </c>
      <c r="U27" s="290" t="n">
        <v>8</v>
      </c>
      <c r="V27" s="354" t="n">
        <v>8</v>
      </c>
      <c r="W27" s="354" t="n">
        <v>8</v>
      </c>
      <c r="X27" s="354" t="n">
        <v>8</v>
      </c>
      <c r="Y27" s="478" t="s">
        <v>50</v>
      </c>
      <c r="Z27" s="425" t="n">
        <v>8</v>
      </c>
      <c r="AA27" s="425" t="n">
        <v>8</v>
      </c>
      <c r="AB27" s="478" t="s">
        <v>50</v>
      </c>
      <c r="AC27" s="490" t="n">
        <v>12</v>
      </c>
      <c r="AD27" s="490" t="n">
        <v>8</v>
      </c>
      <c r="AE27" s="490" t="n">
        <v>8</v>
      </c>
      <c r="AF27" s="484" t="s">
        <v>50</v>
      </c>
      <c r="AG27" s="484" t="s">
        <v>50</v>
      </c>
      <c r="AH27" s="427" t="s">
        <v>50</v>
      </c>
      <c r="AI27" s="378" t="n">
        <f aca="false">IF(COUNTIF(D27:AH27,"&gt;0")&gt;$AI$1,$AI$1,COUNTIF(D27:AH27,"&gt;0"))</f>
        <v>16</v>
      </c>
      <c r="AJ27" s="197"/>
      <c r="AK27" s="197" t="n">
        <f aca="false">COUNTIF($D27:$AH27,"отп/Б")+COUNTIF($D27:$AH27,"отп")+COUNTIF($D27:$AH27,"отп/с")</f>
        <v>5</v>
      </c>
      <c r="AL27" s="197" t="n">
        <f aca="false">COUNTIF($D27:$AH27,"Б")</f>
        <v>0</v>
      </c>
      <c r="AM27" s="197"/>
      <c r="AN27" s="290" t="n">
        <v>15</v>
      </c>
      <c r="AO27" s="419" t="n">
        <v>4</v>
      </c>
      <c r="AP27" s="197" t="n">
        <v>30</v>
      </c>
      <c r="AQ27" s="379"/>
      <c r="AR27" s="197" t="n">
        <v>45</v>
      </c>
      <c r="AS27" s="197" t="n">
        <f aca="false">AO27*AP27+AQ27*AR27+AM27*AN27</f>
        <v>120</v>
      </c>
      <c r="AT27" s="380"/>
    </row>
    <row r="28" customFormat="false" ht="15" hidden="false" customHeight="false" outlineLevel="0" collapsed="false">
      <c r="A28" s="459" t="n">
        <f aca="false">A27+1</f>
        <v>24</v>
      </c>
      <c r="B28" s="197" t="s">
        <v>27</v>
      </c>
      <c r="C28" s="460" t="s">
        <v>46</v>
      </c>
      <c r="D28" s="197" t="s">
        <v>50</v>
      </c>
      <c r="E28" s="292" t="n">
        <v>8</v>
      </c>
      <c r="F28" s="197" t="n">
        <v>8</v>
      </c>
      <c r="G28" s="384" t="n">
        <v>8</v>
      </c>
      <c r="H28" s="354" t="n">
        <v>8</v>
      </c>
      <c r="I28" s="355" t="n">
        <v>8</v>
      </c>
      <c r="J28" s="428" t="s">
        <v>50</v>
      </c>
      <c r="K28" s="428" t="s">
        <v>50</v>
      </c>
      <c r="L28" s="355" t="n">
        <v>8</v>
      </c>
      <c r="M28" s="355" t="n">
        <v>8</v>
      </c>
      <c r="N28" s="290" t="n">
        <v>8</v>
      </c>
      <c r="O28" s="490" t="n">
        <v>8</v>
      </c>
      <c r="P28" s="490" t="n">
        <v>8</v>
      </c>
      <c r="Q28" s="428" t="s">
        <v>50</v>
      </c>
      <c r="R28" s="478" t="s">
        <v>50</v>
      </c>
      <c r="S28" s="429" t="n">
        <v>8</v>
      </c>
      <c r="T28" s="429" t="n">
        <v>8</v>
      </c>
      <c r="U28" s="290" t="n">
        <v>8</v>
      </c>
      <c r="V28" s="490" t="n">
        <v>8</v>
      </c>
      <c r="W28" s="490" t="n">
        <v>8</v>
      </c>
      <c r="X28" s="490" t="n">
        <v>8</v>
      </c>
      <c r="Y28" s="478" t="s">
        <v>50</v>
      </c>
      <c r="Z28" s="425" t="n">
        <v>8</v>
      </c>
      <c r="AA28" s="425" t="n">
        <v>8</v>
      </c>
      <c r="AB28" s="478" t="s">
        <v>50</v>
      </c>
      <c r="AC28" s="490" t="n">
        <v>8</v>
      </c>
      <c r="AD28" s="490" t="n">
        <v>8</v>
      </c>
      <c r="AE28" s="490" t="n">
        <v>8</v>
      </c>
      <c r="AF28" s="484" t="s">
        <v>50</v>
      </c>
      <c r="AG28" s="484" t="s">
        <v>50</v>
      </c>
      <c r="AH28" s="427" t="s">
        <v>50</v>
      </c>
      <c r="AI28" s="378" t="n">
        <f aca="false">IF(COUNTIF(D28:AH28,"&gt;0")&gt;$AI$1,$AI$1,COUNTIF(D28:AH28,"&gt;0"))</f>
        <v>21</v>
      </c>
      <c r="AJ28" s="197"/>
      <c r="AK28" s="197" t="n">
        <f aca="false">COUNTIF($D28:$AH28,"отп/Б")+COUNTIF($D28:$AH28,"отп")+COUNTIF($D28:$AH28,"отп/с")</f>
        <v>0</v>
      </c>
      <c r="AL28" s="197" t="n">
        <f aca="false">COUNTIF($D28:$AH28,"Б")</f>
        <v>0</v>
      </c>
      <c r="AM28" s="197"/>
      <c r="AN28" s="290" t="n">
        <v>15</v>
      </c>
      <c r="AO28" s="419"/>
      <c r="AP28" s="197" t="n">
        <v>30</v>
      </c>
      <c r="AQ28" s="379"/>
      <c r="AR28" s="197" t="n">
        <v>45</v>
      </c>
      <c r="AS28" s="197" t="n">
        <f aca="false">AO28*AP28+AQ28*AR28+AM28*AN28</f>
        <v>0</v>
      </c>
      <c r="AT28" s="380"/>
    </row>
    <row r="29" customFormat="false" ht="15" hidden="false" customHeight="false" outlineLevel="0" collapsed="false">
      <c r="A29" s="459" t="n">
        <f aca="false">A28+1</f>
        <v>25</v>
      </c>
      <c r="B29" s="197" t="s">
        <v>27</v>
      </c>
      <c r="C29" s="460" t="s">
        <v>111</v>
      </c>
      <c r="D29" s="197" t="s">
        <v>50</v>
      </c>
      <c r="E29" s="292" t="n">
        <v>8</v>
      </c>
      <c r="F29" s="197" t="n">
        <v>8</v>
      </c>
      <c r="G29" s="384" t="n">
        <v>8</v>
      </c>
      <c r="H29" s="354" t="n">
        <v>8</v>
      </c>
      <c r="I29" s="355" t="n">
        <v>8</v>
      </c>
      <c r="J29" s="428" t="s">
        <v>50</v>
      </c>
      <c r="K29" s="428" t="s">
        <v>50</v>
      </c>
      <c r="L29" s="355" t="n">
        <v>8</v>
      </c>
      <c r="M29" s="355" t="n">
        <v>8</v>
      </c>
      <c r="N29" s="384" t="n">
        <v>8</v>
      </c>
      <c r="O29" s="354" t="n">
        <v>8</v>
      </c>
      <c r="P29" s="355" t="n">
        <v>8</v>
      </c>
      <c r="Q29" s="428" t="s">
        <v>50</v>
      </c>
      <c r="R29" s="478" t="s">
        <v>50</v>
      </c>
      <c r="S29" s="429" t="n">
        <v>8</v>
      </c>
      <c r="T29" s="429" t="n">
        <v>8</v>
      </c>
      <c r="U29" s="290" t="n">
        <v>8</v>
      </c>
      <c r="V29" s="354" t="n">
        <v>8</v>
      </c>
      <c r="W29" s="354" t="n">
        <v>8</v>
      </c>
      <c r="X29" s="354" t="n">
        <v>8</v>
      </c>
      <c r="Y29" s="478" t="s">
        <v>50</v>
      </c>
      <c r="Z29" s="425" t="n">
        <v>8</v>
      </c>
      <c r="AA29" s="425" t="n">
        <v>8</v>
      </c>
      <c r="AB29" s="478" t="s">
        <v>50</v>
      </c>
      <c r="AC29" s="354" t="n">
        <v>8</v>
      </c>
      <c r="AD29" s="354" t="n">
        <v>8</v>
      </c>
      <c r="AE29" s="354" t="n">
        <v>8</v>
      </c>
      <c r="AF29" s="484" t="s">
        <v>50</v>
      </c>
      <c r="AG29" s="484" t="s">
        <v>50</v>
      </c>
      <c r="AH29" s="427" t="s">
        <v>50</v>
      </c>
      <c r="AI29" s="378" t="n">
        <f aca="false">IF(COUNTIF(D29:AH29,"&gt;0")&gt;$AI$1,$AI$1,COUNTIF(D29:AH29,"&gt;0"))</f>
        <v>21</v>
      </c>
      <c r="AJ29" s="197"/>
      <c r="AK29" s="197" t="n">
        <f aca="false">COUNTIF($D29:$AH29,"отп/Б")+COUNTIF($D29:$AH29,"отп")+COUNTIF($D29:$AH29,"отп/с")</f>
        <v>0</v>
      </c>
      <c r="AL29" s="197" t="n">
        <f aca="false">COUNTIF($D29:$AH29,"Б")</f>
        <v>0</v>
      </c>
      <c r="AM29" s="197"/>
      <c r="AN29" s="290" t="n">
        <v>15</v>
      </c>
      <c r="AO29" s="419"/>
      <c r="AP29" s="197" t="n">
        <v>30</v>
      </c>
      <c r="AQ29" s="379"/>
      <c r="AR29" s="197" t="n">
        <v>45</v>
      </c>
      <c r="AS29" s="197" t="n">
        <f aca="false">AO29*AP29+AQ29*AR29+AM29*AN29</f>
        <v>0</v>
      </c>
      <c r="AT29" s="380"/>
    </row>
    <row r="30" customFormat="false" ht="15" hidden="false" customHeight="false" outlineLevel="0" collapsed="false">
      <c r="A30" s="459" t="n">
        <f aca="false">A29+1</f>
        <v>26</v>
      </c>
      <c r="B30" s="197" t="s">
        <v>27</v>
      </c>
      <c r="C30" s="460" t="s">
        <v>90</v>
      </c>
      <c r="D30" s="197" t="s">
        <v>50</v>
      </c>
      <c r="E30" s="292" t="n">
        <v>12.5</v>
      </c>
      <c r="F30" s="363" t="n">
        <v>10.5</v>
      </c>
      <c r="G30" s="463" t="n">
        <v>8</v>
      </c>
      <c r="H30" s="463" t="n">
        <v>8</v>
      </c>
      <c r="I30" s="463" t="n">
        <v>8</v>
      </c>
      <c r="J30" s="428" t="s">
        <v>50</v>
      </c>
      <c r="K30" s="428" t="s">
        <v>50</v>
      </c>
      <c r="L30" s="355" t="n">
        <v>8</v>
      </c>
      <c r="M30" s="355" t="n">
        <v>8</v>
      </c>
      <c r="N30" s="384" t="n">
        <v>8</v>
      </c>
      <c r="O30" s="354" t="n">
        <v>8</v>
      </c>
      <c r="P30" s="355" t="n">
        <v>8</v>
      </c>
      <c r="Q30" s="428" t="s">
        <v>50</v>
      </c>
      <c r="R30" s="478" t="s">
        <v>50</v>
      </c>
      <c r="S30" s="429" t="n">
        <v>8</v>
      </c>
      <c r="T30" s="429" t="n">
        <v>10</v>
      </c>
      <c r="U30" s="290" t="n">
        <v>8</v>
      </c>
      <c r="V30" s="354" t="n">
        <v>8</v>
      </c>
      <c r="W30" s="354" t="n">
        <v>8</v>
      </c>
      <c r="X30" s="354" t="n">
        <v>8</v>
      </c>
      <c r="Y30" s="478" t="s">
        <v>50</v>
      </c>
      <c r="Z30" s="425" t="n">
        <v>8</v>
      </c>
      <c r="AA30" s="425" t="n">
        <v>8</v>
      </c>
      <c r="AB30" s="478" t="s">
        <v>50</v>
      </c>
      <c r="AC30" s="354" t="n">
        <v>8</v>
      </c>
      <c r="AD30" s="354" t="n">
        <v>8</v>
      </c>
      <c r="AE30" s="354" t="n">
        <v>8</v>
      </c>
      <c r="AF30" s="484" t="s">
        <v>50</v>
      </c>
      <c r="AG30" s="484" t="s">
        <v>50</v>
      </c>
      <c r="AH30" s="427" t="s">
        <v>50</v>
      </c>
      <c r="AI30" s="197" t="n">
        <f aca="false">IF(COUNTIF(D30:AH30,"&gt;0")&gt;$AI$1,$AI$1,COUNTIF(D30:AH30,"&gt;0"))</f>
        <v>21</v>
      </c>
      <c r="AJ30" s="197" t="n">
        <v>6</v>
      </c>
      <c r="AK30" s="197" t="n">
        <f aca="false">COUNTIF($D30:$AH30,"отп/Б")+COUNTIF($D30:$AH30,"отп")+COUNTIF($D30:$AH30,"отп/с")</f>
        <v>0</v>
      </c>
      <c r="AL30" s="197" t="n">
        <f aca="false">COUNTIF($D30:$AH30,"Б")</f>
        <v>0</v>
      </c>
      <c r="AM30" s="197"/>
      <c r="AN30" s="290" t="n">
        <v>15</v>
      </c>
      <c r="AO30" s="423" t="n">
        <v>9</v>
      </c>
      <c r="AP30" s="197" t="n">
        <v>30</v>
      </c>
      <c r="AQ30" s="379"/>
      <c r="AR30" s="197" t="n">
        <v>45</v>
      </c>
      <c r="AS30" s="197" t="n">
        <f aca="false">AO30*AP30+AQ30*AR30+AM30*AN30</f>
        <v>270</v>
      </c>
      <c r="AT30" s="380"/>
    </row>
    <row r="31" customFormat="false" ht="15" hidden="false" customHeight="false" outlineLevel="0" collapsed="false">
      <c r="A31" s="469" t="n">
        <f aca="false">A30+1</f>
        <v>27</v>
      </c>
      <c r="B31" s="255" t="s">
        <v>27</v>
      </c>
      <c r="C31" s="470" t="s">
        <v>49</v>
      </c>
      <c r="D31" s="197" t="s">
        <v>50</v>
      </c>
      <c r="E31" s="292" t="n">
        <v>8</v>
      </c>
      <c r="F31" s="197" t="n">
        <v>8</v>
      </c>
      <c r="G31" s="472" t="n">
        <v>8</v>
      </c>
      <c r="H31" s="473" t="n">
        <v>8</v>
      </c>
      <c r="I31" s="474" t="s">
        <v>113</v>
      </c>
      <c r="J31" s="428" t="s">
        <v>50</v>
      </c>
      <c r="K31" s="428" t="s">
        <v>50</v>
      </c>
      <c r="L31" s="355" t="s">
        <v>113</v>
      </c>
      <c r="M31" s="355" t="n">
        <v>8</v>
      </c>
      <c r="N31" s="472" t="s">
        <v>113</v>
      </c>
      <c r="O31" s="473" t="n">
        <v>8</v>
      </c>
      <c r="P31" s="474" t="s">
        <v>113</v>
      </c>
      <c r="Q31" s="428" t="s">
        <v>50</v>
      </c>
      <c r="R31" s="478" t="s">
        <v>50</v>
      </c>
      <c r="S31" s="429" t="n">
        <v>8</v>
      </c>
      <c r="T31" s="429" t="n">
        <v>8</v>
      </c>
      <c r="U31" s="391" t="n">
        <v>8</v>
      </c>
      <c r="V31" s="473" t="n">
        <v>8</v>
      </c>
      <c r="W31" s="473" t="n">
        <v>8</v>
      </c>
      <c r="X31" s="473" t="n">
        <v>8</v>
      </c>
      <c r="Y31" s="478" t="s">
        <v>50</v>
      </c>
      <c r="Z31" s="425" t="n">
        <v>8</v>
      </c>
      <c r="AA31" s="425" t="n">
        <v>4</v>
      </c>
      <c r="AB31" s="478" t="s">
        <v>50</v>
      </c>
      <c r="AC31" s="473" t="n">
        <v>8</v>
      </c>
      <c r="AD31" s="473" t="n">
        <v>8</v>
      </c>
      <c r="AE31" s="473" t="n">
        <v>8</v>
      </c>
      <c r="AF31" s="484" t="s">
        <v>50</v>
      </c>
      <c r="AG31" s="484" t="s">
        <v>50</v>
      </c>
      <c r="AH31" s="427" t="s">
        <v>50</v>
      </c>
      <c r="AI31" s="392" t="n">
        <f aca="false">IF(COUNTIF(D31:AH31,"&gt;0")&gt;$AI$1,$AI$1,COUNTIF(D31:AH31,"&gt;0"))</f>
        <v>17</v>
      </c>
      <c r="AJ31" s="255"/>
      <c r="AK31" s="255" t="n">
        <f aca="false">COUNTIF($D31:$AH31,"отп/Б")+COUNTIF($D31:$AH31,"отп")+COUNTIF($D31:$AH31,"отп/с")</f>
        <v>0</v>
      </c>
      <c r="AL31" s="255" t="n">
        <f aca="false">COUNTIF($D31:$AH31,"Б")</f>
        <v>0</v>
      </c>
      <c r="AM31" s="255"/>
      <c r="AN31" s="255" t="n">
        <v>0</v>
      </c>
      <c r="AO31" s="424"/>
      <c r="AP31" s="255" t="n">
        <v>0</v>
      </c>
      <c r="AQ31" s="394"/>
      <c r="AR31" s="255" t="n">
        <v>0</v>
      </c>
      <c r="AS31" s="255" t="n">
        <f aca="false">AO31*AP31+AQ31*AR31+AM31*AN31</f>
        <v>0</v>
      </c>
      <c r="AT31" s="395"/>
    </row>
    <row r="32" customFormat="false" ht="15" hidden="false" customHeight="false" outlineLevel="0" collapsed="false">
      <c r="A32" s="290" t="n">
        <f aca="false">A31+1</f>
        <v>28</v>
      </c>
      <c r="B32" s="192" t="s">
        <v>50</v>
      </c>
      <c r="C32" s="396" t="s">
        <v>51</v>
      </c>
      <c r="D32" s="563" t="s">
        <v>65</v>
      </c>
      <c r="E32" s="563" t="s">
        <v>65</v>
      </c>
      <c r="F32" s="563" t="s">
        <v>65</v>
      </c>
      <c r="G32" s="563" t="s">
        <v>65</v>
      </c>
      <c r="H32" s="563" t="s">
        <v>65</v>
      </c>
      <c r="I32" s="563" t="s">
        <v>65</v>
      </c>
      <c r="J32" s="563" t="s">
        <v>65</v>
      </c>
      <c r="K32" s="563" t="s">
        <v>65</v>
      </c>
      <c r="L32" s="563" t="s">
        <v>65</v>
      </c>
      <c r="M32" s="563" t="s">
        <v>65</v>
      </c>
      <c r="N32" s="563" t="s">
        <v>65</v>
      </c>
      <c r="O32" s="563" t="s">
        <v>65</v>
      </c>
      <c r="P32" s="563" t="s">
        <v>65</v>
      </c>
      <c r="Q32" s="563" t="s">
        <v>65</v>
      </c>
      <c r="R32" s="563" t="s">
        <v>65</v>
      </c>
      <c r="S32" s="563" t="s">
        <v>65</v>
      </c>
      <c r="T32" s="563" t="s">
        <v>65</v>
      </c>
      <c r="U32" s="563" t="s">
        <v>65</v>
      </c>
      <c r="V32" s="563" t="s">
        <v>65</v>
      </c>
      <c r="W32" s="563" t="s">
        <v>65</v>
      </c>
      <c r="X32" s="563" t="s">
        <v>65</v>
      </c>
      <c r="Y32" s="563" t="s">
        <v>65</v>
      </c>
      <c r="Z32" s="563" t="s">
        <v>65</v>
      </c>
      <c r="AA32" s="563" t="s">
        <v>65</v>
      </c>
      <c r="AB32" s="563" t="s">
        <v>65</v>
      </c>
      <c r="AC32" s="563" t="s">
        <v>65</v>
      </c>
      <c r="AD32" s="563" t="s">
        <v>65</v>
      </c>
      <c r="AE32" s="563" t="s">
        <v>65</v>
      </c>
      <c r="AF32" s="563" t="s">
        <v>65</v>
      </c>
      <c r="AG32" s="563" t="s">
        <v>65</v>
      </c>
      <c r="AH32" s="563" t="s">
        <v>65</v>
      </c>
      <c r="AI32" s="258" t="n">
        <f aca="false">IF(COUNTIF(D32:AH32,"&gt;0")&gt;$AI$1,$AI$1,COUNTIF(D32:AH32,"&gt;0"))</f>
        <v>0</v>
      </c>
      <c r="AJ32" s="192"/>
      <c r="AK32" s="192" t="n">
        <f aca="false">COUNTIF($D32:$AH32,"отп/Б")+COUNTIF($D32:$AH32,"отп")+COUNTIF($D32:$AH32,"отп/с")</f>
        <v>0</v>
      </c>
      <c r="AL32" s="192" t="n">
        <f aca="false">COUNTIF($D32:$AH32,"Б")</f>
        <v>31</v>
      </c>
      <c r="AM32" s="192"/>
      <c r="AN32" s="290" t="n">
        <v>25</v>
      </c>
      <c r="AO32" s="193"/>
      <c r="AP32" s="193" t="n">
        <v>40</v>
      </c>
      <c r="AQ32" s="290"/>
      <c r="AR32" s="193" t="n">
        <v>60</v>
      </c>
      <c r="AS32" s="193" t="n">
        <f aca="false">AO32*AP32+AQ32*AR32+AM32*AN32</f>
        <v>0</v>
      </c>
      <c r="AT32" s="193"/>
    </row>
    <row r="33" customFormat="false" ht="15" hidden="false" customHeight="false" outlineLevel="0" collapsed="false">
      <c r="A33" s="290" t="n">
        <f aca="false">A32+1</f>
        <v>29</v>
      </c>
      <c r="B33" s="192" t="s">
        <v>50</v>
      </c>
      <c r="C33" s="396" t="s">
        <v>119</v>
      </c>
      <c r="D33" s="197" t="s">
        <v>50</v>
      </c>
      <c r="E33" s="292" t="n">
        <v>8</v>
      </c>
      <c r="F33" s="197" t="n">
        <v>8</v>
      </c>
      <c r="G33" s="384" t="n">
        <v>8</v>
      </c>
      <c r="H33" s="354" t="n">
        <v>8</v>
      </c>
      <c r="I33" s="355" t="n">
        <v>8</v>
      </c>
      <c r="J33" s="428" t="s">
        <v>50</v>
      </c>
      <c r="K33" s="428" t="s">
        <v>50</v>
      </c>
      <c r="L33" s="355" t="n">
        <v>8</v>
      </c>
      <c r="M33" s="355" t="n">
        <v>8</v>
      </c>
      <c r="N33" s="384" t="n">
        <v>8</v>
      </c>
      <c r="O33" s="354" t="n">
        <v>8</v>
      </c>
      <c r="P33" s="355" t="n">
        <v>8</v>
      </c>
      <c r="Q33" s="428" t="s">
        <v>50</v>
      </c>
      <c r="R33" s="478" t="s">
        <v>50</v>
      </c>
      <c r="S33" s="429" t="n">
        <v>8</v>
      </c>
      <c r="T33" s="429" t="n">
        <v>8</v>
      </c>
      <c r="U33" s="290" t="n">
        <v>8</v>
      </c>
      <c r="V33" s="354" t="n">
        <v>8</v>
      </c>
      <c r="W33" s="354" t="n">
        <v>8</v>
      </c>
      <c r="X33" s="354" t="n">
        <v>8</v>
      </c>
      <c r="Y33" s="478" t="s">
        <v>50</v>
      </c>
      <c r="Z33" s="425" t="n">
        <v>8</v>
      </c>
      <c r="AA33" s="447" t="s">
        <v>66</v>
      </c>
      <c r="AB33" s="478" t="s">
        <v>50</v>
      </c>
      <c r="AC33" s="354" t="n">
        <v>8</v>
      </c>
      <c r="AD33" s="354" t="n">
        <v>8</v>
      </c>
      <c r="AE33" s="354" t="n">
        <v>8</v>
      </c>
      <c r="AF33" s="484" t="s">
        <v>50</v>
      </c>
      <c r="AG33" s="484" t="s">
        <v>50</v>
      </c>
      <c r="AH33" s="427" t="s">
        <v>50</v>
      </c>
      <c r="AI33" s="258" t="n">
        <f aca="false">IF(COUNTIF(D33:AH33,"&gt;0")&gt;$AI$1,$AI$1,COUNTIF(D33:AH33,"&gt;0"))</f>
        <v>20</v>
      </c>
      <c r="AJ33" s="192"/>
      <c r="AK33" s="192" t="n">
        <f aca="false">COUNTIF($D33:$AH33,"отп/Б")+COUNTIF($D33:$AH33,"отп")+COUNTIF($D33:$AH33,"отп/с")</f>
        <v>1</v>
      </c>
      <c r="AL33" s="192" t="n">
        <f aca="false">COUNTIF($D33:$AH33,"Б")</f>
        <v>0</v>
      </c>
      <c r="AM33" s="192"/>
      <c r="AN33" s="290" t="n">
        <v>25</v>
      </c>
      <c r="AO33" s="193"/>
      <c r="AP33" s="193" t="n">
        <v>50</v>
      </c>
      <c r="AQ33" s="197"/>
      <c r="AR33" s="230" t="n">
        <v>75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f aca="false">A33+1</f>
        <v>30</v>
      </c>
      <c r="B34" s="197" t="s">
        <v>54</v>
      </c>
      <c r="C34" s="397" t="s">
        <v>55</v>
      </c>
      <c r="D34" s="197" t="s">
        <v>50</v>
      </c>
      <c r="E34" s="292" t="n">
        <v>8</v>
      </c>
      <c r="F34" s="197" t="n">
        <v>8</v>
      </c>
      <c r="G34" s="384" t="n">
        <v>8</v>
      </c>
      <c r="H34" s="354" t="n">
        <v>8</v>
      </c>
      <c r="I34" s="355" t="n">
        <v>8</v>
      </c>
      <c r="J34" s="428" t="s">
        <v>50</v>
      </c>
      <c r="K34" s="428" t="s">
        <v>50</v>
      </c>
      <c r="L34" s="355" t="n">
        <v>8</v>
      </c>
      <c r="M34" s="355" t="n">
        <v>8</v>
      </c>
      <c r="N34" s="384" t="n">
        <v>8</v>
      </c>
      <c r="O34" s="354" t="n">
        <v>8</v>
      </c>
      <c r="P34" s="355" t="n">
        <v>8</v>
      </c>
      <c r="Q34" s="428" t="s">
        <v>50</v>
      </c>
      <c r="R34" s="478" t="s">
        <v>50</v>
      </c>
      <c r="S34" s="429" t="n">
        <v>8</v>
      </c>
      <c r="T34" s="429" t="n">
        <v>8</v>
      </c>
      <c r="U34" s="290" t="n">
        <v>8</v>
      </c>
      <c r="V34" s="354" t="n">
        <v>8</v>
      </c>
      <c r="W34" s="354" t="n">
        <v>8</v>
      </c>
      <c r="X34" s="354" t="n">
        <v>8</v>
      </c>
      <c r="Y34" s="478" t="s">
        <v>50</v>
      </c>
      <c r="Z34" s="425" t="n">
        <v>8</v>
      </c>
      <c r="AA34" s="425" t="n">
        <v>8</v>
      </c>
      <c r="AB34" s="478" t="s">
        <v>50</v>
      </c>
      <c r="AC34" s="354" t="n">
        <v>8</v>
      </c>
      <c r="AD34" s="354" t="n">
        <v>8</v>
      </c>
      <c r="AE34" s="354" t="n">
        <v>8</v>
      </c>
      <c r="AF34" s="484" t="s">
        <v>50</v>
      </c>
      <c r="AG34" s="484" t="s">
        <v>50</v>
      </c>
      <c r="AH34" s="427" t="s">
        <v>50</v>
      </c>
      <c r="AI34" s="200" t="n">
        <f aca="false">IF(COUNTIF(D34:AH34,"&gt;0")&gt;$AI$1,$AI$1,COUNTIF(D34:AH34,"&gt;0"))</f>
        <v>21</v>
      </c>
      <c r="AJ34" s="196"/>
      <c r="AK34" s="196" t="n">
        <f aca="false">COUNTIF($D34:$AH34,"отп/Б")+COUNTIF($D34:$AH34,"отп")+COUNTIF($D34:$AH34,"отп/с")</f>
        <v>0</v>
      </c>
      <c r="AL34" s="196" t="n">
        <f aca="false">COUNTIF($D34:$AH34,"Б")</f>
        <v>0</v>
      </c>
      <c r="AM34" s="196"/>
      <c r="AN34" s="197" t="n">
        <v>25</v>
      </c>
      <c r="AO34" s="230"/>
      <c r="AP34" s="230" t="n">
        <v>40</v>
      </c>
      <c r="AQ34" s="197"/>
      <c r="AR34" s="230" t="n">
        <v>60</v>
      </c>
      <c r="AS34" s="230" t="n">
        <f aca="false">AO34*AP34+AQ34*AR34+AM34*AN34</f>
        <v>0</v>
      </c>
      <c r="AT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56</v>
      </c>
      <c r="D35" s="197" t="s">
        <v>50</v>
      </c>
      <c r="E35" s="292" t="s">
        <v>15</v>
      </c>
      <c r="F35" s="197" t="s">
        <v>15</v>
      </c>
      <c r="G35" s="384" t="s">
        <v>15</v>
      </c>
      <c r="H35" s="354" t="s">
        <v>15</v>
      </c>
      <c r="I35" s="355" t="s">
        <v>15</v>
      </c>
      <c r="J35" s="428" t="s">
        <v>50</v>
      </c>
      <c r="K35" s="428" t="s">
        <v>50</v>
      </c>
      <c r="L35" s="355" t="n">
        <v>8</v>
      </c>
      <c r="M35" s="355" t="n">
        <v>8</v>
      </c>
      <c r="N35" s="384" t="n">
        <v>8</v>
      </c>
      <c r="O35" s="354" t="n">
        <v>8</v>
      </c>
      <c r="P35" s="355" t="n">
        <v>8</v>
      </c>
      <c r="Q35" s="428" t="s">
        <v>50</v>
      </c>
      <c r="R35" s="478" t="s">
        <v>50</v>
      </c>
      <c r="S35" s="429" t="n">
        <v>8</v>
      </c>
      <c r="T35" s="429" t="n">
        <v>8</v>
      </c>
      <c r="U35" s="290" t="n">
        <v>8</v>
      </c>
      <c r="V35" s="354" t="n">
        <v>8</v>
      </c>
      <c r="W35" s="354" t="n">
        <v>8</v>
      </c>
      <c r="X35" s="354" t="n">
        <v>8</v>
      </c>
      <c r="Y35" s="478" t="s">
        <v>50</v>
      </c>
      <c r="Z35" s="425" t="n">
        <v>8</v>
      </c>
      <c r="AA35" s="425" t="n">
        <v>8</v>
      </c>
      <c r="AB35" s="478" t="s">
        <v>50</v>
      </c>
      <c r="AC35" s="354" t="n">
        <v>8</v>
      </c>
      <c r="AD35" s="354" t="n">
        <v>8</v>
      </c>
      <c r="AE35" s="354" t="n">
        <v>8</v>
      </c>
      <c r="AF35" s="484" t="s">
        <v>50</v>
      </c>
      <c r="AG35" s="484" t="s">
        <v>50</v>
      </c>
      <c r="AH35" s="427" t="s">
        <v>50</v>
      </c>
      <c r="AI35" s="200" t="n">
        <f aca="false">IF(COUNTIF(D35:AH35,"&gt;0")&gt;$AI$1,$AI$1,COUNTIF(D35:AH35,"&gt;0"))</f>
        <v>16</v>
      </c>
      <c r="AJ35" s="196"/>
      <c r="AK35" s="196" t="n">
        <f aca="false">COUNTIF($D35:$AH35,"отп/Б")+COUNTIF($D35:$AH35,"отп")+COUNTIF($D35:$AH35,"отп/с")</f>
        <v>5</v>
      </c>
      <c r="AL35" s="196" t="n">
        <f aca="false">COUNTIF($D35:$AH35,"Б")</f>
        <v>0</v>
      </c>
      <c r="AM35" s="196"/>
      <c r="AN35" s="197" t="n">
        <v>25</v>
      </c>
      <c r="AO35" s="230" t="n">
        <v>1</v>
      </c>
      <c r="AP35" s="230" t="n">
        <v>40</v>
      </c>
      <c r="AQ35" s="197"/>
      <c r="AR35" s="230" t="n">
        <v>60</v>
      </c>
      <c r="AS35" s="230" t="n">
        <f aca="false">AO35*AP35+AQ35*AR35+AM35*AN35</f>
        <v>40</v>
      </c>
      <c r="AT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57</v>
      </c>
      <c r="D36" s="197" t="s">
        <v>50</v>
      </c>
      <c r="E36" s="292" t="n">
        <v>8</v>
      </c>
      <c r="F36" s="197" t="n">
        <v>8</v>
      </c>
      <c r="G36" s="384" t="n">
        <v>8</v>
      </c>
      <c r="H36" s="354" t="n">
        <v>8</v>
      </c>
      <c r="I36" s="355" t="n">
        <v>8</v>
      </c>
      <c r="J36" s="428" t="s">
        <v>50</v>
      </c>
      <c r="K36" s="428" t="s">
        <v>50</v>
      </c>
      <c r="L36" s="355" t="n">
        <v>8</v>
      </c>
      <c r="M36" s="355" t="n">
        <v>8</v>
      </c>
      <c r="N36" s="384" t="n">
        <v>8</v>
      </c>
      <c r="O36" s="354" t="n">
        <v>8</v>
      </c>
      <c r="P36" s="355" t="n">
        <v>8</v>
      </c>
      <c r="Q36" s="428" t="s">
        <v>50</v>
      </c>
      <c r="R36" s="478" t="s">
        <v>50</v>
      </c>
      <c r="S36" s="429" t="n">
        <v>8</v>
      </c>
      <c r="T36" s="429" t="n">
        <v>8</v>
      </c>
      <c r="U36" s="290" t="n">
        <v>8</v>
      </c>
      <c r="V36" s="354" t="n">
        <v>8</v>
      </c>
      <c r="W36" s="354" t="n">
        <v>8</v>
      </c>
      <c r="X36" s="354" t="n">
        <v>8</v>
      </c>
      <c r="Y36" s="478" t="s">
        <v>50</v>
      </c>
      <c r="Z36" s="425" t="n">
        <v>8</v>
      </c>
      <c r="AA36" s="425" t="n">
        <v>8</v>
      </c>
      <c r="AB36" s="478" t="s">
        <v>50</v>
      </c>
      <c r="AC36" s="354" t="n">
        <v>8</v>
      </c>
      <c r="AD36" s="354" t="n">
        <v>8</v>
      </c>
      <c r="AE36" s="354" t="n">
        <v>8</v>
      </c>
      <c r="AF36" s="484" t="s">
        <v>50</v>
      </c>
      <c r="AG36" s="484" t="s">
        <v>50</v>
      </c>
      <c r="AH36" s="427" t="s">
        <v>50</v>
      </c>
      <c r="AI36" s="200" t="n">
        <f aca="false">IF(COUNTIF(D36:AH36,"&gt;0")&gt;$AI$1,$AI$1,COUNTIF(D36:AH36,"&gt;0"))</f>
        <v>21</v>
      </c>
      <c r="AJ36" s="196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196"/>
      <c r="AN36" s="197" t="n">
        <v>25</v>
      </c>
      <c r="AO36" s="197"/>
      <c r="AP36" s="197" t="n">
        <v>40</v>
      </c>
      <c r="AQ36" s="197"/>
      <c r="AR36" s="197" t="n">
        <v>60</v>
      </c>
      <c r="AS36" s="197" t="n">
        <f aca="false">AO36*AP36+AQ36*AR36+AM36*AN36</f>
        <v>0</v>
      </c>
      <c r="AT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58</v>
      </c>
      <c r="C37" s="398" t="s">
        <v>101</v>
      </c>
      <c r="D37" s="197" t="s">
        <v>50</v>
      </c>
      <c r="E37" s="292" t="n">
        <v>8</v>
      </c>
      <c r="F37" s="197" t="n">
        <v>8</v>
      </c>
      <c r="G37" s="102" t="n">
        <v>8</v>
      </c>
      <c r="H37" s="354" t="n">
        <v>8</v>
      </c>
      <c r="I37" s="355" t="n">
        <v>8</v>
      </c>
      <c r="J37" s="428" t="s">
        <v>50</v>
      </c>
      <c r="K37" s="428" t="s">
        <v>50</v>
      </c>
      <c r="L37" s="355" t="n">
        <v>8</v>
      </c>
      <c r="M37" s="355" t="n">
        <v>8</v>
      </c>
      <c r="N37" s="384" t="n">
        <v>8</v>
      </c>
      <c r="O37" s="354" t="n">
        <v>8</v>
      </c>
      <c r="P37" s="355" t="n">
        <v>8</v>
      </c>
      <c r="Q37" s="428" t="s">
        <v>50</v>
      </c>
      <c r="R37" s="478" t="s">
        <v>50</v>
      </c>
      <c r="S37" s="429" t="n">
        <v>8</v>
      </c>
      <c r="T37" s="429" t="n">
        <v>8</v>
      </c>
      <c r="U37" s="290" t="n">
        <v>8</v>
      </c>
      <c r="V37" s="354" t="n">
        <v>8</v>
      </c>
      <c r="W37" s="354" t="n">
        <v>8</v>
      </c>
      <c r="X37" s="354" t="n">
        <v>8</v>
      </c>
      <c r="Y37" s="478" t="s">
        <v>50</v>
      </c>
      <c r="Z37" s="425" t="n">
        <v>8</v>
      </c>
      <c r="AA37" s="425" t="n">
        <v>8</v>
      </c>
      <c r="AB37" s="478" t="s">
        <v>50</v>
      </c>
      <c r="AC37" s="354" t="n">
        <v>8</v>
      </c>
      <c r="AD37" s="354" t="n">
        <v>8</v>
      </c>
      <c r="AE37" s="354" t="n">
        <v>8</v>
      </c>
      <c r="AF37" s="484" t="s">
        <v>50</v>
      </c>
      <c r="AG37" s="484" t="s">
        <v>50</v>
      </c>
      <c r="AH37" s="427" t="s">
        <v>50</v>
      </c>
      <c r="AI37" s="200" t="n">
        <f aca="false">IF(COUNTIF(D37:AH37,"&gt;0")&gt;$AI$1,$AI$1,COUNTIF(D37:AH37,"&gt;0"))</f>
        <v>21</v>
      </c>
      <c r="AJ37" s="196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196"/>
      <c r="AN37" s="197" t="n">
        <v>25</v>
      </c>
      <c r="AO37" s="197"/>
      <c r="AP37" s="197" t="n">
        <v>50</v>
      </c>
      <c r="AQ37" s="197"/>
      <c r="AR37" s="197" t="n">
        <v>75</v>
      </c>
      <c r="AS37" s="197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f aca="false">A37+1</f>
        <v>34</v>
      </c>
      <c r="B38" s="197" t="s">
        <v>60</v>
      </c>
      <c r="C38" s="399" t="s">
        <v>61</v>
      </c>
      <c r="D38" s="197" t="s">
        <v>50</v>
      </c>
      <c r="E38" s="290" t="s">
        <v>15</v>
      </c>
      <c r="F38" s="490" t="s">
        <v>15</v>
      </c>
      <c r="G38" s="490" t="s">
        <v>15</v>
      </c>
      <c r="H38" s="490" t="s">
        <v>15</v>
      </c>
      <c r="I38" s="490" t="s">
        <v>15</v>
      </c>
      <c r="J38" s="428" t="s">
        <v>50</v>
      </c>
      <c r="K38" s="428" t="s">
        <v>50</v>
      </c>
      <c r="L38" s="355" t="n">
        <v>8</v>
      </c>
      <c r="M38" s="355" t="n">
        <v>8</v>
      </c>
      <c r="N38" s="355" t="n">
        <v>8</v>
      </c>
      <c r="O38" s="355" t="n">
        <v>8</v>
      </c>
      <c r="P38" s="355" t="n">
        <v>8</v>
      </c>
      <c r="Q38" s="428" t="s">
        <v>50</v>
      </c>
      <c r="R38" s="478" t="s">
        <v>50</v>
      </c>
      <c r="S38" s="355" t="n">
        <v>8</v>
      </c>
      <c r="T38" s="355" t="n">
        <v>8</v>
      </c>
      <c r="U38" s="290"/>
      <c r="V38" s="354"/>
      <c r="W38" s="354"/>
      <c r="X38" s="354"/>
      <c r="Y38" s="478" t="s">
        <v>50</v>
      </c>
      <c r="Z38" s="425"/>
      <c r="AA38" s="425"/>
      <c r="AB38" s="478" t="s">
        <v>50</v>
      </c>
      <c r="AC38" s="354"/>
      <c r="AD38" s="354"/>
      <c r="AE38" s="354"/>
      <c r="AF38" s="484" t="s">
        <v>50</v>
      </c>
      <c r="AG38" s="484" t="s">
        <v>50</v>
      </c>
      <c r="AH38" s="427" t="s">
        <v>50</v>
      </c>
      <c r="AI38" s="200" t="n">
        <f aca="false">IF(COUNTIF(D38:AH38,"&gt;0")&gt;$AI$1,$AI$1,COUNTIF(D38:AH38,"&gt;0"))</f>
        <v>7</v>
      </c>
      <c r="AJ38" s="196"/>
      <c r="AK38" s="196" t="n">
        <f aca="false">COUNTIF($D38:$AH38,"отп/Б")+COUNTIF($D38:$AH38,"отп")+COUNTIF($D38:$AH38,"отп/с")</f>
        <v>5</v>
      </c>
      <c r="AL38" s="196" t="n">
        <f aca="false">COUNTIF($D38:$AH38,"Б")</f>
        <v>0</v>
      </c>
      <c r="AM38" s="196"/>
      <c r="AN38" s="197" t="n">
        <v>25</v>
      </c>
      <c r="AO38" s="197"/>
      <c r="AP38" s="230" t="n">
        <v>40</v>
      </c>
      <c r="AQ38" s="197"/>
      <c r="AR38" s="230" t="n">
        <v>60</v>
      </c>
      <c r="AS38" s="230" t="n">
        <f aca="false">AO38*AP38+AQ38*AR38+AM38*AN38</f>
        <v>0</v>
      </c>
      <c r="AT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62</v>
      </c>
      <c r="D39" s="197" t="s">
        <v>50</v>
      </c>
      <c r="E39" s="197" t="n">
        <v>8</v>
      </c>
      <c r="F39" s="197" t="n">
        <v>8</v>
      </c>
      <c r="G39" s="197" t="n">
        <v>8</v>
      </c>
      <c r="H39" s="197" t="n">
        <v>8</v>
      </c>
      <c r="I39" s="197" t="n">
        <v>8</v>
      </c>
      <c r="J39" s="428" t="s">
        <v>50</v>
      </c>
      <c r="K39" s="428" t="s">
        <v>50</v>
      </c>
      <c r="L39" s="355" t="n">
        <v>8</v>
      </c>
      <c r="M39" s="355" t="n">
        <v>8</v>
      </c>
      <c r="N39" s="355" t="n">
        <v>8</v>
      </c>
      <c r="O39" s="355" t="n">
        <v>8</v>
      </c>
      <c r="P39" s="355" t="n">
        <v>8</v>
      </c>
      <c r="Q39" s="428" t="s">
        <v>50</v>
      </c>
      <c r="R39" s="478" t="s">
        <v>50</v>
      </c>
      <c r="S39" s="355" t="n">
        <v>8</v>
      </c>
      <c r="T39" s="355" t="n">
        <v>8</v>
      </c>
      <c r="U39" s="290"/>
      <c r="V39" s="354"/>
      <c r="W39" s="354"/>
      <c r="X39" s="354"/>
      <c r="Y39" s="478" t="s">
        <v>50</v>
      </c>
      <c r="Z39" s="425"/>
      <c r="AA39" s="425"/>
      <c r="AB39" s="478" t="s">
        <v>50</v>
      </c>
      <c r="AC39" s="354"/>
      <c r="AD39" s="354"/>
      <c r="AE39" s="354"/>
      <c r="AF39" s="484" t="s">
        <v>50</v>
      </c>
      <c r="AG39" s="484" t="s">
        <v>50</v>
      </c>
      <c r="AH39" s="427" t="s">
        <v>50</v>
      </c>
      <c r="AI39" s="200" t="n">
        <f aca="false">IF(COUNTIF(D39:AH39,"&gt;0")&gt;$AI$1,$AI$1,COUNTIF(D39:AH39,"&gt;0"))</f>
        <v>12</v>
      </c>
      <c r="AJ39" s="196"/>
      <c r="AK39" s="196" t="n">
        <f aca="false">COUNTIF($D39:$AH39,"отп/Б")+COUNTIF($D39:$AH39,"отп")+COUNTIF($D39:$AH39,"отп/с")</f>
        <v>0</v>
      </c>
      <c r="AL39" s="196" t="n">
        <f aca="false">COUNTIF($D39:$AH39,"Б")</f>
        <v>0</v>
      </c>
      <c r="AM39" s="196"/>
      <c r="AN39" s="197" t="n">
        <v>25</v>
      </c>
      <c r="AO39" s="230"/>
      <c r="AP39" s="230" t="n">
        <v>50</v>
      </c>
      <c r="AQ39" s="400"/>
      <c r="AR39" s="230" t="n">
        <v>75</v>
      </c>
      <c r="AS39" s="230" t="n">
        <f aca="false">AO39*AP39+AQ39*AR39+AM39*AN39</f>
        <v>0</v>
      </c>
      <c r="AT39" s="230"/>
    </row>
  </sheetData>
  <mergeCells count="1">
    <mergeCell ref="D1:AH1"/>
  </mergeCells>
  <conditionalFormatting sqref="A1:AH2 A3:D3 A25:A39 F3:G3 B19:C39 G9:G12 G7 AE4:AE12 X25:X27 O18:P27 G14:G17 A4:C14 A15:B15 A16:C18 G4 N12:N27 U19:X20 A40:AH1048576 AI1:AMJ1048576 N7:N10 O7:P16 G33:G36 F33:F37 H7:I17 G19:I19 N29:P31 U29:X31 H3:I5 J3:R3 S14:T20 AE14:AE16 D4:D39 N4:P5 Q4:R31 AC29:AE31 AF4:AH17 F28:I31 F21:I26 F4:F19 J4:M31 S22:T31 U22:W27 Y22:AB31 X22:X23 AF22:AH31 AH21 AC22:AE26 Y15:AB20 AC15:AD16 U15:X16 U18:W18 AC19:AH20 AC18:AD18 AG3:AH3 S4:AD6 H33:P37 J38:P39 E32:AH32 S8:AD13 S7 U7:AD7 Q34:AH39 Q33:Z33 AB33:AH33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19:A24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G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E33:E37 E3:E19 E28:E31 E21:E26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G5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N11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X24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G18:I18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G6:I6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N6:P6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N28:P28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U28:X28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AC28:AE28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AC27:AE27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E20:I20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E27:I27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S21:W21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X21:AB21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AC21:AG21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U14:Y14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Z14:AD14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X18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AE18:AH18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S3:W3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X3:Y3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Z3:AD3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AE3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AF3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E39:I39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E38:I38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T7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2" ySplit="11" topLeftCell="AH12" activePane="bottomRight" state="frozen"/>
      <selection pane="topLeft" activeCell="A1" activeCellId="0" sqref="A1"/>
      <selection pane="topRight" activeCell="AH1" activeCellId="0" sqref="AH1"/>
      <selection pane="bottomLeft" activeCell="A12" activeCellId="0" sqref="A12"/>
      <selection pane="bottomRight" activeCell="AS9" activeCellId="0" sqref="AS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5.57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121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490" t="s">
        <v>15</v>
      </c>
      <c r="F3" s="197" t="n">
        <v>8</v>
      </c>
      <c r="G3" s="358" t="n">
        <v>8</v>
      </c>
      <c r="H3" s="478" t="s">
        <v>50</v>
      </c>
      <c r="I3" s="428" t="s">
        <v>50</v>
      </c>
      <c r="J3" s="428" t="s">
        <v>50</v>
      </c>
      <c r="K3" s="428" t="n">
        <v>8</v>
      </c>
      <c r="L3" s="520" t="n">
        <v>8</v>
      </c>
      <c r="M3" s="428" t="n">
        <v>8</v>
      </c>
      <c r="N3" s="481" t="s">
        <v>50</v>
      </c>
      <c r="O3" s="478" t="s">
        <v>50</v>
      </c>
      <c r="P3" s="428" t="n">
        <v>8</v>
      </c>
      <c r="Q3" s="428" t="n">
        <v>8</v>
      </c>
      <c r="R3" s="478" t="n">
        <v>8</v>
      </c>
      <c r="S3" s="482" t="n">
        <v>8</v>
      </c>
      <c r="T3" s="482" t="n">
        <v>8</v>
      </c>
      <c r="U3" s="482" t="s">
        <v>50</v>
      </c>
      <c r="V3" s="478" t="s">
        <v>50</v>
      </c>
      <c r="W3" s="478" t="n">
        <v>8</v>
      </c>
      <c r="X3" s="478" t="n">
        <v>8</v>
      </c>
      <c r="Y3" s="478" t="n">
        <v>8</v>
      </c>
      <c r="Z3" s="478" t="n">
        <v>8</v>
      </c>
      <c r="AA3" s="478" t="n">
        <v>8</v>
      </c>
      <c r="AB3" s="478" t="s">
        <v>50</v>
      </c>
      <c r="AC3" s="478" t="s">
        <v>50</v>
      </c>
      <c r="AD3" s="483" t="n">
        <v>8</v>
      </c>
      <c r="AE3" s="484" t="n">
        <v>8</v>
      </c>
      <c r="AF3" s="484" t="n">
        <v>8</v>
      </c>
      <c r="AG3" s="484" t="n">
        <v>8</v>
      </c>
      <c r="AH3" s="427" t="n">
        <v>8</v>
      </c>
      <c r="AI3" s="195" t="n">
        <f aca="false">IF(COUNTIF(D3:AH3,"&gt;0")&gt;$AI$1,$AI$1,COUNTIF(D3:AH3,"&gt;0"))</f>
        <v>20</v>
      </c>
      <c r="AJ3" s="196"/>
      <c r="AK3" s="196" t="n">
        <f aca="false">COUNTIF($D3:$AH3,"отп/Б")+COUNTIF($D3:$AH3,"отп")+COUNTIF($D3:$AH3,"отп/с")</f>
        <v>1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7" t="n">
        <f aca="false">AO3*AP3+AQ3*AR3+AM3*AN3</f>
        <v>0</v>
      </c>
      <c r="AT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490" t="s">
        <v>15</v>
      </c>
      <c r="F4" s="490" t="s">
        <v>15</v>
      </c>
      <c r="G4" s="490" t="s">
        <v>15</v>
      </c>
      <c r="H4" s="490" t="s">
        <v>15</v>
      </c>
      <c r="I4" s="490" t="s">
        <v>15</v>
      </c>
      <c r="J4" s="490" t="s">
        <v>15</v>
      </c>
      <c r="K4" s="490" t="s">
        <v>15</v>
      </c>
      <c r="L4" s="490" t="s">
        <v>15</v>
      </c>
      <c r="M4" s="490" t="s">
        <v>15</v>
      </c>
      <c r="N4" s="481" t="s">
        <v>50</v>
      </c>
      <c r="O4" s="481" t="s">
        <v>50</v>
      </c>
      <c r="P4" s="490" t="n">
        <v>8</v>
      </c>
      <c r="Q4" s="428" t="n">
        <v>8</v>
      </c>
      <c r="R4" s="478" t="n">
        <v>8</v>
      </c>
      <c r="S4" s="482" t="n">
        <v>8</v>
      </c>
      <c r="T4" s="482" t="n">
        <v>8</v>
      </c>
      <c r="U4" s="482" t="s">
        <v>50</v>
      </c>
      <c r="V4" s="478" t="s">
        <v>50</v>
      </c>
      <c r="W4" s="478" t="n">
        <v>8</v>
      </c>
      <c r="X4" s="478" t="n">
        <v>8</v>
      </c>
      <c r="Y4" s="478" t="n">
        <v>8</v>
      </c>
      <c r="Z4" s="478" t="n">
        <v>8</v>
      </c>
      <c r="AA4" s="478" t="n">
        <v>8</v>
      </c>
      <c r="AB4" s="478" t="s">
        <v>50</v>
      </c>
      <c r="AC4" s="478" t="s">
        <v>50</v>
      </c>
      <c r="AD4" s="483" t="n">
        <v>8</v>
      </c>
      <c r="AE4" s="484" t="n">
        <v>8</v>
      </c>
      <c r="AF4" s="484" t="n">
        <v>8</v>
      </c>
      <c r="AG4" s="484" t="n">
        <v>8</v>
      </c>
      <c r="AH4" s="427" t="n">
        <v>8</v>
      </c>
      <c r="AI4" s="191" t="n">
        <f aca="false">IF(COUNTIF(D4:AH4,"&gt;0")&gt;$AI$1,$AI$1,COUNTIF(D4:AH4,"&gt;0"))</f>
        <v>15</v>
      </c>
      <c r="AJ4" s="192"/>
      <c r="AK4" s="196" t="n">
        <f aca="false">COUNTIF($D4:$AH4,"отп/Б")+COUNTIF($D4:$AH4,"отп")+COUNTIF($D4:$AH4,"отп/с")</f>
        <v>9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50</v>
      </c>
      <c r="AQ4" s="197"/>
      <c r="AR4" s="230" t="n">
        <v>75</v>
      </c>
      <c r="AS4" s="230" t="n">
        <f aca="false">AO4*AP4+AQ4*AR4+AM4*AN4</f>
        <v>0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50</v>
      </c>
      <c r="E5" s="490" t="s">
        <v>15</v>
      </c>
      <c r="F5" s="490" t="s">
        <v>15</v>
      </c>
      <c r="G5" s="490" t="s">
        <v>15</v>
      </c>
      <c r="H5" s="490" t="s">
        <v>15</v>
      </c>
      <c r="I5" s="490" t="s">
        <v>15</v>
      </c>
      <c r="J5" s="490" t="s">
        <v>15</v>
      </c>
      <c r="K5" s="490" t="s">
        <v>15</v>
      </c>
      <c r="L5" s="490" t="s">
        <v>15</v>
      </c>
      <c r="M5" s="490" t="s">
        <v>15</v>
      </c>
      <c r="N5" s="490" t="s">
        <v>15</v>
      </c>
      <c r="O5" s="490" t="s">
        <v>15</v>
      </c>
      <c r="P5" s="490" t="s">
        <v>15</v>
      </c>
      <c r="Q5" s="428" t="n">
        <v>8</v>
      </c>
      <c r="R5" s="478" t="n">
        <v>10</v>
      </c>
      <c r="S5" s="482" t="n">
        <v>8</v>
      </c>
      <c r="T5" s="482" t="n">
        <v>13</v>
      </c>
      <c r="U5" s="482" t="s">
        <v>50</v>
      </c>
      <c r="V5" s="478" t="s">
        <v>50</v>
      </c>
      <c r="W5" s="478" t="n">
        <v>8</v>
      </c>
      <c r="X5" s="478" t="n">
        <v>8</v>
      </c>
      <c r="Y5" s="478" t="n">
        <v>10</v>
      </c>
      <c r="Z5" s="478" t="n">
        <v>10</v>
      </c>
      <c r="AA5" s="478" t="n">
        <v>8</v>
      </c>
      <c r="AB5" s="493" t="n">
        <v>9</v>
      </c>
      <c r="AC5" s="478" t="s">
        <v>50</v>
      </c>
      <c r="AD5" s="483" t="n">
        <v>8</v>
      </c>
      <c r="AE5" s="488" t="n">
        <v>8</v>
      </c>
      <c r="AF5" s="484" t="n">
        <v>10</v>
      </c>
      <c r="AG5" s="484" t="n">
        <v>8</v>
      </c>
      <c r="AH5" s="427" t="n">
        <v>8</v>
      </c>
      <c r="AI5" s="200" t="n">
        <f aca="false">IF(COUNTIF(D5:AH5,"&gt;0")&gt;$AI$1,$AI$1,COUNTIF(D5:AH5,"&gt;0"))</f>
        <v>15</v>
      </c>
      <c r="AJ5" s="196"/>
      <c r="AK5" s="196" t="n">
        <f aca="false">COUNTIF($D5:$AH5,"отп/Б")+COUNTIF($D5:$AH5,"отп")+COUNTIF($D5:$AH5,"отп/с")</f>
        <v>12</v>
      </c>
      <c r="AL5" s="196" t="n">
        <f aca="false">COUNTIF($D5:$AH5,"Б")</f>
        <v>0</v>
      </c>
      <c r="AM5" s="196"/>
      <c r="AN5" s="197" t="n">
        <v>25</v>
      </c>
      <c r="AO5" s="197" t="n">
        <v>13</v>
      </c>
      <c r="AP5" s="230" t="n">
        <v>40</v>
      </c>
      <c r="AQ5" s="197" t="n">
        <v>9</v>
      </c>
      <c r="AR5" s="197" t="n">
        <v>60</v>
      </c>
      <c r="AS5" s="197" t="n">
        <f aca="false">AO5*AP5+AQ5*AR5+AM5*AN5</f>
        <v>1060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490" t="s">
        <v>15</v>
      </c>
      <c r="F6" s="490" t="s">
        <v>15</v>
      </c>
      <c r="G6" s="490" t="s">
        <v>15</v>
      </c>
      <c r="H6" s="490" t="s">
        <v>15</v>
      </c>
      <c r="I6" s="490" t="s">
        <v>15</v>
      </c>
      <c r="J6" s="490" t="s">
        <v>15</v>
      </c>
      <c r="K6" s="490" t="s">
        <v>15</v>
      </c>
      <c r="L6" s="490" t="s">
        <v>15</v>
      </c>
      <c r="M6" s="490" t="s">
        <v>15</v>
      </c>
      <c r="N6" s="490" t="s">
        <v>15</v>
      </c>
      <c r="O6" s="490" t="s">
        <v>15</v>
      </c>
      <c r="P6" s="490" t="s">
        <v>15</v>
      </c>
      <c r="Q6" s="428" t="n">
        <v>8</v>
      </c>
      <c r="R6" s="478" t="n">
        <v>20</v>
      </c>
      <c r="S6" s="482" t="n">
        <v>17</v>
      </c>
      <c r="T6" s="482" t="n">
        <v>8</v>
      </c>
      <c r="U6" s="487" t="n">
        <v>14</v>
      </c>
      <c r="V6" s="478" t="s">
        <v>50</v>
      </c>
      <c r="W6" s="478" t="n">
        <v>8</v>
      </c>
      <c r="X6" s="478" t="n">
        <v>14</v>
      </c>
      <c r="Y6" s="478" t="n">
        <v>8</v>
      </c>
      <c r="Z6" s="505" t="n">
        <v>20</v>
      </c>
      <c r="AA6" s="478" t="n">
        <v>17</v>
      </c>
      <c r="AB6" s="478" t="s">
        <v>50</v>
      </c>
      <c r="AC6" s="478" t="s">
        <v>50</v>
      </c>
      <c r="AD6" s="483" t="n">
        <v>8</v>
      </c>
      <c r="AE6" s="488" t="n">
        <v>8</v>
      </c>
      <c r="AF6" s="484" t="n">
        <v>20</v>
      </c>
      <c r="AG6" s="484" t="n">
        <v>22</v>
      </c>
      <c r="AH6" s="427" t="n">
        <v>8</v>
      </c>
      <c r="AI6" s="195" t="n">
        <f aca="false">IF(COUNTIF(D6:AH6,"&gt;0")&gt;$AI$1,$AI$1,COUNTIF(D6:AH6,"&gt;0"))</f>
        <v>15</v>
      </c>
      <c r="AJ6" s="196"/>
      <c r="AK6" s="196" t="n">
        <f aca="false">COUNTIF($D6:$AH6,"отп/Б")+COUNTIF($D6:$AH6,"отп")+COUNTIF($D6:$AH6,"отп/с")</f>
        <v>12</v>
      </c>
      <c r="AL6" s="196" t="n">
        <f aca="false">COUNTIF($D6:$AH6,"Б")</f>
        <v>0</v>
      </c>
      <c r="AM6" s="196" t="n">
        <v>24</v>
      </c>
      <c r="AN6" s="197" t="n">
        <v>25</v>
      </c>
      <c r="AO6" s="197" t="n">
        <v>50</v>
      </c>
      <c r="AP6" s="230" t="n">
        <v>40</v>
      </c>
      <c r="AQ6" s="197" t="n">
        <v>14</v>
      </c>
      <c r="AR6" s="197" t="n">
        <v>60</v>
      </c>
      <c r="AS6" s="197" t="n">
        <f aca="false">AO6*AP6+AQ6*AR6+AM6*AN6</f>
        <v>3440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490" t="s">
        <v>15</v>
      </c>
      <c r="F7" s="197" t="n">
        <v>8</v>
      </c>
      <c r="G7" s="358" t="n">
        <v>8</v>
      </c>
      <c r="H7" s="478" t="s">
        <v>50</v>
      </c>
      <c r="I7" s="428" t="s">
        <v>50</v>
      </c>
      <c r="J7" s="428" t="s">
        <v>50</v>
      </c>
      <c r="K7" s="490" t="s">
        <v>15</v>
      </c>
      <c r="L7" s="490" t="s">
        <v>15</v>
      </c>
      <c r="M7" s="490" t="s">
        <v>15</v>
      </c>
      <c r="N7" s="490" t="s">
        <v>15</v>
      </c>
      <c r="O7" s="490" t="s">
        <v>15</v>
      </c>
      <c r="P7" s="490" t="s">
        <v>15</v>
      </c>
      <c r="Q7" s="490" t="s">
        <v>15</v>
      </c>
      <c r="R7" s="490" t="s">
        <v>15</v>
      </c>
      <c r="S7" s="490" t="s">
        <v>15</v>
      </c>
      <c r="T7" s="490" t="s">
        <v>15</v>
      </c>
      <c r="U7" s="482" t="s">
        <v>50</v>
      </c>
      <c r="V7" s="478" t="s">
        <v>50</v>
      </c>
      <c r="W7" s="478" t="n">
        <v>8</v>
      </c>
      <c r="X7" s="478" t="n">
        <v>8</v>
      </c>
      <c r="Y7" s="478" t="n">
        <v>8</v>
      </c>
      <c r="Z7" s="478" t="n">
        <v>8</v>
      </c>
      <c r="AA7" s="478" t="n">
        <v>8</v>
      </c>
      <c r="AB7" s="478" t="s">
        <v>50</v>
      </c>
      <c r="AC7" s="478" t="s">
        <v>50</v>
      </c>
      <c r="AD7" s="483" t="n">
        <v>8</v>
      </c>
      <c r="AE7" s="488" t="n">
        <v>9</v>
      </c>
      <c r="AF7" s="484" t="n">
        <v>8</v>
      </c>
      <c r="AG7" s="564" t="n">
        <v>8.5</v>
      </c>
      <c r="AH7" s="427" t="n">
        <v>8</v>
      </c>
      <c r="AI7" s="200" t="n">
        <f aca="false">IF(COUNTIF(D7:AH7,"&gt;0")&gt;$AI$1,$AI$1,COUNTIF(D7:AH7,"&gt;0"))</f>
        <v>12</v>
      </c>
      <c r="AJ7" s="196"/>
      <c r="AK7" s="196" t="n">
        <f aca="false">COUNTIF($D7:$AH7,"отп/Б")+COUNTIF($D7:$AH7,"отп")+COUNTIF($D7:$AH7,"отп/с")</f>
        <v>11</v>
      </c>
      <c r="AL7" s="196" t="n">
        <f aca="false">COUNTIF($D7:$AH7,"Б")</f>
        <v>0</v>
      </c>
      <c r="AM7" s="196"/>
      <c r="AN7" s="197" t="n">
        <v>25</v>
      </c>
      <c r="AO7" s="565" t="n">
        <v>1.5</v>
      </c>
      <c r="AP7" s="230" t="n">
        <v>40</v>
      </c>
      <c r="AQ7" s="197"/>
      <c r="AR7" s="197" t="n">
        <v>60</v>
      </c>
      <c r="AS7" s="197" t="n">
        <f aca="false">AO7*AP7+AQ7*AR7+AM7*AN7</f>
        <v>60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490" t="s">
        <v>15</v>
      </c>
      <c r="F8" s="197" t="n">
        <v>8</v>
      </c>
      <c r="G8" s="490" t="n">
        <v>8</v>
      </c>
      <c r="H8" s="478" t="s">
        <v>50</v>
      </c>
      <c r="I8" s="428" t="s">
        <v>50</v>
      </c>
      <c r="J8" s="428" t="s">
        <v>50</v>
      </c>
      <c r="K8" s="428" t="n">
        <v>8</v>
      </c>
      <c r="L8" s="428" t="n">
        <v>8</v>
      </c>
      <c r="M8" s="428" t="n">
        <v>8</v>
      </c>
      <c r="N8" s="481" t="s">
        <v>50</v>
      </c>
      <c r="O8" s="478" t="s">
        <v>50</v>
      </c>
      <c r="P8" s="490" t="s">
        <v>15</v>
      </c>
      <c r="Q8" s="490" t="s">
        <v>15</v>
      </c>
      <c r="R8" s="490" t="s">
        <v>15</v>
      </c>
      <c r="S8" s="490" t="s">
        <v>15</v>
      </c>
      <c r="T8" s="490" t="s">
        <v>15</v>
      </c>
      <c r="U8" s="490" t="s">
        <v>15</v>
      </c>
      <c r="V8" s="490" t="s">
        <v>15</v>
      </c>
      <c r="W8" s="490" t="s">
        <v>15</v>
      </c>
      <c r="X8" s="490" t="s">
        <v>15</v>
      </c>
      <c r="Y8" s="490" t="s">
        <v>15</v>
      </c>
      <c r="Z8" s="490" t="s">
        <v>15</v>
      </c>
      <c r="AA8" s="490" t="s">
        <v>15</v>
      </c>
      <c r="AB8" s="478" t="s">
        <v>50</v>
      </c>
      <c r="AC8" s="478" t="s">
        <v>50</v>
      </c>
      <c r="AD8" s="483" t="n">
        <v>8</v>
      </c>
      <c r="AE8" s="488" t="n">
        <v>8</v>
      </c>
      <c r="AF8" s="484" t="n">
        <v>20</v>
      </c>
      <c r="AG8" s="484" t="n">
        <v>22</v>
      </c>
      <c r="AH8" s="427" t="n">
        <v>8</v>
      </c>
      <c r="AI8" s="200" t="n">
        <f aca="false">IF(COUNTIF(D8:AH8,"&gt;0")&gt;$AI$1,$AI$1,COUNTIF(D8:AH8,"&gt;0"))</f>
        <v>10</v>
      </c>
      <c r="AJ8" s="196"/>
      <c r="AK8" s="196" t="n">
        <f aca="false">COUNTIF($D8:$AH8,"отп/Б")+COUNTIF($D8:$AH8,"отп")+COUNTIF($D8:$AH8,"отп/с")</f>
        <v>13</v>
      </c>
      <c r="AL8" s="196" t="n">
        <f aca="false">COUNTIF($D8:$AH8,"Б")</f>
        <v>0</v>
      </c>
      <c r="AM8" s="196" t="n">
        <v>8</v>
      </c>
      <c r="AN8" s="197" t="n">
        <v>15</v>
      </c>
      <c r="AO8" s="197" t="n">
        <v>18</v>
      </c>
      <c r="AP8" s="230" t="n">
        <v>30</v>
      </c>
      <c r="AQ8" s="197"/>
      <c r="AR8" s="197" t="n">
        <v>45</v>
      </c>
      <c r="AS8" s="197" t="n">
        <f aca="false">AO8*AP8+AQ8*AR8+AM8*AN8</f>
        <v>660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490" t="s">
        <v>15</v>
      </c>
      <c r="F9" s="197" t="n">
        <v>8</v>
      </c>
      <c r="G9" s="358" t="n">
        <v>8</v>
      </c>
      <c r="H9" s="478" t="s">
        <v>50</v>
      </c>
      <c r="I9" s="428" t="s">
        <v>50</v>
      </c>
      <c r="J9" s="428" t="s">
        <v>50</v>
      </c>
      <c r="K9" s="428" t="n">
        <v>8</v>
      </c>
      <c r="L9" s="428" t="n">
        <v>8</v>
      </c>
      <c r="M9" s="428" t="n">
        <v>8</v>
      </c>
      <c r="N9" s="481" t="s">
        <v>50</v>
      </c>
      <c r="O9" s="478" t="s">
        <v>50</v>
      </c>
      <c r="P9" s="490" t="s">
        <v>15</v>
      </c>
      <c r="Q9" s="490" t="s">
        <v>15</v>
      </c>
      <c r="R9" s="490" t="s">
        <v>15</v>
      </c>
      <c r="S9" s="490" t="s">
        <v>15</v>
      </c>
      <c r="T9" s="490" t="s">
        <v>15</v>
      </c>
      <c r="U9" s="490" t="s">
        <v>15</v>
      </c>
      <c r="V9" s="490" t="s">
        <v>15</v>
      </c>
      <c r="W9" s="490" t="s">
        <v>15</v>
      </c>
      <c r="X9" s="490" t="s">
        <v>15</v>
      </c>
      <c r="Y9" s="490" t="s">
        <v>15</v>
      </c>
      <c r="Z9" s="447" t="s">
        <v>66</v>
      </c>
      <c r="AA9" s="447" t="s">
        <v>66</v>
      </c>
      <c r="AB9" s="478" t="s">
        <v>50</v>
      </c>
      <c r="AC9" s="478" t="s">
        <v>50</v>
      </c>
      <c r="AD9" s="490" t="n">
        <v>8</v>
      </c>
      <c r="AE9" s="488" t="n">
        <v>8</v>
      </c>
      <c r="AF9" s="490" t="n">
        <v>8</v>
      </c>
      <c r="AG9" s="484" t="n">
        <v>20</v>
      </c>
      <c r="AH9" s="427" t="n">
        <v>17</v>
      </c>
      <c r="AI9" s="200" t="n">
        <f aca="false">IF(COUNTIF(D9:AH9,"&gt;0")&gt;$AI$1,$AI$1,COUNTIF(D9:AH9,"&gt;0"))</f>
        <v>10</v>
      </c>
      <c r="AJ9" s="196"/>
      <c r="AK9" s="196" t="n">
        <f aca="false">COUNTIF($D9:$AH9,"отп/Б")+COUNTIF($D9:$AH9,"отп")+COUNTIF($D9:$AH9,"отп/с")</f>
        <v>13</v>
      </c>
      <c r="AL9" s="196" t="n">
        <f aca="false">COUNTIF($D9:$AH9,"Б")</f>
        <v>0</v>
      </c>
      <c r="AM9" s="196" t="n">
        <v>8</v>
      </c>
      <c r="AN9" s="197" t="n">
        <v>25</v>
      </c>
      <c r="AO9" s="197" t="n">
        <v>13</v>
      </c>
      <c r="AP9" s="230" t="n">
        <v>40</v>
      </c>
      <c r="AQ9" s="197"/>
      <c r="AR9" s="197" t="n">
        <v>60</v>
      </c>
      <c r="AS9" s="197" t="n">
        <f aca="false">AO9*AP9+AQ9*AR9+AM9*AN9</f>
        <v>720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490" t="s">
        <v>15</v>
      </c>
      <c r="F10" s="214" t="n">
        <v>8</v>
      </c>
      <c r="G10" s="523" t="n">
        <v>8</v>
      </c>
      <c r="H10" s="478" t="s">
        <v>50</v>
      </c>
      <c r="I10" s="428" t="s">
        <v>50</v>
      </c>
      <c r="J10" s="428" t="s">
        <v>50</v>
      </c>
      <c r="K10" s="508" t="n">
        <v>8</v>
      </c>
      <c r="L10" s="508" t="n">
        <v>8</v>
      </c>
      <c r="M10" s="508" t="n">
        <v>8</v>
      </c>
      <c r="N10" s="481" t="s">
        <v>50</v>
      </c>
      <c r="O10" s="478" t="s">
        <v>50</v>
      </c>
      <c r="P10" s="508" t="n">
        <v>8</v>
      </c>
      <c r="Q10" s="508" t="n">
        <v>8</v>
      </c>
      <c r="R10" s="509" t="n">
        <v>20</v>
      </c>
      <c r="S10" s="526" t="n">
        <v>17</v>
      </c>
      <c r="T10" s="526" t="n">
        <v>8</v>
      </c>
      <c r="U10" s="482" t="s">
        <v>50</v>
      </c>
      <c r="V10" s="478" t="s">
        <v>50</v>
      </c>
      <c r="W10" s="509" t="n">
        <v>8</v>
      </c>
      <c r="X10" s="509" t="n">
        <v>8</v>
      </c>
      <c r="Y10" s="478" t="n">
        <v>20</v>
      </c>
      <c r="Z10" s="478" t="n">
        <v>19</v>
      </c>
      <c r="AA10" s="478" t="n">
        <v>8</v>
      </c>
      <c r="AB10" s="478" t="s">
        <v>50</v>
      </c>
      <c r="AC10" s="478" t="s">
        <v>50</v>
      </c>
      <c r="AD10" s="483" t="n">
        <v>8</v>
      </c>
      <c r="AE10" s="488" t="n">
        <v>8</v>
      </c>
      <c r="AF10" s="484" t="n">
        <v>8</v>
      </c>
      <c r="AG10" s="484" t="n">
        <v>8</v>
      </c>
      <c r="AH10" s="427" t="n">
        <v>8</v>
      </c>
      <c r="AI10" s="200" t="n">
        <f aca="false">IF(COUNTIF(D10:AH10,"&gt;0")&gt;$AI$1,$AI$1,COUNTIF(D10:AH10,"&gt;0"))</f>
        <v>20</v>
      </c>
      <c r="AJ10" s="213"/>
      <c r="AK10" s="213" t="n">
        <f aca="false">COUNTIF($D10:$AH10,"отп/Б")+COUNTIF($D10:$AH10,"отп")+COUNTIF($D10:$AH10,"отп/с")</f>
        <v>1</v>
      </c>
      <c r="AL10" s="213" t="n">
        <f aca="false">COUNTIF($D10:$AH10,"Б")</f>
        <v>0</v>
      </c>
      <c r="AM10" s="213" t="n">
        <v>16</v>
      </c>
      <c r="AN10" s="214" t="n">
        <v>25</v>
      </c>
      <c r="AO10" s="214" t="n">
        <v>28</v>
      </c>
      <c r="AP10" s="304" t="n">
        <v>40</v>
      </c>
      <c r="AQ10" s="214"/>
      <c r="AR10" s="304" t="n">
        <v>60</v>
      </c>
      <c r="AS10" s="304" t="n">
        <f aca="false">AO10*AP10+AQ10*AR10+AM10*AN10</f>
        <v>1520</v>
      </c>
      <c r="AT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s">
        <v>50</v>
      </c>
      <c r="E11" s="490" t="s">
        <v>15</v>
      </c>
      <c r="F11" s="490" t="s">
        <v>15</v>
      </c>
      <c r="G11" s="490" t="s">
        <v>15</v>
      </c>
      <c r="H11" s="490" t="s">
        <v>15</v>
      </c>
      <c r="I11" s="490" t="s">
        <v>15</v>
      </c>
      <c r="J11" s="490" t="s">
        <v>15</v>
      </c>
      <c r="K11" s="530" t="n">
        <v>8</v>
      </c>
      <c r="L11" s="530" t="n">
        <v>8</v>
      </c>
      <c r="M11" s="530" t="n">
        <v>8</v>
      </c>
      <c r="N11" s="481" t="s">
        <v>50</v>
      </c>
      <c r="O11" s="478" t="s">
        <v>50</v>
      </c>
      <c r="P11" s="530" t="n">
        <v>8</v>
      </c>
      <c r="Q11" s="530" t="n">
        <v>8</v>
      </c>
      <c r="R11" s="484" t="n">
        <v>8</v>
      </c>
      <c r="S11" s="484" t="n">
        <v>8</v>
      </c>
      <c r="T11" s="484" t="n">
        <v>8</v>
      </c>
      <c r="U11" s="487" t="n">
        <v>14</v>
      </c>
      <c r="V11" s="478" t="s">
        <v>50</v>
      </c>
      <c r="W11" s="484" t="n">
        <v>8</v>
      </c>
      <c r="X11" s="484" t="n">
        <v>14</v>
      </c>
      <c r="Y11" s="531" t="n">
        <v>8</v>
      </c>
      <c r="Z11" s="505" t="n">
        <v>8</v>
      </c>
      <c r="AA11" s="478" t="n">
        <v>8</v>
      </c>
      <c r="AB11" s="478" t="s">
        <v>50</v>
      </c>
      <c r="AC11" s="478" t="s">
        <v>50</v>
      </c>
      <c r="AD11" s="483" t="n">
        <v>8</v>
      </c>
      <c r="AE11" s="488" t="n">
        <v>8</v>
      </c>
      <c r="AF11" s="484" t="n">
        <v>8</v>
      </c>
      <c r="AG11" s="484" t="n">
        <v>8</v>
      </c>
      <c r="AH11" s="427" t="n">
        <v>8</v>
      </c>
      <c r="AI11" s="438" t="n">
        <f aca="false">IF(COUNTIF(D11:AH11,"&gt;0")&gt;$AI$1,$AI$1,COUNTIF(D11:AH11,"&gt;0"))</f>
        <v>19</v>
      </c>
      <c r="AJ11" s="439"/>
      <c r="AK11" s="439" t="n">
        <f aca="false">COUNTIF($D11:$AH11,"отп/Б")+COUNTIF($D11:$AH11,"отп")+COUNTIF($D11:$AH11,"отп/с")</f>
        <v>6</v>
      </c>
      <c r="AL11" s="439" t="n">
        <f aca="false">COUNTIF($D11:$AH11,"Б")</f>
        <v>0</v>
      </c>
      <c r="AM11" s="439"/>
      <c r="AN11" s="440" t="n">
        <v>15</v>
      </c>
      <c r="AO11" s="440" t="n">
        <v>6</v>
      </c>
      <c r="AP11" s="532" t="n">
        <v>30</v>
      </c>
      <c r="AQ11" s="440" t="n">
        <v>14</v>
      </c>
      <c r="AR11" s="532" t="n">
        <v>45</v>
      </c>
      <c r="AS11" s="532" t="n">
        <f aca="false">AO11*AP11+AQ11*AR11+AM11*AN11</f>
        <v>810</v>
      </c>
      <c r="AT11" s="533"/>
      <c r="AU11" s="183" t="s">
        <v>122</v>
      </c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50</v>
      </c>
      <c r="E12" s="490" t="s">
        <v>15</v>
      </c>
      <c r="F12" s="440" t="n">
        <v>8</v>
      </c>
      <c r="G12" s="534" t="n">
        <v>8</v>
      </c>
      <c r="H12" s="478" t="s">
        <v>50</v>
      </c>
      <c r="I12" s="428" t="s">
        <v>50</v>
      </c>
      <c r="J12" s="428" t="s">
        <v>50</v>
      </c>
      <c r="K12" s="530" t="n">
        <v>8</v>
      </c>
      <c r="L12" s="530" t="n">
        <v>8</v>
      </c>
      <c r="M12" s="530" t="n">
        <v>8</v>
      </c>
      <c r="N12" s="481" t="s">
        <v>50</v>
      </c>
      <c r="O12" s="478" t="s">
        <v>50</v>
      </c>
      <c r="P12" s="530" t="n">
        <v>8</v>
      </c>
      <c r="Q12" s="530" t="n">
        <v>8</v>
      </c>
      <c r="R12" s="484" t="n">
        <v>8</v>
      </c>
      <c r="S12" s="484" t="n">
        <v>20</v>
      </c>
      <c r="T12" s="484" t="n">
        <v>17</v>
      </c>
      <c r="U12" s="482" t="s">
        <v>50</v>
      </c>
      <c r="V12" s="478" t="s">
        <v>50</v>
      </c>
      <c r="W12" s="488" t="n">
        <v>8</v>
      </c>
      <c r="X12" s="484" t="n">
        <v>8</v>
      </c>
      <c r="Y12" s="531" t="n">
        <v>8</v>
      </c>
      <c r="Z12" s="478" t="n">
        <v>20</v>
      </c>
      <c r="AA12" s="478" t="n">
        <v>17</v>
      </c>
      <c r="AB12" s="478" t="s">
        <v>50</v>
      </c>
      <c r="AC12" s="478" t="s">
        <v>50</v>
      </c>
      <c r="AD12" s="483" t="n">
        <v>8</v>
      </c>
      <c r="AE12" s="488" t="n">
        <v>8</v>
      </c>
      <c r="AF12" s="484" t="n">
        <v>8</v>
      </c>
      <c r="AG12" s="484" t="n">
        <v>20</v>
      </c>
      <c r="AH12" s="427" t="n">
        <v>17</v>
      </c>
      <c r="AI12" s="443" t="n">
        <f aca="false">IF(COUNTIF(D12:AH12,"&gt;0")&gt;$AI$1,$AI$1,COUNTIF(D12:AH12,"&gt;0"))</f>
        <v>20</v>
      </c>
      <c r="AJ12" s="439"/>
      <c r="AK12" s="439" t="n">
        <f aca="false">COUNTIF($D12:$AH12,"отп/Б")+COUNTIF($D12:$AH12,"отп")+COUNTIF($D12:$AH12,"отп/с")</f>
        <v>1</v>
      </c>
      <c r="AL12" s="439" t="n">
        <f aca="false">COUNTIF($D12:$AH12,"Б")</f>
        <v>0</v>
      </c>
      <c r="AM12" s="439" t="n">
        <v>24</v>
      </c>
      <c r="AN12" s="440" t="n">
        <v>15</v>
      </c>
      <c r="AO12" s="440" t="n">
        <v>39</v>
      </c>
      <c r="AP12" s="532" t="n">
        <v>30</v>
      </c>
      <c r="AQ12" s="440"/>
      <c r="AR12" s="532" t="n">
        <v>45</v>
      </c>
      <c r="AS12" s="532" t="n">
        <f aca="false">AO12*AP12+AQ12*AR12+AM12*AN12</f>
        <v>1530</v>
      </c>
      <c r="AT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197" t="s">
        <v>50</v>
      </c>
      <c r="E13" s="490" t="s">
        <v>15</v>
      </c>
      <c r="F13" s="391" t="n">
        <v>8</v>
      </c>
      <c r="G13" s="538" t="n">
        <v>8</v>
      </c>
      <c r="H13" s="478" t="s">
        <v>50</v>
      </c>
      <c r="I13" s="428" t="s">
        <v>50</v>
      </c>
      <c r="J13" s="428" t="s">
        <v>50</v>
      </c>
      <c r="K13" s="540" t="n">
        <v>8</v>
      </c>
      <c r="L13" s="540" t="n">
        <v>8</v>
      </c>
      <c r="M13" s="540" t="n">
        <v>8</v>
      </c>
      <c r="N13" s="481" t="s">
        <v>50</v>
      </c>
      <c r="O13" s="478" t="s">
        <v>50</v>
      </c>
      <c r="P13" s="540" t="n">
        <v>8</v>
      </c>
      <c r="Q13" s="540" t="n">
        <v>8</v>
      </c>
      <c r="R13" s="544" t="n">
        <v>8</v>
      </c>
      <c r="S13" s="544" t="n">
        <v>8</v>
      </c>
      <c r="T13" s="544" t="n">
        <v>8</v>
      </c>
      <c r="U13" s="482" t="s">
        <v>50</v>
      </c>
      <c r="V13" s="478" t="s">
        <v>50</v>
      </c>
      <c r="W13" s="544" t="n">
        <v>8</v>
      </c>
      <c r="X13" s="544" t="n">
        <v>8</v>
      </c>
      <c r="Y13" s="546" t="n">
        <v>8</v>
      </c>
      <c r="Z13" s="546" t="n">
        <v>8</v>
      </c>
      <c r="AA13" s="546" t="n">
        <v>8</v>
      </c>
      <c r="AB13" s="493" t="n">
        <v>9</v>
      </c>
      <c r="AC13" s="478" t="s">
        <v>50</v>
      </c>
      <c r="AD13" s="547" t="n">
        <v>8</v>
      </c>
      <c r="AE13" s="488" t="n">
        <v>9</v>
      </c>
      <c r="AF13" s="549" t="n">
        <v>8</v>
      </c>
      <c r="AG13" s="566" t="n">
        <v>8.5</v>
      </c>
      <c r="AH13" s="550" t="n">
        <v>8</v>
      </c>
      <c r="AI13" s="551" t="n">
        <f aca="false">IF(COUNTIF(D13:AH13,"&gt;0")&gt;$AI$1,$AI$1,COUNTIF(D13:AH13,"&gt;0"))</f>
        <v>21</v>
      </c>
      <c r="AJ13" s="552"/>
      <c r="AK13" s="552" t="n">
        <f aca="false">COUNTIF($D13:$AH13,"отп/Б")+COUNTIF($D13:$AH13,"отп")+COUNTIF($D13:$AH13,"отп/с")</f>
        <v>1</v>
      </c>
      <c r="AL13" s="552" t="n">
        <f aca="false">COUNTIF($D13:$AH13,"Б")</f>
        <v>0</v>
      </c>
      <c r="AM13" s="552"/>
      <c r="AN13" s="553" t="n">
        <v>15</v>
      </c>
      <c r="AO13" s="566" t="n">
        <v>1.5</v>
      </c>
      <c r="AP13" s="555" t="n">
        <v>30</v>
      </c>
      <c r="AQ13" s="553" t="n">
        <v>9</v>
      </c>
      <c r="AR13" s="555" t="n">
        <v>45</v>
      </c>
      <c r="AS13" s="555" t="n">
        <f aca="false">AO13*AP13+AQ13*AR13+AM13*AN13</f>
        <v>450</v>
      </c>
      <c r="AT13" s="555"/>
    </row>
    <row r="14" customFormat="false" ht="15" hidden="false" customHeight="false" outlineLevel="0" collapsed="false">
      <c r="A14" s="290" t="n">
        <v>12</v>
      </c>
      <c r="B14" s="312" t="s">
        <v>27</v>
      </c>
      <c r="C14" s="556" t="s">
        <v>28</v>
      </c>
      <c r="D14" s="197" t="s">
        <v>50</v>
      </c>
      <c r="E14" s="490" t="s">
        <v>15</v>
      </c>
      <c r="F14" s="290" t="n">
        <v>8</v>
      </c>
      <c r="G14" s="384" t="n">
        <v>8</v>
      </c>
      <c r="H14" s="478" t="s">
        <v>50</v>
      </c>
      <c r="I14" s="428" t="s">
        <v>50</v>
      </c>
      <c r="J14" s="428" t="s">
        <v>50</v>
      </c>
      <c r="K14" s="557" t="n">
        <v>8</v>
      </c>
      <c r="L14" s="384" t="n">
        <v>8</v>
      </c>
      <c r="M14" s="384" t="n">
        <v>8</v>
      </c>
      <c r="N14" s="481" t="s">
        <v>50</v>
      </c>
      <c r="O14" s="478" t="s">
        <v>50</v>
      </c>
      <c r="P14" s="384" t="n">
        <v>8</v>
      </c>
      <c r="Q14" s="557" t="n">
        <v>8</v>
      </c>
      <c r="R14" s="490" t="n">
        <v>8</v>
      </c>
      <c r="S14" s="436" t="n">
        <v>8</v>
      </c>
      <c r="T14" s="436" t="n">
        <v>8</v>
      </c>
      <c r="U14" s="482" t="s">
        <v>50</v>
      </c>
      <c r="V14" s="478" t="s">
        <v>50</v>
      </c>
      <c r="W14" s="290" t="n">
        <v>8</v>
      </c>
      <c r="X14" s="290" t="n">
        <v>8</v>
      </c>
      <c r="Y14" s="490" t="n">
        <v>8</v>
      </c>
      <c r="Z14" s="436" t="n">
        <v>8</v>
      </c>
      <c r="AA14" s="436" t="n">
        <v>8</v>
      </c>
      <c r="AB14" s="478" t="s">
        <v>50</v>
      </c>
      <c r="AC14" s="478" t="s">
        <v>50</v>
      </c>
      <c r="AD14" s="290" t="n">
        <v>8</v>
      </c>
      <c r="AE14" s="290" t="n">
        <v>8</v>
      </c>
      <c r="AF14" s="558" t="n">
        <v>8</v>
      </c>
      <c r="AG14" s="558" t="n">
        <v>8</v>
      </c>
      <c r="AH14" s="559" t="n">
        <v>8</v>
      </c>
      <c r="AI14" s="560" t="n">
        <f aca="false">IF(COUNTIF(D14:AH14,"&gt;0")&gt;$AI$1,$AI$1,COUNTIF(D14:AH14,"&gt;0"))</f>
        <v>20</v>
      </c>
      <c r="AJ14" s="290"/>
      <c r="AK14" s="290" t="n">
        <f aca="false">COUNTIF($D14:$AH14,"отп/Б")+COUNTIF($D14:$AH14,"отп")+COUNTIF($D14:$AH14,"отп/с")</f>
        <v>1</v>
      </c>
      <c r="AL14" s="290" t="n">
        <f aca="false">COUNTIF($D14:$AH14,"Б")</f>
        <v>0</v>
      </c>
      <c r="AM14" s="290"/>
      <c r="AN14" s="290" t="n">
        <v>25</v>
      </c>
      <c r="AO14" s="561"/>
      <c r="AP14" s="290" t="n">
        <v>50</v>
      </c>
      <c r="AQ14" s="356"/>
      <c r="AR14" s="193" t="n">
        <v>75</v>
      </c>
      <c r="AS14" s="193" t="n">
        <f aca="false">AO14*AP14+AQ14*AR14+AM14*AN14</f>
        <v>0</v>
      </c>
      <c r="AT14" s="562"/>
    </row>
    <row r="15" customFormat="false" ht="15" hidden="false" customHeight="false" outlineLevel="0" collapsed="false">
      <c r="A15" s="402" t="n">
        <v>13</v>
      </c>
      <c r="B15" s="197" t="s">
        <v>27</v>
      </c>
      <c r="C15" s="512" t="s">
        <v>13</v>
      </c>
      <c r="D15" s="197" t="s">
        <v>50</v>
      </c>
      <c r="E15" s="490" t="s">
        <v>15</v>
      </c>
      <c r="F15" s="197" t="n">
        <v>8</v>
      </c>
      <c r="G15" s="384" t="n">
        <v>8</v>
      </c>
      <c r="H15" s="478" t="s">
        <v>50</v>
      </c>
      <c r="I15" s="428" t="s">
        <v>50</v>
      </c>
      <c r="J15" s="428" t="s">
        <v>50</v>
      </c>
      <c r="K15" s="428" t="n">
        <v>8</v>
      </c>
      <c r="L15" s="355" t="n">
        <v>8</v>
      </c>
      <c r="M15" s="355" t="n">
        <v>8</v>
      </c>
      <c r="N15" s="481" t="s">
        <v>50</v>
      </c>
      <c r="O15" s="478" t="s">
        <v>50</v>
      </c>
      <c r="P15" s="355" t="n">
        <v>8</v>
      </c>
      <c r="Q15" s="428" t="n">
        <v>8</v>
      </c>
      <c r="R15" s="478" t="n">
        <v>8</v>
      </c>
      <c r="S15" s="429" t="n">
        <v>8</v>
      </c>
      <c r="T15" s="429" t="n">
        <v>8</v>
      </c>
      <c r="U15" s="482" t="s">
        <v>50</v>
      </c>
      <c r="V15" s="478" t="s">
        <v>50</v>
      </c>
      <c r="W15" s="354" t="n">
        <v>8</v>
      </c>
      <c r="X15" s="354" t="n">
        <v>8</v>
      </c>
      <c r="Y15" s="478" t="n">
        <v>8</v>
      </c>
      <c r="Z15" s="425" t="n">
        <v>8</v>
      </c>
      <c r="AA15" s="425" t="n">
        <v>8</v>
      </c>
      <c r="AB15" s="478" t="s">
        <v>50</v>
      </c>
      <c r="AC15" s="478" t="s">
        <v>50</v>
      </c>
      <c r="AD15" s="354" t="n">
        <v>8</v>
      </c>
      <c r="AE15" s="354" t="n">
        <v>8</v>
      </c>
      <c r="AF15" s="484" t="n">
        <v>8</v>
      </c>
      <c r="AG15" s="484" t="n">
        <v>8</v>
      </c>
      <c r="AH15" s="427" t="n">
        <v>8</v>
      </c>
      <c r="AI15" s="378" t="n">
        <f aca="false">IF(COUNTIF(D15:AH15,"&gt;0")&gt;$AI$1,$AI$1,COUNTIF(D15:AH15,"&gt;0"))</f>
        <v>20</v>
      </c>
      <c r="AJ15" s="197"/>
      <c r="AK15" s="197" t="n">
        <f aca="false">COUNTIF($D15:$AH15,"отп/Б")+COUNTIF($D15:$AH15,"отп")+COUNTIF($D15:$AH15,"отп/с")</f>
        <v>1</v>
      </c>
      <c r="AL15" s="197" t="n">
        <f aca="false">COUNTIF($D15:$AH15,"Б")</f>
        <v>0</v>
      </c>
      <c r="AM15" s="197"/>
      <c r="AN15" s="197" t="n">
        <v>25</v>
      </c>
      <c r="AO15" s="420"/>
      <c r="AP15" s="197" t="n">
        <v>50</v>
      </c>
      <c r="AQ15" s="379"/>
      <c r="AR15" s="197" t="n">
        <v>75</v>
      </c>
      <c r="AS15" s="197" t="n">
        <f aca="false">AO15*AP15+AQ15*AR15+AM15*AN15</f>
        <v>0</v>
      </c>
      <c r="AT15" s="380"/>
    </row>
    <row r="16" customFormat="false" ht="15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50</v>
      </c>
      <c r="E16" s="447" t="s">
        <v>66</v>
      </c>
      <c r="F16" s="447" t="s">
        <v>66</v>
      </c>
      <c r="G16" s="447" t="s">
        <v>66</v>
      </c>
      <c r="H16" s="478" t="s">
        <v>50</v>
      </c>
      <c r="I16" s="428" t="s">
        <v>50</v>
      </c>
      <c r="J16" s="428" t="s">
        <v>50</v>
      </c>
      <c r="K16" s="428" t="n">
        <v>8</v>
      </c>
      <c r="L16" s="355" t="n">
        <v>8</v>
      </c>
      <c r="M16" s="355" t="n">
        <v>8</v>
      </c>
      <c r="N16" s="481" t="s">
        <v>50</v>
      </c>
      <c r="O16" s="478" t="s">
        <v>50</v>
      </c>
      <c r="P16" s="355" t="n">
        <v>8</v>
      </c>
      <c r="Q16" s="428" t="n">
        <v>8</v>
      </c>
      <c r="R16" s="478" t="n">
        <v>8</v>
      </c>
      <c r="S16" s="429" t="n">
        <v>8</v>
      </c>
      <c r="T16" s="429" t="n">
        <v>8</v>
      </c>
      <c r="U16" s="482" t="s">
        <v>50</v>
      </c>
      <c r="V16" s="478" t="s">
        <v>50</v>
      </c>
      <c r="W16" s="354" t="n">
        <v>8</v>
      </c>
      <c r="X16" s="354" t="n">
        <v>8</v>
      </c>
      <c r="Y16" s="478" t="n">
        <v>8</v>
      </c>
      <c r="Z16" s="425" t="n">
        <v>8</v>
      </c>
      <c r="AA16" s="425" t="n">
        <v>8</v>
      </c>
      <c r="AB16" s="478" t="s">
        <v>50</v>
      </c>
      <c r="AC16" s="478" t="s">
        <v>50</v>
      </c>
      <c r="AD16" s="354" t="n">
        <v>8</v>
      </c>
      <c r="AE16" s="354" t="n">
        <v>8</v>
      </c>
      <c r="AF16" s="484" t="n">
        <v>8</v>
      </c>
      <c r="AG16" s="484" t="n">
        <v>8</v>
      </c>
      <c r="AH16" s="427" t="n">
        <v>8</v>
      </c>
      <c r="AI16" s="378" t="n">
        <f aca="false">IF(COUNTIF(D16:AH16,"&gt;0")&gt;$AI$1,$AI$1,COUNTIF(D16:AH16,"&gt;0"))</f>
        <v>18</v>
      </c>
      <c r="AJ16" s="197"/>
      <c r="AK16" s="197" t="n">
        <f aca="false">COUNTIF($D16:$AH16,"отп/Б")+COUNTIF($D16:$AH16,"отп")+COUNTIF($D16:$AH16,"отп/с")</f>
        <v>3</v>
      </c>
      <c r="AL16" s="197" t="n">
        <f aca="false">COUNTIF($D16:$AH16,"Б")</f>
        <v>0</v>
      </c>
      <c r="AM16" s="197"/>
      <c r="AN16" s="197" t="n">
        <v>25</v>
      </c>
      <c r="AO16" s="415"/>
      <c r="AP16" s="197" t="n">
        <v>50</v>
      </c>
      <c r="AQ16" s="379"/>
      <c r="AR16" s="197" t="n">
        <v>75</v>
      </c>
      <c r="AS16" s="197" t="n">
        <f aca="false">AO16*AP16+AQ16*AR16+AM16*AN16</f>
        <v>0</v>
      </c>
      <c r="AT16" s="380"/>
    </row>
    <row r="17" customFormat="false" ht="15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50</v>
      </c>
      <c r="E17" s="490" t="s">
        <v>15</v>
      </c>
      <c r="F17" s="490" t="s">
        <v>15</v>
      </c>
      <c r="G17" s="490" t="s">
        <v>15</v>
      </c>
      <c r="H17" s="478" t="s">
        <v>50</v>
      </c>
      <c r="I17" s="428" t="s">
        <v>50</v>
      </c>
      <c r="J17" s="428" t="s">
        <v>50</v>
      </c>
      <c r="K17" s="490" t="s">
        <v>15</v>
      </c>
      <c r="L17" s="490" t="s">
        <v>15</v>
      </c>
      <c r="M17" s="490" t="s">
        <v>15</v>
      </c>
      <c r="N17" s="481" t="s">
        <v>50</v>
      </c>
      <c r="O17" s="478" t="s">
        <v>50</v>
      </c>
      <c r="P17" s="513" t="n">
        <v>8</v>
      </c>
      <c r="Q17" s="428" t="n">
        <v>8</v>
      </c>
      <c r="R17" s="478" t="n">
        <v>8</v>
      </c>
      <c r="S17" s="429" t="n">
        <v>8</v>
      </c>
      <c r="T17" s="429" t="n">
        <v>8</v>
      </c>
      <c r="U17" s="482" t="s">
        <v>50</v>
      </c>
      <c r="V17" s="478" t="s">
        <v>50</v>
      </c>
      <c r="W17" s="513" t="n">
        <v>8</v>
      </c>
      <c r="X17" s="513" t="n">
        <v>8</v>
      </c>
      <c r="Y17" s="478" t="n">
        <v>8</v>
      </c>
      <c r="Z17" s="425" t="n">
        <v>8</v>
      </c>
      <c r="AA17" s="425" t="n">
        <v>8</v>
      </c>
      <c r="AB17" s="478" t="s">
        <v>50</v>
      </c>
      <c r="AC17" s="478" t="s">
        <v>50</v>
      </c>
      <c r="AD17" s="513" t="n">
        <v>8</v>
      </c>
      <c r="AE17" s="513" t="n">
        <v>8</v>
      </c>
      <c r="AF17" s="484" t="n">
        <v>8</v>
      </c>
      <c r="AG17" s="484" t="n">
        <v>8</v>
      </c>
      <c r="AH17" s="427" t="n">
        <v>8</v>
      </c>
      <c r="AI17" s="378" t="n">
        <f aca="false">IF(COUNTIF(D17:AH17,"&gt;0")&gt;$AI$1,$AI$1,COUNTIF(D17:AH17,"&gt;0"))</f>
        <v>15</v>
      </c>
      <c r="AJ17" s="197"/>
      <c r="AK17" s="197" t="n">
        <f aca="false">COUNTIF($D17:$AH17,"отп/Б")+COUNTIF($D17:$AH17,"отп")+COUNTIF($D17:$AH17,"отп/с")</f>
        <v>6</v>
      </c>
      <c r="AL17" s="197" t="n">
        <f aca="false">COUNTIF($D17:$AH17,"Б")</f>
        <v>0</v>
      </c>
      <c r="AM17" s="197"/>
      <c r="AN17" s="197" t="n">
        <v>25</v>
      </c>
      <c r="AO17" s="415"/>
      <c r="AP17" s="197" t="n">
        <v>50</v>
      </c>
      <c r="AQ17" s="379"/>
      <c r="AR17" s="197" t="n">
        <v>75</v>
      </c>
      <c r="AS17" s="197" t="n">
        <f aca="false">AO17*AP17+AQ17*AR17+AM17*AN17</f>
        <v>0</v>
      </c>
      <c r="AT17" s="380"/>
    </row>
    <row r="18" customFormat="false" ht="15" hidden="false" customHeight="false" outlineLevel="0" collapsed="false">
      <c r="A18" s="290" t="n">
        <v>16</v>
      </c>
      <c r="B18" s="197" t="s">
        <v>27</v>
      </c>
      <c r="C18" s="460" t="s">
        <v>33</v>
      </c>
      <c r="D18" s="290" t="s">
        <v>15</v>
      </c>
      <c r="E18" s="490" t="s">
        <v>15</v>
      </c>
      <c r="F18" s="490" t="s">
        <v>15</v>
      </c>
      <c r="G18" s="490" t="s">
        <v>15</v>
      </c>
      <c r="H18" s="478" t="s">
        <v>50</v>
      </c>
      <c r="I18" s="428" t="s">
        <v>50</v>
      </c>
      <c r="J18" s="428" t="s">
        <v>50</v>
      </c>
      <c r="K18" s="428" t="n">
        <v>8</v>
      </c>
      <c r="L18" s="355" t="n">
        <v>8</v>
      </c>
      <c r="M18" s="355" t="n">
        <v>8</v>
      </c>
      <c r="N18" s="481" t="s">
        <v>50</v>
      </c>
      <c r="O18" s="478" t="s">
        <v>50</v>
      </c>
      <c r="P18" s="355" t="n">
        <v>8</v>
      </c>
      <c r="Q18" s="428" t="n">
        <v>8</v>
      </c>
      <c r="R18" s="478" t="n">
        <v>8</v>
      </c>
      <c r="S18" s="429" t="n">
        <v>9</v>
      </c>
      <c r="T18" s="429" t="n">
        <v>8</v>
      </c>
      <c r="U18" s="482" t="s">
        <v>50</v>
      </c>
      <c r="V18" s="478" t="s">
        <v>50</v>
      </c>
      <c r="W18" s="354" t="n">
        <v>15</v>
      </c>
      <c r="X18" s="354" t="n">
        <v>23</v>
      </c>
      <c r="Y18" s="478" t="n">
        <v>23</v>
      </c>
      <c r="Z18" s="425" t="n">
        <v>23</v>
      </c>
      <c r="AA18" s="425" t="n">
        <v>9</v>
      </c>
      <c r="AB18" s="478" t="s">
        <v>50</v>
      </c>
      <c r="AC18" s="478" t="s">
        <v>50</v>
      </c>
      <c r="AD18" s="490" t="s">
        <v>15</v>
      </c>
      <c r="AE18" s="290" t="s">
        <v>15</v>
      </c>
      <c r="AF18" s="490" t="s">
        <v>15</v>
      </c>
      <c r="AG18" s="490" t="s">
        <v>15</v>
      </c>
      <c r="AH18" s="490" t="s">
        <v>15</v>
      </c>
      <c r="AI18" s="378" t="n">
        <f aca="false">IF(COUNTIF(D18:AH18,"&gt;0")&gt;$AI$1,$AI$1,COUNTIF(D18:AH18,"&gt;0"))</f>
        <v>13</v>
      </c>
      <c r="AJ18" s="197"/>
      <c r="AK18" s="197" t="n">
        <f aca="false">COUNTIF($D18:$AH18,"отп/Б")+COUNTIF($D18:$AH18,"отп")+COUNTIF($D18:$AH18,"отп/с")</f>
        <v>9</v>
      </c>
      <c r="AL18" s="197" t="n">
        <f aca="false">COUNTIF($D18:$AH18,"Б")</f>
        <v>0</v>
      </c>
      <c r="AM18" s="237" t="n">
        <v>27</v>
      </c>
      <c r="AN18" s="197" t="n">
        <v>25</v>
      </c>
      <c r="AO18" s="419" t="n">
        <v>27</v>
      </c>
      <c r="AP18" s="197" t="n">
        <v>54</v>
      </c>
      <c r="AQ18" s="383"/>
      <c r="AR18" s="197" t="n">
        <v>75</v>
      </c>
      <c r="AS18" s="197" t="n">
        <f aca="false">AO18*AP18+AQ18*AR18+AM18*AN18</f>
        <v>2133</v>
      </c>
      <c r="AT18" s="380"/>
    </row>
    <row r="19" customFormat="false" ht="15" hidden="false" customHeight="false" outlineLevel="0" collapsed="false">
      <c r="A19" s="402" t="n">
        <v>17</v>
      </c>
      <c r="B19" s="197" t="s">
        <v>27</v>
      </c>
      <c r="C19" s="460" t="s">
        <v>34</v>
      </c>
      <c r="D19" s="197" t="s">
        <v>50</v>
      </c>
      <c r="E19" s="290" t="s">
        <v>15</v>
      </c>
      <c r="F19" s="490" t="n">
        <v>8</v>
      </c>
      <c r="G19" s="490" t="n">
        <v>8</v>
      </c>
      <c r="H19" s="490" t="s">
        <v>15</v>
      </c>
      <c r="I19" s="490" t="s">
        <v>15</v>
      </c>
      <c r="J19" s="290" t="s">
        <v>15</v>
      </c>
      <c r="K19" s="490" t="s">
        <v>15</v>
      </c>
      <c r="L19" s="490" t="s">
        <v>15</v>
      </c>
      <c r="M19" s="490" t="s">
        <v>15</v>
      </c>
      <c r="N19" s="490" t="s">
        <v>15</v>
      </c>
      <c r="O19" s="490" t="s">
        <v>15</v>
      </c>
      <c r="P19" s="290" t="n">
        <v>8</v>
      </c>
      <c r="Q19" s="428" t="n">
        <v>8</v>
      </c>
      <c r="R19" s="478" t="n">
        <v>8</v>
      </c>
      <c r="S19" s="429" t="n">
        <v>15</v>
      </c>
      <c r="T19" s="429" t="n">
        <v>23</v>
      </c>
      <c r="U19" s="487" t="n">
        <v>9</v>
      </c>
      <c r="V19" s="478" t="s">
        <v>50</v>
      </c>
      <c r="W19" s="354" t="n">
        <v>8</v>
      </c>
      <c r="X19" s="354" t="n">
        <v>8</v>
      </c>
      <c r="Y19" s="478" t="n">
        <v>8</v>
      </c>
      <c r="Z19" s="425" t="n">
        <v>8</v>
      </c>
      <c r="AA19" s="425" t="n">
        <v>9</v>
      </c>
      <c r="AB19" s="478" t="s">
        <v>50</v>
      </c>
      <c r="AC19" s="478" t="s">
        <v>50</v>
      </c>
      <c r="AD19" s="354" t="n">
        <v>8</v>
      </c>
      <c r="AE19" s="354" t="n">
        <v>9</v>
      </c>
      <c r="AF19" s="484" t="n">
        <v>8</v>
      </c>
      <c r="AG19" s="484" t="n">
        <v>15</v>
      </c>
      <c r="AH19" s="427" t="n">
        <v>23</v>
      </c>
      <c r="AI19" s="378" t="n">
        <f aca="false">IF(COUNTIF(D19:AH19,"&gt;0")&gt;$AI$1,$AI$1,COUNTIF(D19:AH19,"&gt;0"))</f>
        <v>18</v>
      </c>
      <c r="AJ19" s="197"/>
      <c r="AK19" s="197" t="n">
        <f aca="false">COUNTIF($D19:$AH19,"отп/Б")+COUNTIF($D19:$AH19,"отп")+COUNTIF($D19:$AH19,"отп/с")</f>
        <v>9</v>
      </c>
      <c r="AL19" s="197" t="n">
        <f aca="false">COUNTIF($D19:$AH19,"Б")</f>
        <v>0</v>
      </c>
      <c r="AM19" s="237" t="n">
        <v>10</v>
      </c>
      <c r="AN19" s="237" t="n">
        <v>25</v>
      </c>
      <c r="AO19" s="419" t="n">
        <v>35</v>
      </c>
      <c r="AP19" s="197" t="n">
        <v>40</v>
      </c>
      <c r="AQ19" s="383" t="n">
        <v>9</v>
      </c>
      <c r="AR19" s="197" t="n">
        <v>60</v>
      </c>
      <c r="AS19" s="197" t="n">
        <f aca="false">AO19*AP19+AQ19*AR19+AM19*AN19</f>
        <v>2190</v>
      </c>
      <c r="AT19" s="380"/>
    </row>
    <row r="20" customFormat="false" ht="15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50</v>
      </c>
      <c r="E20" s="290" t="s">
        <v>15</v>
      </c>
      <c r="F20" s="490" t="n">
        <v>8</v>
      </c>
      <c r="G20" s="490" t="n">
        <v>8</v>
      </c>
      <c r="H20" s="490" t="s">
        <v>15</v>
      </c>
      <c r="I20" s="490" t="s">
        <v>15</v>
      </c>
      <c r="J20" s="290" t="s">
        <v>15</v>
      </c>
      <c r="K20" s="490" t="s">
        <v>15</v>
      </c>
      <c r="L20" s="490" t="s">
        <v>15</v>
      </c>
      <c r="M20" s="490" t="s">
        <v>15</v>
      </c>
      <c r="N20" s="490" t="s">
        <v>15</v>
      </c>
      <c r="O20" s="490" t="s">
        <v>15</v>
      </c>
      <c r="P20" s="290" t="n">
        <v>8</v>
      </c>
      <c r="Q20" s="428" t="n">
        <v>8</v>
      </c>
      <c r="R20" s="478" t="n">
        <v>8</v>
      </c>
      <c r="S20" s="429" t="n">
        <v>8</v>
      </c>
      <c r="T20" s="429" t="n">
        <v>8</v>
      </c>
      <c r="U20" s="482" t="s">
        <v>50</v>
      </c>
      <c r="V20" s="478" t="s">
        <v>50</v>
      </c>
      <c r="W20" s="354" t="n">
        <v>8</v>
      </c>
      <c r="X20" s="354" t="n">
        <v>8</v>
      </c>
      <c r="Y20" s="478" t="n">
        <v>8</v>
      </c>
      <c r="Z20" s="425" t="n">
        <v>15</v>
      </c>
      <c r="AA20" s="425" t="n">
        <v>23</v>
      </c>
      <c r="AB20" s="493" t="n">
        <v>9</v>
      </c>
      <c r="AC20" s="478" t="s">
        <v>50</v>
      </c>
      <c r="AD20" s="354" t="n">
        <v>8</v>
      </c>
      <c r="AE20" s="354" t="n">
        <v>8</v>
      </c>
      <c r="AF20" s="484" t="n">
        <v>8</v>
      </c>
      <c r="AG20" s="484" t="n">
        <v>8</v>
      </c>
      <c r="AH20" s="427" t="n">
        <v>8</v>
      </c>
      <c r="AI20" s="378" t="n">
        <f aca="false">IF(COUNTIF(D20:AH20,"&gt;0")&gt;$AI$1,$AI$1,COUNTIF(D20:AH20,"&gt;0"))</f>
        <v>18</v>
      </c>
      <c r="AJ20" s="197"/>
      <c r="AK20" s="197" t="n">
        <f aca="false">COUNTIF($D20:$AH20,"отп/Б")+COUNTIF($D20:$AH20,"отп")+COUNTIF($D20:$AH20,"отп/с")</f>
        <v>9</v>
      </c>
      <c r="AL20" s="197" t="n">
        <f aca="false">COUNTIF($D20:$AH20,"Б")</f>
        <v>0</v>
      </c>
      <c r="AM20" s="237" t="n">
        <v>8</v>
      </c>
      <c r="AN20" s="237" t="n">
        <v>25</v>
      </c>
      <c r="AO20" s="419" t="n">
        <v>22</v>
      </c>
      <c r="AP20" s="197" t="n">
        <v>40</v>
      </c>
      <c r="AQ20" s="379" t="n">
        <v>9</v>
      </c>
      <c r="AR20" s="197" t="n">
        <v>60</v>
      </c>
      <c r="AS20" s="197" t="n">
        <f aca="false">AO20*AP20+AQ20*AR20+AM20*AN20</f>
        <v>1620</v>
      </c>
      <c r="AT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50</v>
      </c>
      <c r="E21" s="490" t="s">
        <v>15</v>
      </c>
      <c r="F21" s="197" t="n">
        <v>8</v>
      </c>
      <c r="G21" s="384" t="n">
        <v>8</v>
      </c>
      <c r="H21" s="354" t="s">
        <v>50</v>
      </c>
      <c r="I21" s="355" t="s">
        <v>50</v>
      </c>
      <c r="J21" s="428" t="s">
        <v>50</v>
      </c>
      <c r="K21" s="428" t="n">
        <v>8</v>
      </c>
      <c r="L21" s="355" t="n">
        <v>8</v>
      </c>
      <c r="M21" s="355" t="n">
        <v>8</v>
      </c>
      <c r="N21" s="384" t="s">
        <v>50</v>
      </c>
      <c r="O21" s="354" t="s">
        <v>50</v>
      </c>
      <c r="P21" s="355" t="n">
        <v>8</v>
      </c>
      <c r="Q21" s="428" t="n">
        <v>8</v>
      </c>
      <c r="R21" s="478" t="n">
        <v>8</v>
      </c>
      <c r="S21" s="429" t="n">
        <v>8</v>
      </c>
      <c r="T21" s="429" t="n">
        <v>8</v>
      </c>
      <c r="U21" s="482" t="s">
        <v>50</v>
      </c>
      <c r="V21" s="478" t="s">
        <v>50</v>
      </c>
      <c r="W21" s="354" t="n">
        <v>8</v>
      </c>
      <c r="X21" s="354" t="n">
        <v>8</v>
      </c>
      <c r="Y21" s="478" t="n">
        <v>8</v>
      </c>
      <c r="Z21" s="425" t="n">
        <v>8</v>
      </c>
      <c r="AA21" s="425" t="n">
        <v>9</v>
      </c>
      <c r="AB21" s="478" t="s">
        <v>50</v>
      </c>
      <c r="AC21" s="478" t="s">
        <v>50</v>
      </c>
      <c r="AD21" s="354" t="n">
        <v>8</v>
      </c>
      <c r="AE21" s="354" t="n">
        <v>8</v>
      </c>
      <c r="AF21" s="484" t="n">
        <v>8</v>
      </c>
      <c r="AG21" s="484" t="n">
        <v>8</v>
      </c>
      <c r="AH21" s="427" t="n">
        <v>8</v>
      </c>
      <c r="AI21" s="378" t="n">
        <f aca="false">IF(COUNTIF(D21:AH21,"&gt;0")&gt;$AI$1,$AI$1,COUNTIF(D21:AH21,"&gt;0"))</f>
        <v>20</v>
      </c>
      <c r="AJ21" s="197"/>
      <c r="AK21" s="197" t="n">
        <f aca="false">COUNTIF($D21:$AH21,"отп/Б")+COUNTIF($D21:$AH21,"отп")+COUNTIF($D21:$AH21,"отп/с")</f>
        <v>1</v>
      </c>
      <c r="AL21" s="197" t="n">
        <f aca="false">COUNTIF($D21:$AH21,"Б")</f>
        <v>0</v>
      </c>
      <c r="AM21" s="197"/>
      <c r="AN21" s="197" t="n">
        <v>25</v>
      </c>
      <c r="AO21" s="415" t="n">
        <v>1</v>
      </c>
      <c r="AP21" s="197" t="n">
        <v>40</v>
      </c>
      <c r="AQ21" s="379"/>
      <c r="AR21" s="197" t="n">
        <v>60</v>
      </c>
      <c r="AS21" s="197" t="n">
        <f aca="false">AO21*AP21+AQ21*AR21+AM21*AN21</f>
        <v>40</v>
      </c>
      <c r="AT21" s="380"/>
    </row>
    <row r="22" customFormat="false" ht="15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50</v>
      </c>
      <c r="E22" s="290" t="s">
        <v>15</v>
      </c>
      <c r="F22" s="490" t="s">
        <v>15</v>
      </c>
      <c r="G22" s="490" t="s">
        <v>15</v>
      </c>
      <c r="H22" s="490" t="s">
        <v>15</v>
      </c>
      <c r="I22" s="490" t="s">
        <v>15</v>
      </c>
      <c r="J22" s="290" t="s">
        <v>15</v>
      </c>
      <c r="K22" s="490" t="s">
        <v>15</v>
      </c>
      <c r="L22" s="490" t="s">
        <v>15</v>
      </c>
      <c r="M22" s="490" t="s">
        <v>15</v>
      </c>
      <c r="N22" s="490" t="s">
        <v>15</v>
      </c>
      <c r="O22" s="354" t="s">
        <v>50</v>
      </c>
      <c r="P22" s="355" t="n">
        <v>8</v>
      </c>
      <c r="Q22" s="428" t="n">
        <v>8</v>
      </c>
      <c r="R22" s="478" t="n">
        <v>8</v>
      </c>
      <c r="S22" s="429" t="n">
        <v>8</v>
      </c>
      <c r="T22" s="429" t="n">
        <v>8</v>
      </c>
      <c r="U22" s="516" t="n">
        <v>3.5</v>
      </c>
      <c r="V22" s="478" t="s">
        <v>50</v>
      </c>
      <c r="W22" s="354" t="n">
        <v>8</v>
      </c>
      <c r="X22" s="354" t="n">
        <v>8</v>
      </c>
      <c r="Y22" s="478" t="n">
        <v>8</v>
      </c>
      <c r="Z22" s="425" t="n">
        <v>8</v>
      </c>
      <c r="AA22" s="425" t="n">
        <v>8</v>
      </c>
      <c r="AB22" s="478" t="s">
        <v>50</v>
      </c>
      <c r="AC22" s="478" t="s">
        <v>50</v>
      </c>
      <c r="AD22" s="354" t="n">
        <v>8</v>
      </c>
      <c r="AE22" s="354" t="n">
        <v>10</v>
      </c>
      <c r="AF22" s="484" t="n">
        <v>8</v>
      </c>
      <c r="AG22" s="484" t="n">
        <v>8</v>
      </c>
      <c r="AH22" s="427" t="n">
        <v>8</v>
      </c>
      <c r="AI22" s="378" t="n">
        <f aca="false">IF(COUNTIF(D22:AH22,"&gt;0")&gt;$AI$1,$AI$1,COUNTIF(D22:AH22,"&gt;0"))</f>
        <v>16</v>
      </c>
      <c r="AJ22" s="197"/>
      <c r="AK22" s="197" t="n">
        <f aca="false">COUNTIF($D22:$AH22,"отп/Б")+COUNTIF($D22:$AH22,"отп")+COUNTIF($D22:$AH22,"отп/с")</f>
        <v>10</v>
      </c>
      <c r="AL22" s="197" t="n">
        <f aca="false">COUNTIF($D22:$AH22,"Б")</f>
        <v>0</v>
      </c>
      <c r="AM22" s="197"/>
      <c r="AN22" s="197" t="n">
        <v>25</v>
      </c>
      <c r="AO22" s="415" t="n">
        <v>2</v>
      </c>
      <c r="AP22" s="197" t="n">
        <v>40</v>
      </c>
      <c r="AQ22" s="379" t="n">
        <v>3.5</v>
      </c>
      <c r="AR22" s="230" t="n">
        <v>60</v>
      </c>
      <c r="AS22" s="230" t="n">
        <f aca="false">AO22*AP22+AQ22*AR22+AM22*AN22</f>
        <v>290</v>
      </c>
      <c r="AT22" s="380"/>
    </row>
    <row r="23" customFormat="false" ht="15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50</v>
      </c>
      <c r="E23" s="290" t="s">
        <v>15</v>
      </c>
      <c r="F23" s="490" t="n">
        <v>8</v>
      </c>
      <c r="G23" s="490" t="n">
        <v>8</v>
      </c>
      <c r="H23" s="490" t="s">
        <v>15</v>
      </c>
      <c r="I23" s="490" t="s">
        <v>15</v>
      </c>
      <c r="J23" s="290" t="s">
        <v>15</v>
      </c>
      <c r="K23" s="490" t="s">
        <v>15</v>
      </c>
      <c r="L23" s="490" t="s">
        <v>15</v>
      </c>
      <c r="M23" s="490" t="s">
        <v>15</v>
      </c>
      <c r="N23" s="384" t="s">
        <v>50</v>
      </c>
      <c r="O23" s="354" t="s">
        <v>50</v>
      </c>
      <c r="P23" s="355" t="n">
        <v>8</v>
      </c>
      <c r="Q23" s="428" t="n">
        <v>8</v>
      </c>
      <c r="R23" s="478" t="n">
        <v>8</v>
      </c>
      <c r="S23" s="429" t="n">
        <v>9</v>
      </c>
      <c r="T23" s="429" t="n">
        <v>8</v>
      </c>
      <c r="U23" s="482" t="s">
        <v>50</v>
      </c>
      <c r="V23" s="478" t="s">
        <v>50</v>
      </c>
      <c r="W23" s="354" t="n">
        <v>8</v>
      </c>
      <c r="X23" s="354" t="n">
        <v>8</v>
      </c>
      <c r="Y23" s="478" t="n">
        <v>8</v>
      </c>
      <c r="Z23" s="425" t="n">
        <v>8</v>
      </c>
      <c r="AA23" s="425" t="n">
        <v>8</v>
      </c>
      <c r="AB23" s="478" t="s">
        <v>50</v>
      </c>
      <c r="AC23" s="478" t="s">
        <v>50</v>
      </c>
      <c r="AD23" s="354" t="n">
        <v>8</v>
      </c>
      <c r="AE23" s="354" t="n">
        <v>8</v>
      </c>
      <c r="AF23" s="484" t="n">
        <v>8</v>
      </c>
      <c r="AG23" s="484" t="n">
        <v>10</v>
      </c>
      <c r="AH23" s="427" t="n">
        <v>8</v>
      </c>
      <c r="AI23" s="378" t="n">
        <f aca="false">IF(COUNTIF(D23:AH23,"&gt;0")&gt;$AI$1,$AI$1,COUNTIF(D23:AH23,"&gt;0"))</f>
        <v>17</v>
      </c>
      <c r="AJ23" s="197"/>
      <c r="AK23" s="197" t="n">
        <f aca="false">COUNTIF($D23:$AH23,"отп/Б")+COUNTIF($D23:$AH23,"отп")+COUNTIF($D23:$AH23,"отп/с")</f>
        <v>7</v>
      </c>
      <c r="AL23" s="197" t="n">
        <f aca="false">COUNTIF($D23:$AH23,"Б")</f>
        <v>0</v>
      </c>
      <c r="AM23" s="197"/>
      <c r="AN23" s="197" t="n">
        <v>25</v>
      </c>
      <c r="AO23" s="415" t="n">
        <v>3</v>
      </c>
      <c r="AP23" s="197" t="n">
        <v>40</v>
      </c>
      <c r="AQ23" s="379"/>
      <c r="AR23" s="197" t="n">
        <v>60</v>
      </c>
      <c r="AS23" s="197" t="n">
        <f aca="false">AO23*AP23+AQ23*AR23+AM23*AN23</f>
        <v>120</v>
      </c>
      <c r="AT23" s="380"/>
    </row>
    <row r="24" customFormat="false" ht="15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50</v>
      </c>
      <c r="E24" s="290" t="s">
        <v>15</v>
      </c>
      <c r="F24" s="490" t="n">
        <v>8</v>
      </c>
      <c r="G24" s="490" t="n">
        <v>8</v>
      </c>
      <c r="H24" s="490" t="s">
        <v>15</v>
      </c>
      <c r="I24" s="490" t="s">
        <v>15</v>
      </c>
      <c r="J24" s="290" t="s">
        <v>15</v>
      </c>
      <c r="K24" s="490" t="s">
        <v>15</v>
      </c>
      <c r="L24" s="490" t="s">
        <v>15</v>
      </c>
      <c r="M24" s="490" t="s">
        <v>15</v>
      </c>
      <c r="N24" s="490" t="s">
        <v>15</v>
      </c>
      <c r="O24" s="490" t="s">
        <v>15</v>
      </c>
      <c r="P24" s="517" t="n">
        <v>11.5</v>
      </c>
      <c r="Q24" s="428" t="n">
        <v>11</v>
      </c>
      <c r="R24" s="478" t="n">
        <v>11</v>
      </c>
      <c r="S24" s="429" t="n">
        <v>11</v>
      </c>
      <c r="T24" s="429" t="n">
        <v>10.5</v>
      </c>
      <c r="U24" s="482" t="s">
        <v>50</v>
      </c>
      <c r="V24" s="478" t="s">
        <v>50</v>
      </c>
      <c r="W24" s="467" t="n">
        <v>11</v>
      </c>
      <c r="X24" s="390" t="n">
        <v>11</v>
      </c>
      <c r="Y24" s="478" t="n">
        <v>11</v>
      </c>
      <c r="Z24" s="425" t="n">
        <v>11</v>
      </c>
      <c r="AA24" s="425" t="n">
        <v>10</v>
      </c>
      <c r="AB24" s="478" t="s">
        <v>50</v>
      </c>
      <c r="AC24" s="478" t="s">
        <v>50</v>
      </c>
      <c r="AD24" s="354" t="n">
        <v>11</v>
      </c>
      <c r="AE24" s="467" t="n">
        <v>11.5</v>
      </c>
      <c r="AF24" s="484" t="n">
        <v>10</v>
      </c>
      <c r="AG24" s="427" t="n">
        <v>12.5</v>
      </c>
      <c r="AH24" s="427" t="n">
        <v>11</v>
      </c>
      <c r="AI24" s="378" t="n">
        <f aca="false">IF(COUNTIF(D24:AH24,"&gt;0")&gt;$AI$1,$AI$1,COUNTIF(D24:AH24,"&gt;0"))</f>
        <v>17</v>
      </c>
      <c r="AJ24" s="197"/>
      <c r="AK24" s="197" t="n">
        <f aca="false">COUNTIF($D24:$AH24,"отп/Б")+COUNTIF($D24:$AH24,"отп")+COUNTIF($D24:$AH24,"отп/с")</f>
        <v>9</v>
      </c>
      <c r="AL24" s="197" t="n">
        <f aca="false">COUNTIF($D24:$AH24,"Б")</f>
        <v>0</v>
      </c>
      <c r="AM24" s="197"/>
      <c r="AN24" s="197" t="n">
        <v>25</v>
      </c>
      <c r="AO24" s="420" t="n">
        <v>45</v>
      </c>
      <c r="AP24" s="197" t="n">
        <v>40</v>
      </c>
      <c r="AQ24" s="379"/>
      <c r="AR24" s="197" t="n">
        <v>60</v>
      </c>
      <c r="AS24" s="197" t="n">
        <f aca="false">AO24*AP24+AQ24*AR24+AM24*AN24</f>
        <v>1800</v>
      </c>
      <c r="AT24" s="380"/>
    </row>
    <row r="25" customFormat="false" ht="15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50</v>
      </c>
      <c r="E25" s="490" t="s">
        <v>15</v>
      </c>
      <c r="F25" s="197" t="n">
        <v>8</v>
      </c>
      <c r="G25" s="384" t="n">
        <v>8</v>
      </c>
      <c r="H25" s="354" t="s">
        <v>50</v>
      </c>
      <c r="I25" s="355" t="s">
        <v>50</v>
      </c>
      <c r="J25" s="428" t="s">
        <v>50</v>
      </c>
      <c r="K25" s="428" t="n">
        <v>8</v>
      </c>
      <c r="L25" s="355" t="n">
        <v>8</v>
      </c>
      <c r="M25" s="355" t="n">
        <v>8</v>
      </c>
      <c r="N25" s="384" t="s">
        <v>50</v>
      </c>
      <c r="O25" s="354" t="s">
        <v>50</v>
      </c>
      <c r="P25" s="355" t="n">
        <v>9</v>
      </c>
      <c r="Q25" s="428" t="n">
        <v>9</v>
      </c>
      <c r="R25" s="478" t="n">
        <v>9</v>
      </c>
      <c r="S25" s="429" t="n">
        <v>9</v>
      </c>
      <c r="T25" s="429" t="n">
        <v>9</v>
      </c>
      <c r="U25" s="482" t="s">
        <v>50</v>
      </c>
      <c r="V25" s="478" t="s">
        <v>50</v>
      </c>
      <c r="W25" s="354" t="n">
        <v>9</v>
      </c>
      <c r="X25" s="354" t="n">
        <v>9</v>
      </c>
      <c r="Y25" s="478" t="n">
        <v>9</v>
      </c>
      <c r="Z25" s="425" t="n">
        <v>9</v>
      </c>
      <c r="AA25" s="425" t="n">
        <v>9</v>
      </c>
      <c r="AB25" s="478" t="s">
        <v>50</v>
      </c>
      <c r="AC25" s="478" t="s">
        <v>50</v>
      </c>
      <c r="AD25" s="354" t="n">
        <v>9</v>
      </c>
      <c r="AE25" s="354" t="n">
        <v>9</v>
      </c>
      <c r="AF25" s="484" t="n">
        <v>9</v>
      </c>
      <c r="AG25" s="484" t="n">
        <v>8</v>
      </c>
      <c r="AH25" s="427" t="n">
        <v>9</v>
      </c>
      <c r="AI25" s="378" t="n">
        <f aca="false">IF(COUNTIF(D25:AH25,"&gt;0")&gt;$AI$1,$AI$1,COUNTIF(D25:AH25,"&gt;0"))</f>
        <v>20</v>
      </c>
      <c r="AJ25" s="197"/>
      <c r="AK25" s="197" t="n">
        <f aca="false">COUNTIF($D25:$AH25,"отп/Б")+COUNTIF($D25:$AH25,"отп")+COUNTIF($D25:$AH25,"отп/с")</f>
        <v>1</v>
      </c>
      <c r="AL25" s="197" t="n">
        <f aca="false">COUNTIF($D25:$AH25,"Б")</f>
        <v>0</v>
      </c>
      <c r="AM25" s="197"/>
      <c r="AN25" s="197" t="n">
        <v>25</v>
      </c>
      <c r="AO25" s="415" t="n">
        <v>14</v>
      </c>
      <c r="AP25" s="197" t="n">
        <v>40</v>
      </c>
      <c r="AQ25" s="379"/>
      <c r="AR25" s="197" t="n">
        <v>60</v>
      </c>
      <c r="AS25" s="197" t="n">
        <f aca="false">AO25*AP25+AQ25*AR25+AM25*AN25</f>
        <v>560</v>
      </c>
      <c r="AT25" s="380"/>
    </row>
    <row r="26" customFormat="false" ht="15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50</v>
      </c>
      <c r="E26" s="490" t="s">
        <v>15</v>
      </c>
      <c r="F26" s="197" t="n">
        <v>9</v>
      </c>
      <c r="G26" s="384" t="n">
        <v>8</v>
      </c>
      <c r="H26" s="354" t="s">
        <v>50</v>
      </c>
      <c r="I26" s="355" t="s">
        <v>50</v>
      </c>
      <c r="J26" s="428" t="s">
        <v>50</v>
      </c>
      <c r="K26" s="428" t="n">
        <v>9</v>
      </c>
      <c r="L26" s="355" t="n">
        <v>8</v>
      </c>
      <c r="M26" s="355" t="n">
        <v>8</v>
      </c>
      <c r="N26" s="384" t="s">
        <v>50</v>
      </c>
      <c r="O26" s="354" t="s">
        <v>50</v>
      </c>
      <c r="P26" s="355" t="n">
        <v>8</v>
      </c>
      <c r="Q26" s="428" t="n">
        <v>10</v>
      </c>
      <c r="R26" s="425" t="n">
        <v>10.5</v>
      </c>
      <c r="S26" s="429" t="n">
        <v>12.5</v>
      </c>
      <c r="T26" s="429" t="n">
        <v>8</v>
      </c>
      <c r="U26" s="482" t="s">
        <v>50</v>
      </c>
      <c r="V26" s="478" t="s">
        <v>50</v>
      </c>
      <c r="W26" s="354" t="n">
        <v>8</v>
      </c>
      <c r="X26" s="467" t="n">
        <v>10</v>
      </c>
      <c r="Y26" s="478" t="n">
        <v>8</v>
      </c>
      <c r="Z26" s="425" t="n">
        <v>8</v>
      </c>
      <c r="AA26" s="425" t="n">
        <v>10</v>
      </c>
      <c r="AB26" s="478" t="s">
        <v>50</v>
      </c>
      <c r="AC26" s="478" t="s">
        <v>50</v>
      </c>
      <c r="AD26" s="354" t="n">
        <v>9</v>
      </c>
      <c r="AE26" s="467" t="n">
        <v>10.5</v>
      </c>
      <c r="AF26" s="484" t="n">
        <v>11</v>
      </c>
      <c r="AG26" s="427" t="n">
        <v>10.5</v>
      </c>
      <c r="AH26" s="427" t="n">
        <v>8</v>
      </c>
      <c r="AI26" s="378" t="n">
        <f aca="false">IF(COUNTIF(D26:AH26,"&gt;0")&gt;$AI$1,$AI$1,COUNTIF(D26:AH26,"&gt;0"))</f>
        <v>20</v>
      </c>
      <c r="AJ26" s="197"/>
      <c r="AK26" s="197" t="n">
        <f aca="false">COUNTIF($D26:$AH26,"отп/Б")+COUNTIF($D26:$AH26,"отп")+COUNTIF($D26:$AH26,"отп/с")</f>
        <v>1</v>
      </c>
      <c r="AL26" s="197" t="n">
        <f aca="false">COUNTIF($D26:$AH26,"Б")</f>
        <v>0</v>
      </c>
      <c r="AM26" s="197"/>
      <c r="AN26" s="290" t="n">
        <v>25</v>
      </c>
      <c r="AO26" s="422" t="n">
        <v>24</v>
      </c>
      <c r="AP26" s="197" t="n">
        <v>60</v>
      </c>
      <c r="AR26" s="230" t="n">
        <v>90</v>
      </c>
      <c r="AS26" s="230" t="n">
        <f aca="false">AO26*AP26+AQ26*AR26+AM26*AN26</f>
        <v>1440</v>
      </c>
      <c r="AT26" s="380"/>
    </row>
    <row r="27" customFormat="false" ht="15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50</v>
      </c>
      <c r="E27" s="490" t="s">
        <v>15</v>
      </c>
      <c r="F27" s="567" t="n">
        <v>8</v>
      </c>
      <c r="G27" s="567" t="n">
        <v>8</v>
      </c>
      <c r="H27" s="354" t="s">
        <v>50</v>
      </c>
      <c r="I27" s="355" t="s">
        <v>50</v>
      </c>
      <c r="J27" s="428" t="s">
        <v>50</v>
      </c>
      <c r="K27" s="428" t="n">
        <v>8</v>
      </c>
      <c r="L27" s="355" t="n">
        <v>8</v>
      </c>
      <c r="M27" s="355" t="n">
        <v>8</v>
      </c>
      <c r="N27" s="384" t="s">
        <v>50</v>
      </c>
      <c r="O27" s="354" t="s">
        <v>50</v>
      </c>
      <c r="P27" s="355" t="n">
        <v>8</v>
      </c>
      <c r="Q27" s="428" t="n">
        <v>8</v>
      </c>
      <c r="R27" s="478" t="n">
        <v>8</v>
      </c>
      <c r="S27" s="429" t="n">
        <v>9</v>
      </c>
      <c r="T27" s="429" t="n">
        <v>8</v>
      </c>
      <c r="U27" s="482" t="s">
        <v>50</v>
      </c>
      <c r="V27" s="478" t="s">
        <v>50</v>
      </c>
      <c r="W27" s="354" t="n">
        <v>8</v>
      </c>
      <c r="X27" s="354" t="n">
        <v>9</v>
      </c>
      <c r="Y27" s="478" t="n">
        <v>8</v>
      </c>
      <c r="Z27" s="425" t="n">
        <v>10</v>
      </c>
      <c r="AA27" s="425" t="n">
        <v>8</v>
      </c>
      <c r="AB27" s="478" t="s">
        <v>50</v>
      </c>
      <c r="AC27" s="478" t="s">
        <v>50</v>
      </c>
      <c r="AD27" s="490" t="n">
        <v>8</v>
      </c>
      <c r="AE27" s="490" t="n">
        <v>8</v>
      </c>
      <c r="AF27" s="484" t="n">
        <v>8</v>
      </c>
      <c r="AG27" s="484" t="n">
        <v>8</v>
      </c>
      <c r="AH27" s="427" t="n">
        <v>8</v>
      </c>
      <c r="AI27" s="378" t="n">
        <f aca="false">IF(COUNTIF(D27:AH27,"&gt;0")&gt;$AI$1,$AI$1,COUNTIF(D27:AH27,"&gt;0"))</f>
        <v>20</v>
      </c>
      <c r="AJ27" s="197"/>
      <c r="AK27" s="197" t="n">
        <f aca="false">COUNTIF($D27:$AH27,"отп/Б")+COUNTIF($D27:$AH27,"отп")+COUNTIF($D27:$AH27,"отп/с")</f>
        <v>1</v>
      </c>
      <c r="AL27" s="197" t="n">
        <f aca="false">COUNTIF($D27:$AH27,"Б")</f>
        <v>0</v>
      </c>
      <c r="AM27" s="197"/>
      <c r="AN27" s="290" t="n">
        <v>15</v>
      </c>
      <c r="AO27" s="419" t="n">
        <v>4</v>
      </c>
      <c r="AP27" s="197" t="n">
        <v>30</v>
      </c>
      <c r="AQ27" s="379"/>
      <c r="AR27" s="197" t="n">
        <v>45</v>
      </c>
      <c r="AS27" s="197" t="n">
        <f aca="false">AO27*AP27+AQ27*AR27+AM27*AN27</f>
        <v>120</v>
      </c>
      <c r="AT27" s="380"/>
    </row>
    <row r="28" customFormat="false" ht="15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50</v>
      </c>
      <c r="E28" s="290" t="s">
        <v>15</v>
      </c>
      <c r="F28" s="490" t="s">
        <v>15</v>
      </c>
      <c r="G28" s="490" t="s">
        <v>15</v>
      </c>
      <c r="H28" s="490" t="s">
        <v>15</v>
      </c>
      <c r="I28" s="490" t="s">
        <v>15</v>
      </c>
      <c r="J28" s="290" t="s">
        <v>15</v>
      </c>
      <c r="K28" s="490" t="n">
        <v>8</v>
      </c>
      <c r="L28" s="490" t="n">
        <v>8</v>
      </c>
      <c r="M28" s="490" t="n">
        <v>8</v>
      </c>
      <c r="N28" s="490" t="s">
        <v>15</v>
      </c>
      <c r="O28" s="354" t="s">
        <v>50</v>
      </c>
      <c r="P28" s="490" t="n">
        <v>8</v>
      </c>
      <c r="Q28" s="428" t="n">
        <v>8</v>
      </c>
      <c r="R28" s="478" t="n">
        <v>8</v>
      </c>
      <c r="S28" s="429" t="n">
        <v>8</v>
      </c>
      <c r="T28" s="429" t="n">
        <v>8</v>
      </c>
      <c r="U28" s="482" t="s">
        <v>50</v>
      </c>
      <c r="V28" s="478" t="s">
        <v>50</v>
      </c>
      <c r="W28" s="490" t="n">
        <v>8</v>
      </c>
      <c r="X28" s="490" t="n">
        <v>8</v>
      </c>
      <c r="Y28" s="478" t="n">
        <v>8</v>
      </c>
      <c r="Z28" s="425" t="n">
        <v>8</v>
      </c>
      <c r="AA28" s="425" t="n">
        <v>8</v>
      </c>
      <c r="AB28" s="515" t="n">
        <v>4.5</v>
      </c>
      <c r="AC28" s="478" t="s">
        <v>50</v>
      </c>
      <c r="AD28" s="490" t="n">
        <v>8</v>
      </c>
      <c r="AE28" s="490" t="n">
        <v>8</v>
      </c>
      <c r="AF28" s="484" t="n">
        <v>8</v>
      </c>
      <c r="AG28" s="484" t="n">
        <v>8</v>
      </c>
      <c r="AH28" s="427" t="n">
        <v>8</v>
      </c>
      <c r="AI28" s="378" t="n">
        <f aca="false">IF(COUNTIF(D28:AH28,"&gt;0")&gt;$AI$1,$AI$1,COUNTIF(D28:AH28,"&gt;0"))</f>
        <v>19</v>
      </c>
      <c r="AJ28" s="197"/>
      <c r="AK28" s="197" t="n">
        <f aca="false">COUNTIF($D28:$AH28,"отп/Б")+COUNTIF($D28:$AH28,"отп")+COUNTIF($D28:$AH28,"отп/с")</f>
        <v>7</v>
      </c>
      <c r="AL28" s="197" t="n">
        <f aca="false">COUNTIF($D28:$AH28,"Б")</f>
        <v>0</v>
      </c>
      <c r="AM28" s="197"/>
      <c r="AN28" s="290" t="n">
        <v>15</v>
      </c>
      <c r="AO28" s="419"/>
      <c r="AP28" s="197" t="n">
        <v>30</v>
      </c>
      <c r="AQ28" s="379" t="n">
        <v>4.5</v>
      </c>
      <c r="AR28" s="197" t="n">
        <v>45</v>
      </c>
      <c r="AS28" s="197" t="n">
        <f aca="false">AO28*AP28+AQ28*AR28+AM28*AN28</f>
        <v>202.5</v>
      </c>
      <c r="AT28" s="380"/>
    </row>
    <row r="29" customFormat="false" ht="15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50</v>
      </c>
      <c r="E29" s="490" t="s">
        <v>15</v>
      </c>
      <c r="F29" s="197" t="n">
        <v>8</v>
      </c>
      <c r="G29" s="384" t="n">
        <v>8</v>
      </c>
      <c r="H29" s="354" t="s">
        <v>50</v>
      </c>
      <c r="I29" s="355" t="s">
        <v>50</v>
      </c>
      <c r="J29" s="428" t="s">
        <v>50</v>
      </c>
      <c r="K29" s="428" t="n">
        <v>8</v>
      </c>
      <c r="L29" s="355" t="n">
        <v>8</v>
      </c>
      <c r="M29" s="355" t="n">
        <v>8</v>
      </c>
      <c r="N29" s="384" t="s">
        <v>50</v>
      </c>
      <c r="O29" s="354" t="s">
        <v>50</v>
      </c>
      <c r="P29" s="355" t="n">
        <v>8</v>
      </c>
      <c r="Q29" s="428" t="n">
        <v>8</v>
      </c>
      <c r="R29" s="478" t="n">
        <v>8</v>
      </c>
      <c r="S29" s="429" t="n">
        <v>8</v>
      </c>
      <c r="T29" s="429" t="n">
        <v>8</v>
      </c>
      <c r="U29" s="482" t="s">
        <v>50</v>
      </c>
      <c r="V29" s="478" t="s">
        <v>50</v>
      </c>
      <c r="W29" s="354" t="n">
        <v>8</v>
      </c>
      <c r="X29" s="354" t="n">
        <v>8</v>
      </c>
      <c r="Y29" s="478" t="n">
        <v>8</v>
      </c>
      <c r="Z29" s="425" t="n">
        <v>8</v>
      </c>
      <c r="AA29" s="425" t="n">
        <v>8</v>
      </c>
      <c r="AB29" s="478" t="s">
        <v>50</v>
      </c>
      <c r="AC29" s="478" t="s">
        <v>50</v>
      </c>
      <c r="AD29" s="354" t="n">
        <v>8</v>
      </c>
      <c r="AE29" s="354" t="n">
        <v>8</v>
      </c>
      <c r="AF29" s="484" t="n">
        <v>8</v>
      </c>
      <c r="AG29" s="484" t="n">
        <v>8</v>
      </c>
      <c r="AH29" s="427" t="n">
        <v>8</v>
      </c>
      <c r="AI29" s="378" t="n">
        <f aca="false">IF(COUNTIF(D29:AH29,"&gt;0")&gt;$AI$1,$AI$1,COUNTIF(D29:AH29,"&gt;0"))</f>
        <v>20</v>
      </c>
      <c r="AJ29" s="197"/>
      <c r="AK29" s="197" t="n">
        <f aca="false">COUNTIF($D29:$AH29,"отп/Б")+COUNTIF($D29:$AH29,"отп")+COUNTIF($D29:$AH29,"отп/с")</f>
        <v>1</v>
      </c>
      <c r="AL29" s="197" t="n">
        <f aca="false">COUNTIF($D29:$AH29,"Б")</f>
        <v>0</v>
      </c>
      <c r="AM29" s="197"/>
      <c r="AN29" s="290" t="n">
        <v>15</v>
      </c>
      <c r="AO29" s="419"/>
      <c r="AP29" s="197" t="n">
        <v>30</v>
      </c>
      <c r="AQ29" s="379"/>
      <c r="AR29" s="197" t="n">
        <v>45</v>
      </c>
      <c r="AS29" s="197" t="n">
        <f aca="false">AO29*AP29+AQ29*AR29+AM29*AN29</f>
        <v>0</v>
      </c>
      <c r="AT29" s="380"/>
    </row>
    <row r="30" customFormat="false" ht="15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50</v>
      </c>
      <c r="E30" s="290" t="s">
        <v>15</v>
      </c>
      <c r="F30" s="490" t="n">
        <v>8</v>
      </c>
      <c r="G30" s="490" t="n">
        <v>8</v>
      </c>
      <c r="H30" s="490" t="s">
        <v>15</v>
      </c>
      <c r="I30" s="490" t="s">
        <v>15</v>
      </c>
      <c r="J30" s="290" t="s">
        <v>15</v>
      </c>
      <c r="K30" s="490" t="n">
        <v>8</v>
      </c>
      <c r="L30" s="490" t="n">
        <v>8</v>
      </c>
      <c r="M30" s="490" t="n">
        <v>8</v>
      </c>
      <c r="N30" s="384" t="s">
        <v>50</v>
      </c>
      <c r="O30" s="354" t="s">
        <v>50</v>
      </c>
      <c r="P30" s="355" t="n">
        <v>8</v>
      </c>
      <c r="Q30" s="428" t="n">
        <v>8</v>
      </c>
      <c r="R30" s="478" t="n">
        <v>8</v>
      </c>
      <c r="S30" s="429" t="n">
        <v>9</v>
      </c>
      <c r="T30" s="429" t="n">
        <v>8</v>
      </c>
      <c r="U30" s="482" t="s">
        <v>50</v>
      </c>
      <c r="V30" s="478" t="s">
        <v>50</v>
      </c>
      <c r="W30" s="354" t="n">
        <v>8</v>
      </c>
      <c r="X30" s="354" t="n">
        <v>8</v>
      </c>
      <c r="Y30" s="478" t="n">
        <v>8</v>
      </c>
      <c r="Z30" s="425" t="n">
        <v>8</v>
      </c>
      <c r="AA30" s="425" t="n">
        <v>8</v>
      </c>
      <c r="AB30" s="478" t="s">
        <v>50</v>
      </c>
      <c r="AC30" s="478" t="s">
        <v>50</v>
      </c>
      <c r="AD30" s="354" t="n">
        <v>8</v>
      </c>
      <c r="AE30" s="354" t="n">
        <v>8</v>
      </c>
      <c r="AF30" s="484" t="n">
        <v>8</v>
      </c>
      <c r="AG30" s="484" t="n">
        <v>10</v>
      </c>
      <c r="AH30" s="427" t="n">
        <v>8</v>
      </c>
      <c r="AI30" s="197" t="n">
        <f aca="false">IF(COUNTIF(D30:AH30,"&gt;0")&gt;$AI$1,$AI$1,COUNTIF(D30:AH30,"&gt;0"))</f>
        <v>20</v>
      </c>
      <c r="AJ30" s="197" t="n">
        <v>6</v>
      </c>
      <c r="AK30" s="197" t="n">
        <f aca="false">COUNTIF($D30:$AH30,"отп/Б")+COUNTIF($D30:$AH30,"отп")+COUNTIF($D30:$AH30,"отп/с")</f>
        <v>4</v>
      </c>
      <c r="AL30" s="197" t="n">
        <f aca="false">COUNTIF($D30:$AH30,"Б")</f>
        <v>0</v>
      </c>
      <c r="AM30" s="197"/>
      <c r="AN30" s="290" t="n">
        <v>15</v>
      </c>
      <c r="AO30" s="423" t="n">
        <v>2</v>
      </c>
      <c r="AP30" s="197" t="n">
        <v>30</v>
      </c>
      <c r="AQ30" s="379"/>
      <c r="AR30" s="197" t="n">
        <v>45</v>
      </c>
      <c r="AS30" s="197" t="n">
        <f aca="false">AO30*AP30+AQ30*AR30+AM30*AN30</f>
        <v>60</v>
      </c>
      <c r="AT30" s="380"/>
    </row>
    <row r="31" customFormat="false" ht="15" hidden="false" customHeight="false" outlineLevel="0" collapsed="false">
      <c r="A31" s="402" t="n">
        <v>29</v>
      </c>
      <c r="B31" s="192" t="s">
        <v>50</v>
      </c>
      <c r="C31" s="396" t="s">
        <v>51</v>
      </c>
      <c r="D31" s="563" t="s">
        <v>65</v>
      </c>
      <c r="E31" s="563" t="s">
        <v>65</v>
      </c>
      <c r="F31" s="563" t="s">
        <v>65</v>
      </c>
      <c r="G31" s="563" t="s">
        <v>65</v>
      </c>
      <c r="H31" s="563" t="s">
        <v>65</v>
      </c>
      <c r="I31" s="563" t="s">
        <v>65</v>
      </c>
      <c r="J31" s="563" t="s">
        <v>65</v>
      </c>
      <c r="K31" s="563" t="s">
        <v>65</v>
      </c>
      <c r="L31" s="563" t="s">
        <v>65</v>
      </c>
      <c r="M31" s="563" t="s">
        <v>65</v>
      </c>
      <c r="N31" s="563" t="s">
        <v>65</v>
      </c>
      <c r="O31" s="563" t="s">
        <v>65</v>
      </c>
      <c r="P31" s="563" t="s">
        <v>65</v>
      </c>
      <c r="Q31" s="563" t="s">
        <v>65</v>
      </c>
      <c r="R31" s="563" t="s">
        <v>65</v>
      </c>
      <c r="S31" s="563" t="s">
        <v>65</v>
      </c>
      <c r="T31" s="563" t="s">
        <v>65</v>
      </c>
      <c r="U31" s="563" t="s">
        <v>65</v>
      </c>
      <c r="V31" s="563" t="s">
        <v>65</v>
      </c>
      <c r="W31" s="563" t="s">
        <v>65</v>
      </c>
      <c r="X31" s="563" t="s">
        <v>65</v>
      </c>
      <c r="Y31" s="563" t="s">
        <v>65</v>
      </c>
      <c r="Z31" s="563" t="s">
        <v>65</v>
      </c>
      <c r="AA31" s="563" t="s">
        <v>65</v>
      </c>
      <c r="AB31" s="563" t="s">
        <v>65</v>
      </c>
      <c r="AC31" s="563" t="s">
        <v>65</v>
      </c>
      <c r="AD31" s="563" t="s">
        <v>65</v>
      </c>
      <c r="AE31" s="478" t="n">
        <v>8</v>
      </c>
      <c r="AF31" s="478" t="n">
        <v>8</v>
      </c>
      <c r="AG31" s="478" t="n">
        <v>8</v>
      </c>
      <c r="AH31" s="478" t="n">
        <v>8</v>
      </c>
      <c r="AI31" s="258" t="n">
        <f aca="false">IF(COUNTIF(D31:AH31,"&gt;0")&gt;$AI$1,$AI$1,COUNTIF(D31:AH31,"&gt;0"))</f>
        <v>4</v>
      </c>
      <c r="AJ31" s="192"/>
      <c r="AK31" s="192" t="n">
        <f aca="false">COUNTIF($D31:$AH31,"отп/Б")+COUNTIF($D31:$AH31,"отп")+COUNTIF($D31:$AH31,"отп/с")</f>
        <v>0</v>
      </c>
      <c r="AL31" s="192" t="n">
        <f aca="false">COUNTIF($D31:$AH31,"Б")</f>
        <v>27</v>
      </c>
      <c r="AM31" s="192"/>
      <c r="AN31" s="290" t="n">
        <v>25</v>
      </c>
      <c r="AO31" s="193"/>
      <c r="AP31" s="193" t="n">
        <v>40</v>
      </c>
      <c r="AQ31" s="290"/>
      <c r="AR31" s="193" t="n">
        <v>60</v>
      </c>
      <c r="AS31" s="193" t="n">
        <f aca="false">AO31*AP31+AQ31*AR31+AM31*AN31</f>
        <v>0</v>
      </c>
      <c r="AT31" s="193"/>
    </row>
    <row r="32" customFormat="false" ht="15" hidden="false" customHeight="false" outlineLevel="0" collapsed="false">
      <c r="A32" s="290" t="n">
        <v>30</v>
      </c>
      <c r="B32" s="192" t="s">
        <v>50</v>
      </c>
      <c r="C32" s="396" t="s">
        <v>119</v>
      </c>
      <c r="D32" s="197" t="s">
        <v>50</v>
      </c>
      <c r="E32" s="292" t="n">
        <v>8</v>
      </c>
      <c r="F32" s="197" t="n">
        <v>8</v>
      </c>
      <c r="G32" s="384" t="n">
        <v>8</v>
      </c>
      <c r="H32" s="354" t="s">
        <v>50</v>
      </c>
      <c r="I32" s="355" t="s">
        <v>50</v>
      </c>
      <c r="J32" s="428" t="s">
        <v>50</v>
      </c>
      <c r="K32" s="428" t="n">
        <v>8</v>
      </c>
      <c r="L32" s="355" t="n">
        <v>8</v>
      </c>
      <c r="M32" s="355" t="n">
        <v>8</v>
      </c>
      <c r="N32" s="384" t="s">
        <v>50</v>
      </c>
      <c r="O32" s="354" t="s">
        <v>50</v>
      </c>
      <c r="P32" s="355" t="n">
        <v>8</v>
      </c>
      <c r="Q32" s="428" t="n">
        <v>8</v>
      </c>
      <c r="R32" s="563" t="s">
        <v>65</v>
      </c>
      <c r="S32" s="563" t="s">
        <v>65</v>
      </c>
      <c r="T32" s="563" t="s">
        <v>65</v>
      </c>
      <c r="U32" s="563" t="s">
        <v>65</v>
      </c>
      <c r="V32" s="563" t="s">
        <v>65</v>
      </c>
      <c r="W32" s="563" t="s">
        <v>65</v>
      </c>
      <c r="X32" s="563" t="s">
        <v>65</v>
      </c>
      <c r="Y32" s="563" t="s">
        <v>65</v>
      </c>
      <c r="Z32" s="563" t="s">
        <v>65</v>
      </c>
      <c r="AA32" s="563" t="s">
        <v>65</v>
      </c>
      <c r="AB32" s="563" t="s">
        <v>65</v>
      </c>
      <c r="AC32" s="563" t="s">
        <v>65</v>
      </c>
      <c r="AD32" s="563" t="s">
        <v>65</v>
      </c>
      <c r="AE32" s="563" t="s">
        <v>65</v>
      </c>
      <c r="AF32" s="292" t="s">
        <v>15</v>
      </c>
      <c r="AG32" s="292" t="s">
        <v>15</v>
      </c>
      <c r="AH32" s="292" t="s">
        <v>15</v>
      </c>
      <c r="AI32" s="258" t="n">
        <f aca="false">IF(COUNTIF(D32:AH32,"&gt;0")&gt;$AI$1,$AI$1,COUNTIF(D32:AH32,"&gt;0"))</f>
        <v>8</v>
      </c>
      <c r="AJ32" s="192"/>
      <c r="AK32" s="192" t="n">
        <f aca="false">COUNTIF($D32:$AH32,"отп/Б")+COUNTIF($D32:$AH32,"отп")+COUNTIF($D32:$AH32,"отп/с")</f>
        <v>3</v>
      </c>
      <c r="AL32" s="192" t="n">
        <f aca="false">COUNTIF($D32:$AH32,"Б")</f>
        <v>14</v>
      </c>
      <c r="AM32" s="192"/>
      <c r="AN32" s="290" t="n">
        <v>25</v>
      </c>
      <c r="AO32" s="193"/>
      <c r="AP32" s="193" t="n">
        <v>50</v>
      </c>
      <c r="AQ32" s="197"/>
      <c r="AR32" s="230" t="n">
        <v>75</v>
      </c>
      <c r="AS32" s="230" t="n">
        <f aca="false">AO32*AP32+AQ32*AR32+AM32*AN32</f>
        <v>0</v>
      </c>
      <c r="AT32" s="230"/>
    </row>
    <row r="33" customFormat="false" ht="15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50</v>
      </c>
      <c r="E33" s="292" t="s">
        <v>15</v>
      </c>
      <c r="F33" s="197" t="n">
        <v>8</v>
      </c>
      <c r="G33" s="384" t="n">
        <v>8</v>
      </c>
      <c r="H33" s="354" t="s">
        <v>50</v>
      </c>
      <c r="I33" s="355" t="s">
        <v>50</v>
      </c>
      <c r="J33" s="428" t="s">
        <v>50</v>
      </c>
      <c r="K33" s="428" t="n">
        <v>8</v>
      </c>
      <c r="L33" s="355" t="n">
        <v>8</v>
      </c>
      <c r="M33" s="355" t="n">
        <v>8</v>
      </c>
      <c r="N33" s="384" t="s">
        <v>50</v>
      </c>
      <c r="O33" s="354" t="s">
        <v>50</v>
      </c>
      <c r="P33" s="355" t="n">
        <v>8</v>
      </c>
      <c r="Q33" s="428" t="n">
        <v>8</v>
      </c>
      <c r="R33" s="478" t="n">
        <v>8</v>
      </c>
      <c r="S33" s="429" t="n">
        <v>8</v>
      </c>
      <c r="T33" s="429" t="n">
        <v>8</v>
      </c>
      <c r="U33" s="482" t="s">
        <v>50</v>
      </c>
      <c r="V33" s="478" t="s">
        <v>50</v>
      </c>
      <c r="W33" s="354" t="n">
        <v>8</v>
      </c>
      <c r="X33" s="354" t="n">
        <v>8</v>
      </c>
      <c r="Y33" s="478" t="n">
        <v>8</v>
      </c>
      <c r="Z33" s="425" t="n">
        <v>8</v>
      </c>
      <c r="AA33" s="425" t="n">
        <v>8</v>
      </c>
      <c r="AB33" s="478" t="s">
        <v>50</v>
      </c>
      <c r="AC33" s="478" t="s">
        <v>50</v>
      </c>
      <c r="AD33" s="354" t="n">
        <v>8</v>
      </c>
      <c r="AE33" s="354" t="n">
        <v>8</v>
      </c>
      <c r="AF33" s="484" t="n">
        <v>8</v>
      </c>
      <c r="AG33" s="484" t="n">
        <v>8</v>
      </c>
      <c r="AH33" s="427" t="n">
        <v>8</v>
      </c>
      <c r="AI33" s="200" t="n">
        <f aca="false">IF(COUNTIF(D33:AH33,"&gt;0")&gt;$AI$1,$AI$1,COUNTIF(D33:AH33,"&gt;0"))</f>
        <v>20</v>
      </c>
      <c r="AJ33" s="196"/>
      <c r="AK33" s="196" t="n">
        <f aca="false">COUNTIF($D33:$AH33,"отп/Б")+COUNTIF($D33:$AH33,"отп")+COUNTIF($D33:$AH33,"отп/с")</f>
        <v>1</v>
      </c>
      <c r="AL33" s="196" t="n">
        <f aca="false">COUNTIF($D33:$AH33,"Б")</f>
        <v>0</v>
      </c>
      <c r="AM33" s="196"/>
      <c r="AN33" s="197" t="n">
        <v>25</v>
      </c>
      <c r="AO33" s="230"/>
      <c r="AP33" s="230" t="n">
        <v>40</v>
      </c>
      <c r="AQ33" s="197"/>
      <c r="AR33" s="230" t="n">
        <v>60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50</v>
      </c>
      <c r="E34" s="292" t="s">
        <v>15</v>
      </c>
      <c r="F34" s="197" t="n">
        <v>8</v>
      </c>
      <c r="G34" s="384" t="n">
        <v>8</v>
      </c>
      <c r="H34" s="354" t="s">
        <v>50</v>
      </c>
      <c r="I34" s="355" t="s">
        <v>50</v>
      </c>
      <c r="J34" s="428" t="s">
        <v>50</v>
      </c>
      <c r="K34" s="428" t="n">
        <v>8</v>
      </c>
      <c r="L34" s="355" t="n">
        <v>8</v>
      </c>
      <c r="M34" s="355" t="n">
        <v>8</v>
      </c>
      <c r="N34" s="384" t="s">
        <v>50</v>
      </c>
      <c r="O34" s="354" t="s">
        <v>50</v>
      </c>
      <c r="P34" s="355" t="n">
        <v>8</v>
      </c>
      <c r="Q34" s="428" t="n">
        <v>8</v>
      </c>
      <c r="R34" s="478" t="n">
        <v>8</v>
      </c>
      <c r="S34" s="429" t="n">
        <v>8</v>
      </c>
      <c r="T34" s="429" t="n">
        <v>8</v>
      </c>
      <c r="U34" s="482" t="s">
        <v>50</v>
      </c>
      <c r="V34" s="478" t="s">
        <v>50</v>
      </c>
      <c r="W34" s="354" t="n">
        <v>8</v>
      </c>
      <c r="X34" s="354" t="n">
        <v>8</v>
      </c>
      <c r="Y34" s="478" t="n">
        <v>8</v>
      </c>
      <c r="Z34" s="425" t="n">
        <v>8</v>
      </c>
      <c r="AA34" s="425" t="n">
        <v>8</v>
      </c>
      <c r="AB34" s="478" t="s">
        <v>50</v>
      </c>
      <c r="AC34" s="478" t="s">
        <v>50</v>
      </c>
      <c r="AD34" s="354" t="n">
        <v>8</v>
      </c>
      <c r="AE34" s="354" t="n">
        <v>8</v>
      </c>
      <c r="AF34" s="484" t="n">
        <v>8</v>
      </c>
      <c r="AG34" s="484" t="n">
        <v>8</v>
      </c>
      <c r="AH34" s="427" t="n">
        <v>8</v>
      </c>
      <c r="AI34" s="200" t="n">
        <f aca="false">IF(COUNTIF(D34:AH34,"&gt;0")&gt;$AI$1,$AI$1,COUNTIF(D34:AH34,"&gt;0"))</f>
        <v>20</v>
      </c>
      <c r="AJ34" s="196"/>
      <c r="AK34" s="196" t="n">
        <f aca="false">COUNTIF($D34:$AH34,"отп/Б")+COUNTIF($D34:$AH34,"отп")+COUNTIF($D34:$AH34,"отп/с")</f>
        <v>1</v>
      </c>
      <c r="AL34" s="196" t="n">
        <f aca="false">COUNTIF($D34:$AH34,"Б")</f>
        <v>0</v>
      </c>
      <c r="AM34" s="196"/>
      <c r="AN34" s="197" t="n">
        <v>25</v>
      </c>
      <c r="AO34" s="230" t="n">
        <v>1</v>
      </c>
      <c r="AP34" s="230" t="n">
        <v>40</v>
      </c>
      <c r="AQ34" s="197"/>
      <c r="AR34" s="230" t="n">
        <v>60</v>
      </c>
      <c r="AS34" s="230" t="n">
        <f aca="false">AO34*AP34+AQ34*AR34+AM34*AN34</f>
        <v>40</v>
      </c>
      <c r="AT34" s="230"/>
    </row>
    <row r="35" customFormat="false" ht="15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50</v>
      </c>
      <c r="E35" s="292" t="s">
        <v>15</v>
      </c>
      <c r="F35" s="197" t="n">
        <v>8</v>
      </c>
      <c r="G35" s="384" t="n">
        <v>8</v>
      </c>
      <c r="H35" s="354" t="s">
        <v>50</v>
      </c>
      <c r="I35" s="355" t="s">
        <v>50</v>
      </c>
      <c r="J35" s="428" t="s">
        <v>50</v>
      </c>
      <c r="K35" s="428" t="n">
        <v>8</v>
      </c>
      <c r="L35" s="355" t="n">
        <v>8</v>
      </c>
      <c r="M35" s="355" t="n">
        <v>8</v>
      </c>
      <c r="N35" s="384" t="s">
        <v>50</v>
      </c>
      <c r="O35" s="354" t="s">
        <v>50</v>
      </c>
      <c r="P35" s="355" t="n">
        <v>8</v>
      </c>
      <c r="Q35" s="428" t="n">
        <v>8</v>
      </c>
      <c r="R35" s="478" t="n">
        <v>8</v>
      </c>
      <c r="S35" s="429" t="n">
        <v>8</v>
      </c>
      <c r="T35" s="429" t="n">
        <v>8</v>
      </c>
      <c r="U35" s="482" t="s">
        <v>50</v>
      </c>
      <c r="V35" s="478" t="s">
        <v>50</v>
      </c>
      <c r="W35" s="354" t="n">
        <v>8</v>
      </c>
      <c r="X35" s="354" t="n">
        <v>8</v>
      </c>
      <c r="Y35" s="478" t="n">
        <v>8</v>
      </c>
      <c r="Z35" s="425" t="n">
        <v>8</v>
      </c>
      <c r="AA35" s="425" t="n">
        <v>8</v>
      </c>
      <c r="AB35" s="478" t="s">
        <v>50</v>
      </c>
      <c r="AC35" s="478" t="s">
        <v>50</v>
      </c>
      <c r="AD35" s="354" t="n">
        <v>8</v>
      </c>
      <c r="AE35" s="354" t="n">
        <v>8</v>
      </c>
      <c r="AF35" s="484" t="n">
        <v>8</v>
      </c>
      <c r="AG35" s="484" t="n">
        <v>8</v>
      </c>
      <c r="AH35" s="427" t="n">
        <v>8</v>
      </c>
      <c r="AI35" s="200" t="n">
        <f aca="false">IF(COUNTIF(D35:AH35,"&gt;0")&gt;$AI$1,$AI$1,COUNTIF(D35:AH35,"&gt;0"))</f>
        <v>20</v>
      </c>
      <c r="AJ35" s="196"/>
      <c r="AK35" s="196" t="n">
        <f aca="false">COUNTIF($D35:$AH35,"отп/Б")+COUNTIF($D35:$AH35,"отп")+COUNTIF($D35:$AH35,"отп/с")</f>
        <v>1</v>
      </c>
      <c r="AL35" s="196" t="n">
        <f aca="false">COUNTIF($D35:$AH35,"Б")</f>
        <v>0</v>
      </c>
      <c r="AM35" s="196"/>
      <c r="AN35" s="197" t="n">
        <v>25</v>
      </c>
      <c r="AO35" s="197"/>
      <c r="AP35" s="197" t="n">
        <v>40</v>
      </c>
      <c r="AQ35" s="197"/>
      <c r="AR35" s="197" t="n">
        <v>60</v>
      </c>
      <c r="AS35" s="197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50</v>
      </c>
      <c r="E36" s="292" t="s">
        <v>15</v>
      </c>
      <c r="F36" s="197" t="n">
        <v>8</v>
      </c>
      <c r="G36" s="102" t="n">
        <v>8</v>
      </c>
      <c r="H36" s="354" t="s">
        <v>50</v>
      </c>
      <c r="I36" s="355" t="s">
        <v>50</v>
      </c>
      <c r="J36" s="428" t="s">
        <v>50</v>
      </c>
      <c r="K36" s="428" t="n">
        <v>8</v>
      </c>
      <c r="L36" s="355" t="n">
        <v>8</v>
      </c>
      <c r="M36" s="355" t="n">
        <v>8</v>
      </c>
      <c r="N36" s="384" t="s">
        <v>50</v>
      </c>
      <c r="O36" s="354" t="s">
        <v>50</v>
      </c>
      <c r="P36" s="355" t="n">
        <v>8</v>
      </c>
      <c r="Q36" s="428" t="n">
        <v>8</v>
      </c>
      <c r="R36" s="478" t="n">
        <v>8</v>
      </c>
      <c r="S36" s="429" t="n">
        <v>8</v>
      </c>
      <c r="T36" s="429" t="n">
        <v>8</v>
      </c>
      <c r="U36" s="482" t="s">
        <v>50</v>
      </c>
      <c r="V36" s="478" t="s">
        <v>50</v>
      </c>
      <c r="W36" s="354" t="n">
        <v>8</v>
      </c>
      <c r="X36" s="354" t="n">
        <v>8</v>
      </c>
      <c r="Y36" s="478" t="n">
        <v>8</v>
      </c>
      <c r="Z36" s="425" t="n">
        <v>8</v>
      </c>
      <c r="AA36" s="425" t="n">
        <v>8</v>
      </c>
      <c r="AB36" s="478" t="s">
        <v>50</v>
      </c>
      <c r="AC36" s="478" t="s">
        <v>50</v>
      </c>
      <c r="AD36" s="354" t="n">
        <v>8</v>
      </c>
      <c r="AE36" s="354" t="n">
        <v>8</v>
      </c>
      <c r="AF36" s="484" t="n">
        <v>8</v>
      </c>
      <c r="AG36" s="484" t="n">
        <v>8</v>
      </c>
      <c r="AH36" s="427" t="n">
        <v>8</v>
      </c>
      <c r="AI36" s="200" t="n">
        <f aca="false">IF(COUNTIF(D36:AH36,"&gt;0")&gt;$AI$1,$AI$1,COUNTIF(D36:AH36,"&gt;0"))</f>
        <v>20</v>
      </c>
      <c r="AJ36" s="196"/>
      <c r="AK36" s="196" t="n">
        <f aca="false">COUNTIF($D36:$AH36,"отп/Б")+COUNTIF($D36:$AH36,"отп")+COUNTIF($D36:$AH36,"отп/с")</f>
        <v>1</v>
      </c>
      <c r="AL36" s="196" t="n">
        <f aca="false">COUNTIF($D36:$AH36,"Б")</f>
        <v>0</v>
      </c>
      <c r="AM36" s="196"/>
      <c r="AN36" s="197" t="n">
        <v>25</v>
      </c>
      <c r="AO36" s="197"/>
      <c r="AP36" s="197" t="n">
        <v>50</v>
      </c>
      <c r="AQ36" s="197"/>
      <c r="AR36" s="197" t="n">
        <v>75</v>
      </c>
      <c r="AS36" s="197" t="n">
        <f aca="false">AO36*AP36+AQ36*AR36+AM36*AN36</f>
        <v>0</v>
      </c>
      <c r="AT36" s="230"/>
    </row>
    <row r="37" customFormat="false" ht="15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50</v>
      </c>
      <c r="E37" s="292"/>
      <c r="F37" s="197"/>
      <c r="G37" s="102"/>
      <c r="H37" s="354" t="s">
        <v>50</v>
      </c>
      <c r="I37" s="355" t="s">
        <v>50</v>
      </c>
      <c r="J37" s="428" t="s">
        <v>50</v>
      </c>
      <c r="K37" s="428"/>
      <c r="L37" s="355"/>
      <c r="M37" s="355"/>
      <c r="N37" s="384" t="s">
        <v>50</v>
      </c>
      <c r="O37" s="354" t="s">
        <v>50</v>
      </c>
      <c r="P37" s="355"/>
      <c r="Q37" s="428"/>
      <c r="R37" s="478"/>
      <c r="S37" s="429"/>
      <c r="T37" s="429"/>
      <c r="U37" s="482" t="s">
        <v>50</v>
      </c>
      <c r="V37" s="478" t="s">
        <v>50</v>
      </c>
      <c r="W37" s="354"/>
      <c r="X37" s="354"/>
      <c r="Y37" s="478"/>
      <c r="Z37" s="425"/>
      <c r="AA37" s="425"/>
      <c r="AB37" s="478" t="s">
        <v>50</v>
      </c>
      <c r="AC37" s="478" t="s">
        <v>50</v>
      </c>
      <c r="AD37" s="354"/>
      <c r="AE37" s="354"/>
      <c r="AF37" s="484"/>
      <c r="AG37" s="484"/>
      <c r="AH37" s="427"/>
      <c r="AI37" s="200" t="n">
        <f aca="false">IF(COUNTIF(D37:AH37,"&gt;0")&gt;$AI$1,$AI$1,COUNTIF(D37:AH37,"&gt;0"))</f>
        <v>0</v>
      </c>
      <c r="AJ37" s="196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196"/>
      <c r="AN37" s="197" t="n">
        <v>25</v>
      </c>
      <c r="AO37" s="197"/>
      <c r="AP37" s="230" t="n">
        <v>40</v>
      </c>
      <c r="AQ37" s="197"/>
      <c r="AR37" s="230" t="n">
        <v>60</v>
      </c>
      <c r="AS37" s="230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50</v>
      </c>
      <c r="E38" s="292"/>
      <c r="F38" s="197"/>
      <c r="G38" s="102"/>
      <c r="H38" s="354" t="s">
        <v>50</v>
      </c>
      <c r="I38" s="355" t="s">
        <v>50</v>
      </c>
      <c r="J38" s="428" t="s">
        <v>50</v>
      </c>
      <c r="K38" s="428"/>
      <c r="L38" s="355"/>
      <c r="M38" s="355"/>
      <c r="N38" s="384" t="s">
        <v>50</v>
      </c>
      <c r="O38" s="354" t="s">
        <v>50</v>
      </c>
      <c r="P38" s="102"/>
      <c r="Q38" s="428"/>
      <c r="R38" s="478"/>
      <c r="S38" s="429"/>
      <c r="T38" s="429"/>
      <c r="U38" s="482" t="s">
        <v>50</v>
      </c>
      <c r="V38" s="478" t="s">
        <v>50</v>
      </c>
      <c r="W38" s="354"/>
      <c r="X38" s="354"/>
      <c r="Y38" s="478"/>
      <c r="Z38" s="425"/>
      <c r="AA38" s="425"/>
      <c r="AB38" s="478" t="s">
        <v>50</v>
      </c>
      <c r="AC38" s="478" t="s">
        <v>50</v>
      </c>
      <c r="AD38" s="354"/>
      <c r="AE38" s="354"/>
      <c r="AF38" s="484"/>
      <c r="AG38" s="484"/>
      <c r="AH38" s="427"/>
      <c r="AI38" s="200" t="n">
        <f aca="false">IF(COUNTIF(D38:AH38,"&gt;0")&gt;$AI$1,$AI$1,COUNTIF(D38:AH38,"&gt;0"))</f>
        <v>0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196"/>
      <c r="AN38" s="197" t="n">
        <v>25</v>
      </c>
      <c r="AO38" s="230"/>
      <c r="AP38" s="230" t="n">
        <v>50</v>
      </c>
      <c r="AQ38" s="400"/>
      <c r="AR38" s="230" t="n">
        <v>75</v>
      </c>
      <c r="AS38" s="230" t="n">
        <f aca="false">AO38*AP38+AQ38*AR38+AM38*AN38</f>
        <v>0</v>
      </c>
      <c r="AT38" s="230"/>
    </row>
  </sheetData>
  <mergeCells count="1">
    <mergeCell ref="D1:AH1"/>
  </mergeCells>
  <conditionalFormatting sqref="A1:AH2 A3:D3 G9:G10 X25:X27 X18:X23 G14:G15 A4:C13 B15 B16:C18 F7:F10 W18:W27 AD19:AE26 A39:AH1048576 P10:P16 G32:G35 F32:F38 T6 F3:AD3 S4:T5 Q4:R6 AE3:AH5 D4:D17 F21:P21 H8:O10 P22:P27 F25:G26 H25:O27 O22 N23:O23 F29:O29 O28 G7:J7 H12:O16 K11:O11 F12:F15 G12 W10:X16 AG9:AH9 AD10:AD16 H18:P18 H17:J17 N17:O17 AI1:AMJ1048576 AD29:AE30 P29:P30 W29:X30 U4:AD7 H32:O38 B19:D30 Y10:AC30 AF10:AH17 B14:C14 A14:A38 Q10:V30 AB8:AD8 B32:D38 B31:C31 N30:O30 P32:P37 Q32 Q33:AH38 AF19:AH30 AF6:AH8 AE6:AE16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G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E32:E3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X24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P28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W28:X28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AD28:AE28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S6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AD27:AE27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E20:I20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J20:N20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O20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E19:I19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J19:N19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O19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P19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P20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E24:I24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J24 N24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O24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E22:I22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J22:N22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E30:I30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J30:M30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E23:I23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J23:M23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E28:I28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J28:N28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D18:G18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E14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E15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E17">
    <cfRule type="cellIs" priority="95" operator="equal" aboveAverage="0" equalAverage="0" bottom="0" percent="0" rank="0" text="" dxfId="0">
      <formula>"б"</formula>
    </cfRule>
    <cfRule type="cellIs" priority="96" operator="equal" aboveAverage="0" equalAverage="0" bottom="0" percent="0" rank="0" text="" dxfId="1">
      <formula>"отп"</formula>
    </cfRule>
    <cfRule type="cellIs" priority="97" operator="equal" aboveAverage="0" equalAverage="0" bottom="0" percent="0" rank="0" text="" dxfId="2">
      <formula>"Х"</formula>
    </cfRule>
  </conditionalFormatting>
  <conditionalFormatting sqref="E21">
    <cfRule type="cellIs" priority="98" operator="equal" aboveAverage="0" equalAverage="0" bottom="0" percent="0" rank="0" text="" dxfId="3">
      <formula>"б"</formula>
    </cfRule>
    <cfRule type="cellIs" priority="99" operator="equal" aboveAverage="0" equalAverage="0" bottom="0" percent="0" rank="0" text="" dxfId="0">
      <formula>"отп"</formula>
    </cfRule>
    <cfRule type="cellIs" priority="100" operator="equal" aboveAverage="0" equalAverage="0" bottom="0" percent="0" rank="0" text="" dxfId="1">
      <formula>"Х"</formula>
    </cfRule>
  </conditionalFormatting>
  <conditionalFormatting sqref="E25">
    <cfRule type="cellIs" priority="101" operator="equal" aboveAverage="0" equalAverage="0" bottom="0" percent="0" rank="0" text="" dxfId="2">
      <formula>"б"</formula>
    </cfRule>
    <cfRule type="cellIs" priority="102" operator="equal" aboveAverage="0" equalAverage="0" bottom="0" percent="0" rank="0" text="" dxfId="3">
      <formula>"отп"</formula>
    </cfRule>
    <cfRule type="cellIs" priority="103" operator="equal" aboveAverage="0" equalAverage="0" bottom="0" percent="0" rank="0" text="" dxfId="0">
      <formula>"Х"</formula>
    </cfRule>
  </conditionalFormatting>
  <conditionalFormatting sqref="E26">
    <cfRule type="cellIs" priority="104" operator="equal" aboveAverage="0" equalAverage="0" bottom="0" percent="0" rank="0" text="" dxfId="1">
      <formula>"б"</formula>
    </cfRule>
    <cfRule type="cellIs" priority="105" operator="equal" aboveAverage="0" equalAverage="0" bottom="0" percent="0" rank="0" text="" dxfId="2">
      <formula>"отп"</formula>
    </cfRule>
    <cfRule type="cellIs" priority="106" operator="equal" aboveAverage="0" equalAverage="0" bottom="0" percent="0" rank="0" text="" dxfId="3">
      <formula>"Х"</formula>
    </cfRule>
  </conditionalFormatting>
  <conditionalFormatting sqref="E27">
    <cfRule type="cellIs" priority="107" operator="equal" aboveAverage="0" equalAverage="0" bottom="0" percent="0" rank="0" text="" dxfId="0">
      <formula>"б"</formula>
    </cfRule>
    <cfRule type="cellIs" priority="108" operator="equal" aboveAverage="0" equalAverage="0" bottom="0" percent="0" rank="0" text="" dxfId="1">
      <formula>"отп"</formula>
    </cfRule>
    <cfRule type="cellIs" priority="109" operator="equal" aboveAverage="0" equalAverage="0" bottom="0" percent="0" rank="0" text="" dxfId="2">
      <formula>"Х"</formula>
    </cfRule>
  </conditionalFormatting>
  <conditionalFormatting sqref="E29">
    <cfRule type="cellIs" priority="110" operator="equal" aboveAverage="0" equalAverage="0" bottom="0" percent="0" rank="0" text="" dxfId="3">
      <formula>"б"</formula>
    </cfRule>
    <cfRule type="cellIs" priority="111" operator="equal" aboveAverage="0" equalAverage="0" bottom="0" percent="0" rank="0" text="" dxfId="0">
      <formula>"отп"</formula>
    </cfRule>
    <cfRule type="cellIs" priority="112" operator="equal" aboveAverage="0" equalAverage="0" bottom="0" percent="0" rank="0" text="" dxfId="1">
      <formula>"Х"</formula>
    </cfRule>
  </conditionalFormatting>
  <conditionalFormatting sqref="E3:E13 F11:J11 F4:I6 K5:O6 P4">
    <cfRule type="cellIs" priority="113" operator="equal" aboveAverage="0" equalAverage="0" bottom="0" percent="0" rank="0" text="" dxfId="2">
      <formula>"б"</formula>
    </cfRule>
    <cfRule type="cellIs" priority="114" operator="equal" aboveAverage="0" equalAverage="0" bottom="0" percent="0" rank="0" text="" dxfId="3">
      <formula>"отп"</formula>
    </cfRule>
    <cfRule type="cellIs" priority="115" operator="equal" aboveAverage="0" equalAverage="0" bottom="0" percent="0" rank="0" text="" dxfId="0">
      <formula>"Х"</formula>
    </cfRule>
  </conditionalFormatting>
  <conditionalFormatting sqref="K7:T7">
    <cfRule type="cellIs" priority="116" operator="equal" aboveAverage="0" equalAverage="0" bottom="0" percent="0" rank="0" text="" dxfId="1">
      <formula>"б"</formula>
    </cfRule>
    <cfRule type="cellIs" priority="117" operator="equal" aboveAverage="0" equalAverage="0" bottom="0" percent="0" rank="0" text="" dxfId="2">
      <formula>"отп"</formula>
    </cfRule>
    <cfRule type="cellIs" priority="118" operator="equal" aboveAverage="0" equalAverage="0" bottom="0" percent="0" rank="0" text="" dxfId="3">
      <formula>"Х"</formula>
    </cfRule>
  </conditionalFormatting>
  <conditionalFormatting sqref="AD9 AF9">
    <cfRule type="cellIs" priority="119" operator="equal" aboveAverage="0" equalAverage="0" bottom="0" percent="0" rank="0" text="" dxfId="0">
      <formula>"б"</formula>
    </cfRule>
    <cfRule type="cellIs" priority="120" operator="equal" aboveAverage="0" equalAverage="0" bottom="0" percent="0" rank="0" text="" dxfId="1">
      <formula>"отп"</formula>
    </cfRule>
    <cfRule type="cellIs" priority="121" operator="equal" aboveAverage="0" equalAverage="0" bottom="0" percent="0" rank="0" text="" dxfId="2">
      <formula>"Х"</formula>
    </cfRule>
  </conditionalFormatting>
  <conditionalFormatting sqref="F17:G17">
    <cfRule type="cellIs" priority="122" operator="equal" aboveAverage="0" equalAverage="0" bottom="0" percent="0" rank="0" text="" dxfId="3">
      <formula>"б"</formula>
    </cfRule>
    <cfRule type="cellIs" priority="123" operator="equal" aboveAverage="0" equalAverage="0" bottom="0" percent="0" rank="0" text="" dxfId="0">
      <formula>"отп"</formula>
    </cfRule>
    <cfRule type="cellIs" priority="124" operator="equal" aboveAverage="0" equalAverage="0" bottom="0" percent="0" rank="0" text="" dxfId="1">
      <formula>"Х"</formula>
    </cfRule>
  </conditionalFormatting>
  <conditionalFormatting sqref="K17:L17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M17">
    <cfRule type="cellIs" priority="128" operator="equal" aboveAverage="0" equalAverage="0" bottom="0" percent="0" rank="0" text="" dxfId="0">
      <formula>"б"</formula>
    </cfRule>
    <cfRule type="cellIs" priority="129" operator="equal" aboveAverage="0" equalAverage="0" bottom="0" percent="0" rank="0" text="" dxfId="1">
      <formula>"отп"</formula>
    </cfRule>
    <cfRule type="cellIs" priority="130" operator="equal" aboveAverage="0" equalAverage="0" bottom="0" percent="0" rank="0" text="" dxfId="2">
      <formula>"Х"</formula>
    </cfRule>
  </conditionalFormatting>
  <conditionalFormatting sqref="K24:M24">
    <cfRule type="cellIs" priority="131" operator="equal" aboveAverage="0" equalAverage="0" bottom="0" percent="0" rank="0" text="" dxfId="3">
      <formula>"б"</formula>
    </cfRule>
    <cfRule type="cellIs" priority="132" operator="equal" aboveAverage="0" equalAverage="0" bottom="0" percent="0" rank="0" text="" dxfId="0">
      <formula>"отп"</formula>
    </cfRule>
    <cfRule type="cellIs" priority="133" operator="equal" aboveAverage="0" equalAverage="0" bottom="0" percent="0" rank="0" text="" dxfId="1">
      <formula>"Х"</formula>
    </cfRule>
  </conditionalFormatting>
  <conditionalFormatting sqref="P8:T8">
    <cfRule type="cellIs" priority="134" operator="equal" aboveAverage="0" equalAverage="0" bottom="0" percent="0" rank="0" text="" dxfId="2">
      <formula>"б"</formula>
    </cfRule>
    <cfRule type="cellIs" priority="135" operator="equal" aboveAverage="0" equalAverage="0" bottom="0" percent="0" rank="0" text="" dxfId="3">
      <formula>"отп"</formula>
    </cfRule>
    <cfRule type="cellIs" priority="136" operator="equal" aboveAverage="0" equalAverage="0" bottom="0" percent="0" rank="0" text="" dxfId="0">
      <formula>"Х"</formula>
    </cfRule>
  </conditionalFormatting>
  <conditionalFormatting sqref="U8:Y8">
    <cfRule type="cellIs" priority="137" operator="equal" aboveAverage="0" equalAverage="0" bottom="0" percent="0" rank="0" text="" dxfId="1">
      <formula>"б"</formula>
    </cfRule>
    <cfRule type="cellIs" priority="138" operator="equal" aboveAverage="0" equalAverage="0" bottom="0" percent="0" rank="0" text="" dxfId="2">
      <formula>"отп"</formula>
    </cfRule>
    <cfRule type="cellIs" priority="139" operator="equal" aboveAverage="0" equalAverage="0" bottom="0" percent="0" rank="0" text="" dxfId="3">
      <formula>"Х"</formula>
    </cfRule>
  </conditionalFormatting>
  <conditionalFormatting sqref="D31:AD31 R32:AE32">
    <cfRule type="cellIs" priority="140" operator="equal" aboveAverage="0" equalAverage="0" bottom="0" percent="0" rank="0" text="" dxfId="0">
      <formula>"б"</formula>
    </cfRule>
    <cfRule type="cellIs" priority="141" operator="equal" aboveAverage="0" equalAverage="0" bottom="0" percent="0" rank="0" text="" dxfId="1">
      <formula>"отп"</formula>
    </cfRule>
    <cfRule type="cellIs" priority="142" operator="equal" aboveAverage="0" equalAverage="0" bottom="0" percent="0" rank="0" text="" dxfId="2">
      <formula>"Х"</formula>
    </cfRule>
  </conditionalFormatting>
  <conditionalFormatting sqref="P5">
    <cfRule type="cellIs" priority="143" operator="equal" aboveAverage="0" equalAverage="0" bottom="0" percent="0" rank="0" text="" dxfId="3">
      <formula>"б"</formula>
    </cfRule>
    <cfRule type="cellIs" priority="144" operator="equal" aboveAverage="0" equalAverage="0" bottom="0" percent="0" rank="0" text="" dxfId="0">
      <formula>"отп"</formula>
    </cfRule>
    <cfRule type="cellIs" priority="145" operator="equal" aboveAverage="0" equalAverage="0" bottom="0" percent="0" rank="0" text="" dxfId="1">
      <formula>"Х"</formula>
    </cfRule>
  </conditionalFormatting>
  <conditionalFormatting sqref="P6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AB9:AC9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P9:T9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U9:Y9">
    <cfRule type="cellIs" priority="155" operator="equal" aboveAverage="0" equalAverage="0" bottom="0" percent="0" rank="0" text="" dxfId="3">
      <formula>"б"</formula>
    </cfRule>
    <cfRule type="cellIs" priority="156" operator="equal" aboveAverage="0" equalAverage="0" bottom="0" percent="0" rank="0" text="" dxfId="0">
      <formula>"отп"</formula>
    </cfRule>
    <cfRule type="cellIs" priority="157" operator="equal" aboveAverage="0" equalAverage="0" bottom="0" percent="0" rank="0" text="" dxfId="1">
      <formula>"Х"</formula>
    </cfRule>
  </conditionalFormatting>
  <conditionalFormatting sqref="J5">
    <cfRule type="cellIs" priority="158" operator="equal" aboveAverage="0" equalAverage="0" bottom="0" percent="0" rank="0" text="" dxfId="2">
      <formula>"б"</formula>
    </cfRule>
    <cfRule type="cellIs" priority="159" operator="equal" aboveAverage="0" equalAverage="0" bottom="0" percent="0" rank="0" text="" dxfId="3">
      <formula>"отп"</formula>
    </cfRule>
    <cfRule type="cellIs" priority="160" operator="equal" aboveAverage="0" equalAverage="0" bottom="0" percent="0" rank="0" text="" dxfId="0">
      <formula>"Х"</formula>
    </cfRule>
  </conditionalFormatting>
  <conditionalFormatting sqref="J6">
    <cfRule type="cellIs" priority="161" operator="equal" aboveAverage="0" equalAverage="0" bottom="0" percent="0" rank="0" text="" dxfId="1">
      <formula>"б"</formula>
    </cfRule>
    <cfRule type="cellIs" priority="162" operator="equal" aboveAverage="0" equalAverage="0" bottom="0" percent="0" rank="0" text="" dxfId="2">
      <formula>"отп"</formula>
    </cfRule>
    <cfRule type="cellIs" priority="163" operator="equal" aboveAverage="0" equalAverage="0" bottom="0" percent="0" rank="0" text="" dxfId="3">
      <formula>"Х"</formula>
    </cfRule>
  </conditionalFormatting>
  <conditionalFormatting sqref="J4:M4">
    <cfRule type="cellIs" priority="164" operator="equal" aboveAverage="0" equalAverage="0" bottom="0" percent="0" rank="0" text="" dxfId="0">
      <formula>"б"</formula>
    </cfRule>
    <cfRule type="cellIs" priority="165" operator="equal" aboveAverage="0" equalAverage="0" bottom="0" percent="0" rank="0" text="" dxfId="1">
      <formula>"отп"</formula>
    </cfRule>
    <cfRule type="cellIs" priority="166" operator="equal" aboveAverage="0" equalAverage="0" bottom="0" percent="0" rank="0" text="" dxfId="2">
      <formula>"Х"</formula>
    </cfRule>
  </conditionalFormatting>
  <conditionalFormatting sqref="N4">
    <cfRule type="cellIs" priority="167" operator="equal" aboveAverage="0" equalAverage="0" bottom="0" percent="0" rank="0" text="" dxfId="3">
      <formula>"б"</formula>
    </cfRule>
    <cfRule type="cellIs" priority="168" operator="equal" aboveAverage="0" equalAverage="0" bottom="0" percent="0" rank="0" text="" dxfId="0">
      <formula>"отп"</formula>
    </cfRule>
    <cfRule type="cellIs" priority="169" operator="equal" aboveAverage="0" equalAverage="0" bottom="0" percent="0" rank="0" text="" dxfId="1">
      <formula>"Х"</formula>
    </cfRule>
  </conditionalFormatting>
  <conditionalFormatting sqref="O4">
    <cfRule type="cellIs" priority="170" operator="equal" aboveAverage="0" equalAverage="0" bottom="0" percent="0" rank="0" text="" dxfId="2">
      <formula>"б"</formula>
    </cfRule>
    <cfRule type="cellIs" priority="171" operator="equal" aboveAverage="0" equalAverage="0" bottom="0" percent="0" rank="0" text="" dxfId="3">
      <formula>"отп"</formula>
    </cfRule>
    <cfRule type="cellIs" priority="172" operator="equal" aboveAverage="0" equalAverage="0" bottom="0" percent="0" rank="0" text="" dxfId="0">
      <formula>"Х"</formula>
    </cfRule>
  </conditionalFormatting>
  <conditionalFormatting sqref="Z8">
    <cfRule type="cellIs" priority="173" operator="equal" aboveAverage="0" equalAverage="0" bottom="0" percent="0" rank="0" text="" dxfId="1">
      <formula>"б"</formula>
    </cfRule>
    <cfRule type="cellIs" priority="174" operator="equal" aboveAverage="0" equalAverage="0" bottom="0" percent="0" rank="0" text="" dxfId="2">
      <formula>"отп"</formula>
    </cfRule>
    <cfRule type="cellIs" priority="175" operator="equal" aboveAverage="0" equalAverage="0" bottom="0" percent="0" rank="0" text="" dxfId="3">
      <formula>"Х"</formula>
    </cfRule>
  </conditionalFormatting>
  <conditionalFormatting sqref="AA8">
    <cfRule type="cellIs" priority="176" operator="equal" aboveAverage="0" equalAverage="0" bottom="0" percent="0" rank="0" text="" dxfId="0">
      <formula>"б"</formula>
    </cfRule>
    <cfRule type="cellIs" priority="177" operator="equal" aboveAverage="0" equalAverage="0" bottom="0" percent="0" rank="0" text="" dxfId="1">
      <formula>"отп"</formula>
    </cfRule>
    <cfRule type="cellIs" priority="178" operator="equal" aboveAverage="0" equalAverage="0" bottom="0" percent="0" rank="0" text="" dxfId="2">
      <formula>"Х"</formula>
    </cfRule>
  </conditionalFormatting>
  <conditionalFormatting sqref="AE31:AH31">
    <cfRule type="cellIs" priority="179" operator="equal" aboveAverage="0" equalAverage="0" bottom="0" percent="0" rank="0" text="" dxfId="3">
      <formula>"б"</formula>
    </cfRule>
    <cfRule type="cellIs" priority="180" operator="equal" aboveAverage="0" equalAverage="0" bottom="0" percent="0" rank="0" text="" dxfId="0">
      <formula>"отп"</formula>
    </cfRule>
    <cfRule type="cellIs" priority="181" operator="equal" aboveAverage="0" equalAverage="0" bottom="0" percent="0" rank="0" text="" dxfId="1">
      <formula>"Х"</formula>
    </cfRule>
  </conditionalFormatting>
  <conditionalFormatting sqref="AD18">
    <cfRule type="cellIs" priority="182" operator="equal" aboveAverage="0" equalAverage="0" bottom="0" percent="0" rank="0" text="" dxfId="2">
      <formula>"б"</formula>
    </cfRule>
    <cfRule type="cellIs" priority="183" operator="equal" aboveAverage="0" equalAverage="0" bottom="0" percent="0" rank="0" text="" dxfId="3">
      <formula>"отп"</formula>
    </cfRule>
    <cfRule type="cellIs" priority="184" operator="equal" aboveAverage="0" equalAverage="0" bottom="0" percent="0" rank="0" text="" dxfId="0">
      <formula>"Х"</formula>
    </cfRule>
  </conditionalFormatting>
  <conditionalFormatting sqref="AE18:AH18">
    <cfRule type="cellIs" priority="185" operator="equal" aboveAverage="0" equalAverage="0" bottom="0" percent="0" rank="0" text="" dxfId="1">
      <formula>"б"</formula>
    </cfRule>
    <cfRule type="cellIs" priority="186" operator="equal" aboveAverage="0" equalAverage="0" bottom="0" percent="0" rank="0" text="" dxfId="2">
      <formula>"отп"</formula>
    </cfRule>
    <cfRule type="cellIs" priority="187" operator="equal" aboveAverage="0" equalAverage="0" bottom="0" percent="0" rank="0" text="" dxfId="3">
      <formula>"Х"</formula>
    </cfRule>
  </conditionalFormatting>
  <conditionalFormatting sqref="AF32:AH32">
    <cfRule type="cellIs" priority="188" operator="equal" aboveAverage="0" equalAverage="0" bottom="0" percent="0" rank="0" text="" dxfId="0">
      <formula>"б"</formula>
    </cfRule>
    <cfRule type="cellIs" priority="189" operator="equal" aboveAverage="0" equalAverage="0" bottom="0" percent="0" rank="0" text="" dxfId="1">
      <formula>"отп"</formula>
    </cfRule>
    <cfRule type="cellIs" priority="190" operator="equal" aboveAverage="0" equalAverage="0" bottom="0" percent="0" rank="0" text="" dxfId="2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8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Q9" activeCellId="0" sqref="AQ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6.14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2" min="31" style="183" width="6"/>
    <col collapsed="false" customWidth="true" hidden="false" outlineLevel="0" max="33" min="33" style="183" width="8.28"/>
    <col collapsed="false" customWidth="true" hidden="false" outlineLevel="0" max="34" min="34" style="184" width="9"/>
    <col collapsed="false" customWidth="true" hidden="false" outlineLevel="0" max="35" min="35" style="184" width="7.28"/>
    <col collapsed="false" customWidth="true" hidden="false" outlineLevel="0" max="36" min="36" style="184" width="8.14"/>
    <col collapsed="false" customWidth="true" hidden="false" outlineLevel="0" max="37" min="37" style="184" width="6.7"/>
    <col collapsed="false" customWidth="true" hidden="false" outlineLevel="0" max="38" min="38" style="183" width="10"/>
    <col collapsed="false" customWidth="true" hidden="false" outlineLevel="0" max="39" min="39" style="183" width="8.7"/>
    <col collapsed="false" customWidth="true" hidden="false" outlineLevel="0" max="40" min="40" style="183" width="10"/>
    <col collapsed="false" customWidth="true" hidden="false" outlineLevel="0" max="41" min="41" style="183" width="7.14"/>
    <col collapsed="false" customWidth="true" hidden="false" outlineLevel="0" max="42" min="42" style="183" width="7.85"/>
    <col collapsed="false" customWidth="true" hidden="false" outlineLevel="0" max="43" min="43" style="183" width="8.7"/>
    <col collapsed="false" customWidth="true" hidden="false" outlineLevel="0" max="44" min="44" style="183" width="4.57"/>
    <col collapsed="false" customWidth="true" hidden="false" outlineLevel="0" max="45" min="45" style="183" width="9.28"/>
    <col collapsed="false" customWidth="true" hidden="false" outlineLevel="0" max="1023" min="46" style="183" width="9.14"/>
    <col collapsed="false" customWidth="true" hidden="false" outlineLevel="0" max="1025" min="1024" style="0" width="8.57"/>
  </cols>
  <sheetData>
    <row r="1" customFormat="false" ht="25.5" hidden="false" customHeight="true" outlineLevel="0" collapsed="false">
      <c r="A1" s="186"/>
      <c r="B1" s="186"/>
      <c r="C1" s="185"/>
      <c r="D1" s="349" t="s">
        <v>123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185" t="n">
        <v>22</v>
      </c>
      <c r="AH1" s="186"/>
      <c r="AI1" s="186"/>
      <c r="AJ1" s="186"/>
      <c r="AK1" s="186"/>
      <c r="AL1" s="185"/>
      <c r="AM1" s="185"/>
      <c r="AN1" s="185"/>
      <c r="AO1" s="185"/>
      <c r="AP1" s="185"/>
      <c r="AQ1" s="185"/>
      <c r="AR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350" t="s">
        <v>2</v>
      </c>
      <c r="AH2" s="188" t="s">
        <v>3</v>
      </c>
      <c r="AI2" s="351" t="s">
        <v>4</v>
      </c>
      <c r="AJ2" s="189" t="s">
        <v>5</v>
      </c>
      <c r="AK2" s="352" t="s">
        <v>6</v>
      </c>
      <c r="AL2" s="189" t="s">
        <v>7</v>
      </c>
      <c r="AM2" s="352" t="s">
        <v>8</v>
      </c>
      <c r="AN2" s="189" t="s">
        <v>7</v>
      </c>
      <c r="AO2" s="352" t="s">
        <v>9</v>
      </c>
      <c r="AP2" s="189" t="s">
        <v>7</v>
      </c>
      <c r="AQ2" s="352" t="s">
        <v>10</v>
      </c>
      <c r="AR2" s="285" t="s">
        <v>11</v>
      </c>
      <c r="AS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490" t="s">
        <v>50</v>
      </c>
      <c r="F3" s="197" t="n">
        <v>8</v>
      </c>
      <c r="G3" s="358" t="n">
        <v>8</v>
      </c>
      <c r="H3" s="478" t="n">
        <v>8</v>
      </c>
      <c r="I3" s="428" t="n">
        <v>8</v>
      </c>
      <c r="J3" s="428" t="n">
        <v>8</v>
      </c>
      <c r="K3" s="428" t="s">
        <v>50</v>
      </c>
      <c r="L3" s="520" t="s">
        <v>50</v>
      </c>
      <c r="M3" s="428" t="n">
        <v>8</v>
      </c>
      <c r="N3" s="520" t="n">
        <v>8</v>
      </c>
      <c r="O3" s="478" t="n">
        <v>8</v>
      </c>
      <c r="P3" s="428" t="n">
        <v>8</v>
      </c>
      <c r="Q3" s="428" t="n">
        <v>8</v>
      </c>
      <c r="R3" s="478" t="s">
        <v>50</v>
      </c>
      <c r="S3" s="482" t="s">
        <v>50</v>
      </c>
      <c r="T3" s="482" t="n">
        <v>8</v>
      </c>
      <c r="U3" s="482" t="n">
        <v>8</v>
      </c>
      <c r="V3" s="478" t="n">
        <v>8</v>
      </c>
      <c r="W3" s="478" t="n">
        <v>8</v>
      </c>
      <c r="X3" s="478" t="n">
        <v>8</v>
      </c>
      <c r="Y3" s="478" t="s">
        <v>50</v>
      </c>
      <c r="Z3" s="478" t="s">
        <v>50</v>
      </c>
      <c r="AA3" s="478" t="n">
        <v>8</v>
      </c>
      <c r="AB3" s="478" t="n">
        <v>8</v>
      </c>
      <c r="AC3" s="478" t="n">
        <v>8</v>
      </c>
      <c r="AD3" s="483" t="n">
        <v>8</v>
      </c>
      <c r="AE3" s="484" t="n">
        <v>8</v>
      </c>
      <c r="AF3" s="484" t="s">
        <v>50</v>
      </c>
      <c r="AG3" s="195" t="n">
        <f aca="false">IF(COUNTIF(D3:AF3,"&gt;0")&gt;$AG$1,$AG$1,COUNTIF(D3:AF3,"&gt;0"))</f>
        <v>20</v>
      </c>
      <c r="AH3" s="196"/>
      <c r="AI3" s="196" t="n">
        <f aca="false">COUNTIF($D3:$AF3,"отп/Б")+COUNTIF($D3:$AF3,"отп")+COUNTIF($D3:$AF3,"отп/с")</f>
        <v>0</v>
      </c>
      <c r="AJ3" s="196" t="n">
        <f aca="false">COUNTIF($D3:$AF3,"Б")</f>
        <v>0</v>
      </c>
      <c r="AK3" s="196"/>
      <c r="AL3" s="197" t="n">
        <v>25</v>
      </c>
      <c r="AM3" s="197"/>
      <c r="AN3" s="230" t="n">
        <v>40</v>
      </c>
      <c r="AO3" s="197"/>
      <c r="AP3" s="197" t="n">
        <v>60</v>
      </c>
      <c r="AQ3" s="197" t="s">
        <v>124</v>
      </c>
      <c r="AR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490" t="s">
        <v>50</v>
      </c>
      <c r="F4" s="490" t="n">
        <v>8</v>
      </c>
      <c r="G4" s="490" t="n">
        <v>8</v>
      </c>
      <c r="H4" s="490" t="n">
        <v>8</v>
      </c>
      <c r="I4" s="490" t="n">
        <v>8</v>
      </c>
      <c r="J4" s="490" t="n">
        <v>8</v>
      </c>
      <c r="K4" s="428" t="s">
        <v>50</v>
      </c>
      <c r="L4" s="520" t="s">
        <v>50</v>
      </c>
      <c r="M4" s="490" t="n">
        <v>8</v>
      </c>
      <c r="N4" s="520" t="n">
        <v>8</v>
      </c>
      <c r="O4" s="520" t="n">
        <v>8</v>
      </c>
      <c r="P4" s="490" t="n">
        <v>8</v>
      </c>
      <c r="Q4" s="428" t="n">
        <v>8</v>
      </c>
      <c r="R4" s="478" t="s">
        <v>50</v>
      </c>
      <c r="S4" s="482" t="s">
        <v>50</v>
      </c>
      <c r="T4" s="482" t="n">
        <v>8</v>
      </c>
      <c r="U4" s="482" t="n">
        <v>8</v>
      </c>
      <c r="V4" s="478" t="n">
        <v>8</v>
      </c>
      <c r="W4" s="478" t="n">
        <v>8</v>
      </c>
      <c r="X4" s="478" t="n">
        <v>8</v>
      </c>
      <c r="Y4" s="478" t="s">
        <v>50</v>
      </c>
      <c r="Z4" s="478" t="s">
        <v>50</v>
      </c>
      <c r="AA4" s="478" t="n">
        <v>8</v>
      </c>
      <c r="AB4" s="478" t="n">
        <v>8</v>
      </c>
      <c r="AC4" s="478" t="n">
        <v>8</v>
      </c>
      <c r="AD4" s="483" t="n">
        <v>8</v>
      </c>
      <c r="AE4" s="484" t="n">
        <v>8</v>
      </c>
      <c r="AF4" s="484" t="s">
        <v>50</v>
      </c>
      <c r="AG4" s="191" t="n">
        <f aca="false">IF(COUNTIF(D4:AF4,"&gt;0")&gt;$AG$1,$AG$1,COUNTIF(D4:AF4,"&gt;0"))</f>
        <v>20</v>
      </c>
      <c r="AH4" s="192"/>
      <c r="AI4" s="196" t="n">
        <f aca="false">COUNTIF($D4:$AF4,"отп/Б")+COUNTIF($D4:$AF4,"отп")+COUNTIF($D4:$AF4,"отп/с")</f>
        <v>0</v>
      </c>
      <c r="AJ4" s="196" t="n">
        <f aca="false">COUNTIF($D4:$AF4,"Б")</f>
        <v>0</v>
      </c>
      <c r="AK4" s="196"/>
      <c r="AL4" s="197" t="n">
        <v>25</v>
      </c>
      <c r="AM4" s="197"/>
      <c r="AN4" s="230" t="n">
        <v>50</v>
      </c>
      <c r="AO4" s="197"/>
      <c r="AP4" s="230" t="n">
        <v>75</v>
      </c>
      <c r="AQ4" s="230" t="s">
        <v>124</v>
      </c>
      <c r="AR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568" t="n">
        <v>8</v>
      </c>
      <c r="E5" s="490" t="s">
        <v>50</v>
      </c>
      <c r="F5" s="490" t="n">
        <v>8</v>
      </c>
      <c r="G5" s="490" t="n">
        <v>12</v>
      </c>
      <c r="H5" s="490" t="n">
        <v>11</v>
      </c>
      <c r="I5" s="490" t="n">
        <v>8</v>
      </c>
      <c r="J5" s="490" t="s">
        <v>15</v>
      </c>
      <c r="K5" s="428" t="s">
        <v>50</v>
      </c>
      <c r="L5" s="520" t="s">
        <v>50</v>
      </c>
      <c r="M5" s="490" t="n">
        <v>8</v>
      </c>
      <c r="N5" s="490" t="n">
        <v>8</v>
      </c>
      <c r="O5" s="490" t="n">
        <v>13</v>
      </c>
      <c r="P5" s="490" t="n">
        <v>8</v>
      </c>
      <c r="Q5" s="428" t="n">
        <v>10</v>
      </c>
      <c r="R5" s="478" t="s">
        <v>50</v>
      </c>
      <c r="S5" s="482" t="s">
        <v>50</v>
      </c>
      <c r="T5" s="482" t="n">
        <v>8</v>
      </c>
      <c r="U5" s="482" t="n">
        <v>10</v>
      </c>
      <c r="V5" s="478" t="n">
        <v>8</v>
      </c>
      <c r="W5" s="478" t="n">
        <v>10</v>
      </c>
      <c r="X5" s="478" t="n">
        <v>8</v>
      </c>
      <c r="Y5" s="493" t="n">
        <v>9</v>
      </c>
      <c r="Z5" s="478" t="s">
        <v>50</v>
      </c>
      <c r="AA5" s="478" t="n">
        <v>8</v>
      </c>
      <c r="AB5" s="478" t="n">
        <v>8</v>
      </c>
      <c r="AC5" s="478" t="n">
        <v>8</v>
      </c>
      <c r="AD5" s="483" t="n">
        <v>8</v>
      </c>
      <c r="AE5" s="488" t="n">
        <v>14</v>
      </c>
      <c r="AF5" s="484" t="s">
        <v>50</v>
      </c>
      <c r="AG5" s="200" t="n">
        <f aca="false">IF(COUNTIF(D5:AF5,"&gt;0")&gt;$AG$1,$AG$1,COUNTIF(D5:AF5,"&gt;0"))</f>
        <v>21</v>
      </c>
      <c r="AH5" s="196"/>
      <c r="AI5" s="196" t="n">
        <f aca="false">COUNTIF($D5:$AF5,"отп/Б")+COUNTIF($D5:$AF5,"отп")+COUNTIF($D5:$AF5,"отп/с")</f>
        <v>1</v>
      </c>
      <c r="AJ5" s="196" t="n">
        <f aca="false">COUNTIF($D5:$AF5,"Б")</f>
        <v>0</v>
      </c>
      <c r="AK5" s="196"/>
      <c r="AL5" s="197" t="n">
        <v>25</v>
      </c>
      <c r="AM5" s="197" t="n">
        <v>24</v>
      </c>
      <c r="AN5" s="230" t="n">
        <v>40</v>
      </c>
      <c r="AO5" s="197" t="n">
        <v>17</v>
      </c>
      <c r="AP5" s="197" t="n">
        <v>60</v>
      </c>
      <c r="AQ5" s="197" t="n">
        <v>1980</v>
      </c>
      <c r="AR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490" t="s">
        <v>50</v>
      </c>
      <c r="F6" s="490" t="n">
        <v>8</v>
      </c>
      <c r="G6" s="490" t="n">
        <v>11</v>
      </c>
      <c r="H6" s="490" t="n">
        <v>8</v>
      </c>
      <c r="I6" s="490" t="n">
        <v>20</v>
      </c>
      <c r="J6" s="490" t="n">
        <v>17</v>
      </c>
      <c r="K6" s="428" t="s">
        <v>50</v>
      </c>
      <c r="L6" s="520" t="s">
        <v>50</v>
      </c>
      <c r="M6" s="490" t="n">
        <v>8</v>
      </c>
      <c r="N6" s="490" t="n">
        <v>8</v>
      </c>
      <c r="O6" s="490" t="n">
        <v>20</v>
      </c>
      <c r="P6" s="490" t="n">
        <v>19</v>
      </c>
      <c r="Q6" s="428" t="n">
        <v>8</v>
      </c>
      <c r="R6" s="478" t="s">
        <v>50</v>
      </c>
      <c r="S6" s="482" t="s">
        <v>50</v>
      </c>
      <c r="T6" s="482" t="n">
        <v>8</v>
      </c>
      <c r="U6" s="482" t="n">
        <v>8</v>
      </c>
      <c r="V6" s="478" t="n">
        <v>8</v>
      </c>
      <c r="W6" s="478" t="n">
        <v>20</v>
      </c>
      <c r="X6" s="478" t="n">
        <v>17</v>
      </c>
      <c r="Y6" s="478" t="s">
        <v>50</v>
      </c>
      <c r="Z6" s="478" t="s">
        <v>50</v>
      </c>
      <c r="AA6" s="478" t="n">
        <v>8</v>
      </c>
      <c r="AB6" s="478" t="n">
        <v>8</v>
      </c>
      <c r="AC6" s="478" t="n">
        <v>8</v>
      </c>
      <c r="AD6" s="483" t="n">
        <v>9</v>
      </c>
      <c r="AE6" s="488" t="n">
        <v>8</v>
      </c>
      <c r="AF6" s="484" t="s">
        <v>50</v>
      </c>
      <c r="AG6" s="195" t="n">
        <f aca="false">IF(COUNTIF(D6:AF6,"&gt;0")&gt;$AG$1,$AG$1,COUNTIF(D6:AF6,"&gt;0"))</f>
        <v>20</v>
      </c>
      <c r="AH6" s="196"/>
      <c r="AI6" s="196" t="n">
        <f aca="false">COUNTIF($D6:$AF6,"отп/Б")+COUNTIF($D6:$AF6,"отп")+COUNTIF($D6:$AF6,"отп/с")</f>
        <v>0</v>
      </c>
      <c r="AJ6" s="196" t="n">
        <f aca="false">COUNTIF($D6:$AF6,"Б")</f>
        <v>0</v>
      </c>
      <c r="AK6" s="196" t="n">
        <v>24</v>
      </c>
      <c r="AL6" s="197" t="n">
        <v>25</v>
      </c>
      <c r="AM6" s="197" t="n">
        <v>45</v>
      </c>
      <c r="AN6" s="230" t="n">
        <v>40</v>
      </c>
      <c r="AO6" s="197"/>
      <c r="AP6" s="197" t="n">
        <v>60</v>
      </c>
      <c r="AQ6" s="197" t="n">
        <v>2400</v>
      </c>
      <c r="AR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490" t="s">
        <v>50</v>
      </c>
      <c r="F7" s="197" t="n">
        <v>8</v>
      </c>
      <c r="G7" s="358" t="n">
        <v>8</v>
      </c>
      <c r="H7" s="478" t="n">
        <v>8</v>
      </c>
      <c r="I7" s="428" t="n">
        <v>8</v>
      </c>
      <c r="J7" s="428" t="n">
        <v>8</v>
      </c>
      <c r="K7" s="428" t="s">
        <v>50</v>
      </c>
      <c r="L7" s="520" t="s">
        <v>50</v>
      </c>
      <c r="M7" s="490" t="n">
        <v>8</v>
      </c>
      <c r="N7" s="490" t="n">
        <v>8</v>
      </c>
      <c r="O7" s="490" t="n">
        <v>9</v>
      </c>
      <c r="P7" s="490" t="n">
        <v>8</v>
      </c>
      <c r="Q7" s="490" t="n">
        <v>8</v>
      </c>
      <c r="R7" s="478" t="s">
        <v>50</v>
      </c>
      <c r="S7" s="482" t="s">
        <v>50</v>
      </c>
      <c r="T7" s="490" t="n">
        <v>8</v>
      </c>
      <c r="U7" s="482" t="n">
        <v>8</v>
      </c>
      <c r="V7" s="478" t="n">
        <v>8</v>
      </c>
      <c r="W7" s="478" t="n">
        <v>8</v>
      </c>
      <c r="X7" s="478" t="n">
        <v>8</v>
      </c>
      <c r="Y7" s="478" t="s">
        <v>50</v>
      </c>
      <c r="Z7" s="478" t="s">
        <v>50</v>
      </c>
      <c r="AA7" s="478" t="n">
        <v>8</v>
      </c>
      <c r="AB7" s="478" t="n">
        <v>8</v>
      </c>
      <c r="AC7" s="478" t="n">
        <v>8</v>
      </c>
      <c r="AD7" s="483" t="n">
        <v>8</v>
      </c>
      <c r="AE7" s="488" t="n">
        <v>8</v>
      </c>
      <c r="AF7" s="484" t="s">
        <v>50</v>
      </c>
      <c r="AG7" s="200" t="n">
        <f aca="false">IF(COUNTIF(D7:AF7,"&gt;0")&gt;$AG$1,$AG$1,COUNTIF(D7:AF7,"&gt;0"))</f>
        <v>20</v>
      </c>
      <c r="AH7" s="196"/>
      <c r="AI7" s="196" t="n">
        <f aca="false">COUNTIF($D7:$AF7,"отп/Б")+COUNTIF($D7:$AF7,"отп")+COUNTIF($D7:$AF7,"отп/с")</f>
        <v>0</v>
      </c>
      <c r="AJ7" s="196" t="n">
        <f aca="false">COUNTIF($D7:$AF7,"Б")</f>
        <v>0</v>
      </c>
      <c r="AK7" s="196"/>
      <c r="AL7" s="197" t="n">
        <v>25</v>
      </c>
      <c r="AM7" s="197" t="n">
        <v>1</v>
      </c>
      <c r="AN7" s="230" t="n">
        <v>40</v>
      </c>
      <c r="AO7" s="197"/>
      <c r="AP7" s="197" t="n">
        <v>60</v>
      </c>
      <c r="AQ7" s="197" t="n">
        <v>40</v>
      </c>
      <c r="AR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490" t="s">
        <v>50</v>
      </c>
      <c r="F8" s="197" t="n">
        <v>8</v>
      </c>
      <c r="G8" s="490" t="n">
        <v>8</v>
      </c>
      <c r="H8" s="478" t="n">
        <v>8</v>
      </c>
      <c r="I8" s="428" t="n">
        <v>8</v>
      </c>
      <c r="J8" s="428" t="n">
        <v>8</v>
      </c>
      <c r="K8" s="428" t="s">
        <v>50</v>
      </c>
      <c r="L8" s="520" t="s">
        <v>50</v>
      </c>
      <c r="M8" s="428" t="n">
        <v>8</v>
      </c>
      <c r="N8" s="520" t="n">
        <v>8</v>
      </c>
      <c r="O8" s="478" t="n">
        <v>20</v>
      </c>
      <c r="P8" s="490" t="n">
        <v>19</v>
      </c>
      <c r="Q8" s="490" t="n">
        <v>8</v>
      </c>
      <c r="R8" s="478" t="s">
        <v>50</v>
      </c>
      <c r="S8" s="482" t="s">
        <v>50</v>
      </c>
      <c r="T8" s="490" t="n">
        <v>8</v>
      </c>
      <c r="U8" s="490" t="n">
        <v>8</v>
      </c>
      <c r="V8" s="490" t="n">
        <v>8</v>
      </c>
      <c r="W8" s="490" t="n">
        <v>8</v>
      </c>
      <c r="X8" s="490" t="n">
        <v>8</v>
      </c>
      <c r="Y8" s="493" t="n">
        <v>11</v>
      </c>
      <c r="Z8" s="478" t="s">
        <v>50</v>
      </c>
      <c r="AA8" s="490" t="n">
        <v>8</v>
      </c>
      <c r="AB8" s="478" t="n">
        <v>8</v>
      </c>
      <c r="AC8" s="478" t="n">
        <v>8</v>
      </c>
      <c r="AD8" s="483" t="n">
        <v>8</v>
      </c>
      <c r="AE8" s="488" t="n">
        <v>14</v>
      </c>
      <c r="AF8" s="484" t="s">
        <v>50</v>
      </c>
      <c r="AG8" s="200" t="n">
        <f aca="false">IF(COUNTIF(D8:AF8,"&gt;0")&gt;$AG$1,$AG$1,COUNTIF(D8:AF8,"&gt;0"))</f>
        <v>21</v>
      </c>
      <c r="AH8" s="196"/>
      <c r="AI8" s="196" t="n">
        <f aca="false">COUNTIF($D8:$AF8,"отп/Б")+COUNTIF($D8:$AF8,"отп")+COUNTIF($D8:$AF8,"отп/с")</f>
        <v>0</v>
      </c>
      <c r="AJ8" s="196" t="n">
        <f aca="false">COUNTIF($D8:$AF8,"Б")</f>
        <v>0</v>
      </c>
      <c r="AK8" s="196" t="n">
        <v>8</v>
      </c>
      <c r="AL8" s="197" t="n">
        <v>15</v>
      </c>
      <c r="AM8" s="197" t="n">
        <v>21</v>
      </c>
      <c r="AN8" s="230" t="n">
        <v>30</v>
      </c>
      <c r="AO8" s="197" t="n">
        <v>11</v>
      </c>
      <c r="AP8" s="197" t="n">
        <v>45</v>
      </c>
      <c r="AQ8" s="197" t="n">
        <v>1245</v>
      </c>
      <c r="AR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490" t="s">
        <v>50</v>
      </c>
      <c r="F9" s="197" t="n">
        <v>8</v>
      </c>
      <c r="G9" s="358" t="n">
        <v>8</v>
      </c>
      <c r="H9" s="478" t="n">
        <v>20</v>
      </c>
      <c r="I9" s="428" t="n">
        <v>22</v>
      </c>
      <c r="J9" s="428" t="n">
        <v>8</v>
      </c>
      <c r="K9" s="428" t="s">
        <v>50</v>
      </c>
      <c r="L9" s="520" t="s">
        <v>50</v>
      </c>
      <c r="M9" s="428" t="n">
        <v>8</v>
      </c>
      <c r="N9" s="520" t="n">
        <v>8</v>
      </c>
      <c r="O9" s="478" t="n">
        <v>8</v>
      </c>
      <c r="P9" s="490" t="n">
        <v>20</v>
      </c>
      <c r="Q9" s="490" t="n">
        <v>17</v>
      </c>
      <c r="R9" s="493" t="n">
        <v>7</v>
      </c>
      <c r="S9" s="482" t="s">
        <v>50</v>
      </c>
      <c r="T9" s="490" t="n">
        <v>8</v>
      </c>
      <c r="U9" s="490" t="n">
        <v>8</v>
      </c>
      <c r="V9" s="490" t="n">
        <v>20</v>
      </c>
      <c r="W9" s="490" t="n">
        <v>17</v>
      </c>
      <c r="X9" s="490" t="n">
        <v>8</v>
      </c>
      <c r="Y9" s="493" t="n">
        <v>11</v>
      </c>
      <c r="Z9" s="478" t="s">
        <v>50</v>
      </c>
      <c r="AA9" s="567" t="n">
        <v>8</v>
      </c>
      <c r="AB9" s="478" t="n">
        <v>8</v>
      </c>
      <c r="AC9" s="478" t="n">
        <v>8</v>
      </c>
      <c r="AD9" s="490" t="n">
        <v>20</v>
      </c>
      <c r="AE9" s="488" t="n">
        <v>17</v>
      </c>
      <c r="AF9" s="484" t="s">
        <v>50</v>
      </c>
      <c r="AG9" s="200" t="n">
        <f aca="false">IF(COUNTIF(D9:AF9,"&gt;0")&gt;$AG$1,$AG$1,COUNTIF(D9:AF9,"&gt;0"))</f>
        <v>22</v>
      </c>
      <c r="AH9" s="196"/>
      <c r="AI9" s="196" t="n">
        <f aca="false">COUNTIF($D9:$AF9,"отп/Б")+COUNTIF($D9:$AF9,"отп")+COUNTIF($D9:$AF9,"отп/с")</f>
        <v>0</v>
      </c>
      <c r="AJ9" s="196" t="n">
        <f aca="false">COUNTIF($D9:$AF9,"Б")</f>
        <v>0</v>
      </c>
      <c r="AK9" s="196" t="n">
        <v>32</v>
      </c>
      <c r="AL9" s="197" t="n">
        <v>25</v>
      </c>
      <c r="AM9" s="197" t="n">
        <v>57</v>
      </c>
      <c r="AN9" s="230" t="n">
        <v>40</v>
      </c>
      <c r="AO9" s="197" t="n">
        <v>18</v>
      </c>
      <c r="AP9" s="197" t="n">
        <v>60</v>
      </c>
      <c r="AQ9" s="197" t="n">
        <v>4160</v>
      </c>
      <c r="AR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490" t="s">
        <v>50</v>
      </c>
      <c r="F10" s="214" t="n">
        <v>8</v>
      </c>
      <c r="G10" s="368" t="n">
        <v>8</v>
      </c>
      <c r="H10" s="478" t="n">
        <v>20</v>
      </c>
      <c r="I10" s="428" t="n">
        <v>22</v>
      </c>
      <c r="J10" s="428" t="n">
        <v>8</v>
      </c>
      <c r="K10" s="521" t="n">
        <v>10</v>
      </c>
      <c r="L10" s="520" t="s">
        <v>50</v>
      </c>
      <c r="M10" s="508" t="n">
        <v>8</v>
      </c>
      <c r="N10" s="520" t="n">
        <v>8</v>
      </c>
      <c r="O10" s="478" t="n">
        <v>13</v>
      </c>
      <c r="P10" s="508" t="n">
        <v>8</v>
      </c>
      <c r="Q10" s="508" t="n">
        <v>8</v>
      </c>
      <c r="R10" s="478" t="s">
        <v>50</v>
      </c>
      <c r="S10" s="482" t="s">
        <v>50</v>
      </c>
      <c r="T10" s="526" t="n">
        <v>8</v>
      </c>
      <c r="U10" s="482" t="n">
        <v>8</v>
      </c>
      <c r="V10" s="478" t="n">
        <v>20</v>
      </c>
      <c r="W10" s="509" t="n">
        <v>17</v>
      </c>
      <c r="X10" s="509" t="n">
        <v>8</v>
      </c>
      <c r="Y10" s="478" t="s">
        <v>50</v>
      </c>
      <c r="Z10" s="478" t="s">
        <v>50</v>
      </c>
      <c r="AA10" s="478" t="n">
        <v>8</v>
      </c>
      <c r="AB10" s="478" t="n">
        <v>8</v>
      </c>
      <c r="AC10" s="478" t="n">
        <v>8</v>
      </c>
      <c r="AD10" s="483" t="n">
        <v>15</v>
      </c>
      <c r="AE10" s="488" t="n">
        <v>8</v>
      </c>
      <c r="AF10" s="484" t="s">
        <v>50</v>
      </c>
      <c r="AG10" s="200" t="n">
        <f aca="false">IF(COUNTIF(D10:AF10,"&gt;0")&gt;$AG$1,$AG$1,COUNTIF(D10:AF10,"&gt;0"))</f>
        <v>21</v>
      </c>
      <c r="AH10" s="213"/>
      <c r="AI10" s="213" t="n">
        <f aca="false">COUNTIF($D10:$AF10,"отп/Б")+COUNTIF($D10:$AF10,"отп")+COUNTIF($D10:$AF10,"отп/с")</f>
        <v>0</v>
      </c>
      <c r="AJ10" s="213" t="n">
        <f aca="false">COUNTIF($D10:$AF10,"Б")</f>
        <v>0</v>
      </c>
      <c r="AK10" s="213" t="n">
        <v>16</v>
      </c>
      <c r="AL10" s="214" t="n">
        <v>25</v>
      </c>
      <c r="AM10" s="214" t="n">
        <v>43</v>
      </c>
      <c r="AN10" s="304" t="n">
        <v>40</v>
      </c>
      <c r="AO10" s="214" t="n">
        <v>10</v>
      </c>
      <c r="AP10" s="304" t="n">
        <v>45</v>
      </c>
      <c r="AQ10" s="304" t="n">
        <v>2570</v>
      </c>
      <c r="AR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568" t="n">
        <v>8</v>
      </c>
      <c r="E11" s="490" t="s">
        <v>50</v>
      </c>
      <c r="F11" s="490" t="n">
        <v>8</v>
      </c>
      <c r="G11" s="490" t="n">
        <v>8</v>
      </c>
      <c r="H11" s="490" t="n">
        <v>8</v>
      </c>
      <c r="I11" s="490" t="n">
        <v>20</v>
      </c>
      <c r="J11" s="490" t="n">
        <v>17</v>
      </c>
      <c r="K11" s="428" t="s">
        <v>50</v>
      </c>
      <c r="L11" s="520" t="s">
        <v>50</v>
      </c>
      <c r="M11" s="530" t="n">
        <v>8</v>
      </c>
      <c r="N11" s="520" t="n">
        <v>8</v>
      </c>
      <c r="O11" s="478" t="n">
        <v>8</v>
      </c>
      <c r="P11" s="530" t="n">
        <v>8</v>
      </c>
      <c r="Q11" s="530" t="n">
        <v>8</v>
      </c>
      <c r="R11" s="478" t="s">
        <v>50</v>
      </c>
      <c r="S11" s="482" t="s">
        <v>50</v>
      </c>
      <c r="T11" s="484" t="n">
        <v>8</v>
      </c>
      <c r="U11" s="482" t="n">
        <v>8</v>
      </c>
      <c r="V11" s="478" t="n">
        <v>8</v>
      </c>
      <c r="W11" s="484" t="n">
        <v>20</v>
      </c>
      <c r="X11" s="484" t="n">
        <v>17</v>
      </c>
      <c r="Y11" s="478" t="s">
        <v>50</v>
      </c>
      <c r="Z11" s="478" t="s">
        <v>50</v>
      </c>
      <c r="AA11" s="478" t="s">
        <v>15</v>
      </c>
      <c r="AB11" s="478" t="s">
        <v>15</v>
      </c>
      <c r="AC11" s="478" t="s">
        <v>15</v>
      </c>
      <c r="AD11" s="478" t="s">
        <v>15</v>
      </c>
      <c r="AE11" s="478" t="s">
        <v>15</v>
      </c>
      <c r="AF11" s="484" t="s">
        <v>50</v>
      </c>
      <c r="AG11" s="438" t="n">
        <f aca="false">IF(COUNTIF(D11:AF11,"&gt;0")&gt;$AG$1,$AG$1,COUNTIF(D11:AF11,"&gt;0"))</f>
        <v>16</v>
      </c>
      <c r="AH11" s="439"/>
      <c r="AI11" s="439" t="n">
        <f aca="false">COUNTIF($D11:$AF11,"отп/Б")+COUNTIF($D11:$AF11,"отп")+COUNTIF($D11:$AF11,"отп/с")</f>
        <v>5</v>
      </c>
      <c r="AJ11" s="439" t="n">
        <f aca="false">COUNTIF($D11:$AF11,"Б")</f>
        <v>0</v>
      </c>
      <c r="AK11" s="439" t="n">
        <v>16</v>
      </c>
      <c r="AL11" s="440" t="n">
        <v>15</v>
      </c>
      <c r="AM11" s="440" t="n">
        <v>26</v>
      </c>
      <c r="AN11" s="532" t="n">
        <v>30</v>
      </c>
      <c r="AO11" s="440" t="n">
        <v>8</v>
      </c>
      <c r="AP11" s="532" t="n">
        <v>45</v>
      </c>
      <c r="AQ11" s="532" t="n">
        <v>1380</v>
      </c>
      <c r="AR11" s="533"/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50</v>
      </c>
      <c r="E12" s="490" t="s">
        <v>50</v>
      </c>
      <c r="F12" s="440" t="n">
        <v>8</v>
      </c>
      <c r="G12" s="534" t="n">
        <v>8</v>
      </c>
      <c r="H12" s="478" t="n">
        <v>8</v>
      </c>
      <c r="I12" s="428" t="n">
        <v>8</v>
      </c>
      <c r="J12" s="428" t="n">
        <v>8</v>
      </c>
      <c r="K12" s="428" t="s">
        <v>50</v>
      </c>
      <c r="L12" s="520" t="s">
        <v>50</v>
      </c>
      <c r="M12" s="530" t="n">
        <v>8</v>
      </c>
      <c r="N12" s="520" t="n">
        <v>8</v>
      </c>
      <c r="O12" s="478" t="n">
        <v>8</v>
      </c>
      <c r="P12" s="530" t="n">
        <v>20</v>
      </c>
      <c r="Q12" s="530" t="n">
        <v>17</v>
      </c>
      <c r="R12" s="478" t="s">
        <v>50</v>
      </c>
      <c r="S12" s="482" t="s">
        <v>50</v>
      </c>
      <c r="T12" s="484" t="n">
        <v>8</v>
      </c>
      <c r="U12" s="482" t="n">
        <v>8</v>
      </c>
      <c r="V12" s="478" t="n">
        <v>8</v>
      </c>
      <c r="W12" s="488" t="n">
        <v>10</v>
      </c>
      <c r="X12" s="484" t="n">
        <v>8</v>
      </c>
      <c r="Y12" s="493" t="n">
        <v>9</v>
      </c>
      <c r="Z12" s="478" t="s">
        <v>50</v>
      </c>
      <c r="AA12" s="478" t="n">
        <v>8</v>
      </c>
      <c r="AB12" s="478" t="n">
        <v>8</v>
      </c>
      <c r="AC12" s="478" t="n">
        <v>8</v>
      </c>
      <c r="AD12" s="483" t="n">
        <v>20</v>
      </c>
      <c r="AE12" s="488" t="n">
        <v>17</v>
      </c>
      <c r="AF12" s="484" t="s">
        <v>50</v>
      </c>
      <c r="AG12" s="443" t="n">
        <f aca="false">IF(COUNTIF(D12:AF12,"&gt;0")&gt;$AG$1,$AG$1,COUNTIF(D12:AF12,"&gt;0"))</f>
        <v>21</v>
      </c>
      <c r="AH12" s="439"/>
      <c r="AI12" s="439" t="n">
        <f aca="false">COUNTIF($D12:$AF12,"отп/Б")+COUNTIF($D12:$AF12,"отп")+COUNTIF($D12:$AF12,"отп/с")</f>
        <v>0</v>
      </c>
      <c r="AJ12" s="439" t="n">
        <f aca="false">COUNTIF($D12:$AF12,"Б")</f>
        <v>0</v>
      </c>
      <c r="AK12" s="439" t="n">
        <v>16</v>
      </c>
      <c r="AL12" s="440" t="n">
        <v>15</v>
      </c>
      <c r="AM12" s="440" t="n">
        <v>28</v>
      </c>
      <c r="AN12" s="532" t="n">
        <v>30</v>
      </c>
      <c r="AO12" s="440" t="n">
        <v>9</v>
      </c>
      <c r="AP12" s="532" t="n">
        <v>45</v>
      </c>
      <c r="AQ12" s="532" t="n">
        <v>1485</v>
      </c>
      <c r="AR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197" t="s">
        <v>50</v>
      </c>
      <c r="E13" s="490" t="s">
        <v>50</v>
      </c>
      <c r="F13" s="391" t="n">
        <v>8</v>
      </c>
      <c r="G13" s="538" t="n">
        <v>8</v>
      </c>
      <c r="H13" s="546" t="n">
        <v>11</v>
      </c>
      <c r="I13" s="542" t="n">
        <v>8</v>
      </c>
      <c r="J13" s="542" t="n">
        <v>8</v>
      </c>
      <c r="K13" s="569" t="n">
        <v>10</v>
      </c>
      <c r="L13" s="541" t="s">
        <v>50</v>
      </c>
      <c r="M13" s="540" t="n">
        <v>8</v>
      </c>
      <c r="N13" s="541" t="n">
        <v>8</v>
      </c>
      <c r="O13" s="546" t="n">
        <v>9</v>
      </c>
      <c r="P13" s="540" t="n">
        <v>8</v>
      </c>
      <c r="Q13" s="540" t="n">
        <v>8</v>
      </c>
      <c r="R13" s="570" t="n">
        <v>7</v>
      </c>
      <c r="S13" s="571" t="s">
        <v>50</v>
      </c>
      <c r="T13" s="544" t="n">
        <v>8</v>
      </c>
      <c r="U13" s="571" t="n">
        <v>8</v>
      </c>
      <c r="V13" s="546" t="n">
        <v>8</v>
      </c>
      <c r="W13" s="544" t="n">
        <v>8</v>
      </c>
      <c r="X13" s="544" t="n">
        <v>8</v>
      </c>
      <c r="Y13" s="546" t="s">
        <v>50</v>
      </c>
      <c r="Z13" s="546" t="s">
        <v>50</v>
      </c>
      <c r="AA13" s="546" t="n">
        <v>8</v>
      </c>
      <c r="AB13" s="546" t="n">
        <v>10</v>
      </c>
      <c r="AC13" s="546" t="n">
        <v>8</v>
      </c>
      <c r="AD13" s="547" t="n">
        <v>8</v>
      </c>
      <c r="AE13" s="554" t="n">
        <v>9</v>
      </c>
      <c r="AF13" s="549" t="s">
        <v>50</v>
      </c>
      <c r="AG13" s="551" t="n">
        <f aca="false">IF(COUNTIF(D13:AF13,"&gt;0")&gt;$AG$1,$AG$1,COUNTIF(D13:AF13,"&gt;0"))</f>
        <v>22</v>
      </c>
      <c r="AH13" s="552"/>
      <c r="AI13" s="552" t="n">
        <f aca="false">COUNTIF($D13:$AF13,"отп/Б")+COUNTIF($D13:$AF13,"отп")+COUNTIF($D13:$AF13,"отп/с")</f>
        <v>0</v>
      </c>
      <c r="AJ13" s="552" t="n">
        <f aca="false">COUNTIF($D13:$AF13,"Б")</f>
        <v>0</v>
      </c>
      <c r="AK13" s="552"/>
      <c r="AL13" s="553" t="n">
        <v>15</v>
      </c>
      <c r="AM13" s="553" t="n">
        <v>6</v>
      </c>
      <c r="AN13" s="555" t="n">
        <v>30</v>
      </c>
      <c r="AO13" s="553" t="n">
        <v>17</v>
      </c>
      <c r="AP13" s="555" t="n">
        <v>45</v>
      </c>
      <c r="AQ13" s="555" t="n">
        <v>945</v>
      </c>
      <c r="AR13" s="555"/>
    </row>
    <row r="14" customFormat="false" ht="15" hidden="false" customHeight="false" outlineLevel="0" collapsed="false">
      <c r="A14" s="290" t="n">
        <v>12</v>
      </c>
      <c r="B14" s="312" t="s">
        <v>27</v>
      </c>
      <c r="C14" s="556" t="s">
        <v>28</v>
      </c>
      <c r="D14" s="197" t="s">
        <v>50</v>
      </c>
      <c r="E14" s="490" t="s">
        <v>50</v>
      </c>
      <c r="F14" s="290" t="n">
        <v>8</v>
      </c>
      <c r="G14" s="384" t="n">
        <v>8</v>
      </c>
      <c r="H14" s="490" t="n">
        <v>8</v>
      </c>
      <c r="I14" s="557" t="n">
        <v>8</v>
      </c>
      <c r="J14" s="557" t="n">
        <v>8</v>
      </c>
      <c r="K14" s="557" t="s">
        <v>50</v>
      </c>
      <c r="L14" s="572" t="s">
        <v>50</v>
      </c>
      <c r="M14" s="384" t="n">
        <v>8</v>
      </c>
      <c r="N14" s="573" t="s">
        <v>125</v>
      </c>
      <c r="O14" s="490" t="n">
        <v>8</v>
      </c>
      <c r="P14" s="384" t="n">
        <v>8</v>
      </c>
      <c r="Q14" s="557" t="n">
        <v>8</v>
      </c>
      <c r="R14" s="490" t="s">
        <v>50</v>
      </c>
      <c r="S14" s="490" t="s">
        <v>50</v>
      </c>
      <c r="T14" s="436" t="n">
        <v>8</v>
      </c>
      <c r="U14" s="490" t="n">
        <v>8</v>
      </c>
      <c r="V14" s="490" t="n">
        <v>8</v>
      </c>
      <c r="W14" s="290" t="n">
        <v>8</v>
      </c>
      <c r="X14" s="290" t="n">
        <v>8</v>
      </c>
      <c r="Y14" s="490" t="s">
        <v>50</v>
      </c>
      <c r="Z14" s="490" t="s">
        <v>50</v>
      </c>
      <c r="AA14" s="436" t="n">
        <v>8</v>
      </c>
      <c r="AB14" s="490" t="n">
        <v>8</v>
      </c>
      <c r="AC14" s="490" t="n">
        <v>8</v>
      </c>
      <c r="AD14" s="290" t="n">
        <v>8</v>
      </c>
      <c r="AE14" s="290" t="n">
        <v>8</v>
      </c>
      <c r="AF14" s="558" t="s">
        <v>50</v>
      </c>
      <c r="AG14" s="560" t="n">
        <f aca="false">IF(COUNTIF(D14:AF14,"&gt;0")&gt;$AG$1,$AG$1,COUNTIF(D14:AF14,"&gt;0"))</f>
        <v>19</v>
      </c>
      <c r="AH14" s="290"/>
      <c r="AI14" s="290" t="n">
        <f aca="false">COUNTIF($D14:$AF14,"отп/Б")+COUNTIF($D14:$AF14,"отп")+COUNTIF($D14:$AF14,"отп/с")</f>
        <v>0</v>
      </c>
      <c r="AJ14" s="290" t="n">
        <f aca="false">COUNTIF($D14:$AF14,"Б")</f>
        <v>0</v>
      </c>
      <c r="AK14" s="290"/>
      <c r="AL14" s="290" t="n">
        <v>25</v>
      </c>
      <c r="AM14" s="561"/>
      <c r="AN14" s="290" t="n">
        <v>50</v>
      </c>
      <c r="AO14" s="356"/>
      <c r="AP14" s="193" t="n">
        <v>75</v>
      </c>
      <c r="AQ14" s="193" t="n">
        <f aca="false">AM14*AN14+AO14*AP14+AK14*AL14</f>
        <v>0</v>
      </c>
      <c r="AR14" s="562"/>
    </row>
    <row r="15" customFormat="false" ht="15" hidden="false" customHeight="false" outlineLevel="0" collapsed="false">
      <c r="A15" s="402" t="n">
        <v>13</v>
      </c>
      <c r="B15" s="197" t="s">
        <v>27</v>
      </c>
      <c r="C15" s="512" t="s">
        <v>13</v>
      </c>
      <c r="D15" s="197" t="s">
        <v>50</v>
      </c>
      <c r="E15" s="490" t="s">
        <v>50</v>
      </c>
      <c r="F15" s="197" t="n">
        <v>8</v>
      </c>
      <c r="G15" s="384" t="n">
        <v>8</v>
      </c>
      <c r="H15" s="478" t="n">
        <v>8</v>
      </c>
      <c r="I15" s="428" t="n">
        <v>8</v>
      </c>
      <c r="J15" s="428" t="n">
        <v>8</v>
      </c>
      <c r="K15" s="428" t="s">
        <v>50</v>
      </c>
      <c r="L15" s="520" t="s">
        <v>50</v>
      </c>
      <c r="M15" s="355" t="n">
        <v>8</v>
      </c>
      <c r="N15" s="481" t="s">
        <v>125</v>
      </c>
      <c r="O15" s="478" t="n">
        <v>8</v>
      </c>
      <c r="P15" s="355" t="n">
        <v>8</v>
      </c>
      <c r="Q15" s="428" t="n">
        <v>8</v>
      </c>
      <c r="R15" s="478" t="s">
        <v>50</v>
      </c>
      <c r="S15" s="482" t="s">
        <v>50</v>
      </c>
      <c r="T15" s="429" t="n">
        <v>8</v>
      </c>
      <c r="U15" s="482" t="n">
        <v>8</v>
      </c>
      <c r="V15" s="478" t="n">
        <v>8</v>
      </c>
      <c r="W15" s="354" t="n">
        <v>8</v>
      </c>
      <c r="X15" s="354" t="n">
        <v>8</v>
      </c>
      <c r="Y15" s="478" t="s">
        <v>50</v>
      </c>
      <c r="Z15" s="478" t="s">
        <v>50</v>
      </c>
      <c r="AA15" s="425" t="n">
        <v>8</v>
      </c>
      <c r="AB15" s="478" t="n">
        <v>8</v>
      </c>
      <c r="AC15" s="478" t="n">
        <v>8</v>
      </c>
      <c r="AD15" s="354" t="n">
        <v>8</v>
      </c>
      <c r="AE15" s="354" t="n">
        <v>8</v>
      </c>
      <c r="AF15" s="484" t="s">
        <v>50</v>
      </c>
      <c r="AG15" s="378" t="n">
        <f aca="false">IF(COUNTIF(D15:AF15,"&gt;0")&gt;$AG$1,$AG$1,COUNTIF(D15:AF15,"&gt;0"))</f>
        <v>19</v>
      </c>
      <c r="AH15" s="197"/>
      <c r="AI15" s="197" t="n">
        <f aca="false">COUNTIF($D15:$AF15,"отп/Б")+COUNTIF($D15:$AF15,"отп")+COUNTIF($D15:$AF15,"отп/с")</f>
        <v>0</v>
      </c>
      <c r="AJ15" s="197" t="n">
        <f aca="false">COUNTIF($D15:$AF15,"Б")</f>
        <v>0</v>
      </c>
      <c r="AK15" s="197"/>
      <c r="AL15" s="197" t="n">
        <v>25</v>
      </c>
      <c r="AM15" s="420"/>
      <c r="AN15" s="197" t="n">
        <v>50</v>
      </c>
      <c r="AO15" s="379"/>
      <c r="AP15" s="197" t="n">
        <v>75</v>
      </c>
      <c r="AQ15" s="197" t="n">
        <f aca="false">AM15*AN15+AO15*AP15+AK15*AL15</f>
        <v>0</v>
      </c>
      <c r="AR15" s="380"/>
    </row>
    <row r="16" customFormat="false" ht="15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50</v>
      </c>
      <c r="E16" s="490" t="s">
        <v>50</v>
      </c>
      <c r="F16" s="567" t="n">
        <v>8</v>
      </c>
      <c r="G16" s="567" t="n">
        <v>8</v>
      </c>
      <c r="H16" s="478" t="n">
        <v>8</v>
      </c>
      <c r="I16" s="428" t="n">
        <v>8</v>
      </c>
      <c r="J16" s="428" t="n">
        <v>8</v>
      </c>
      <c r="K16" s="428" t="s">
        <v>50</v>
      </c>
      <c r="L16" s="520" t="s">
        <v>50</v>
      </c>
      <c r="M16" s="355" t="n">
        <v>8</v>
      </c>
      <c r="N16" s="481" t="s">
        <v>125</v>
      </c>
      <c r="O16" s="478" t="n">
        <v>8</v>
      </c>
      <c r="P16" s="355" t="n">
        <v>8</v>
      </c>
      <c r="Q16" s="428" t="n">
        <v>8</v>
      </c>
      <c r="R16" s="478" t="s">
        <v>50</v>
      </c>
      <c r="S16" s="482" t="s">
        <v>50</v>
      </c>
      <c r="T16" s="429" t="n">
        <v>8</v>
      </c>
      <c r="U16" s="482" t="n">
        <v>8</v>
      </c>
      <c r="V16" s="478" t="n">
        <v>8</v>
      </c>
      <c r="W16" s="354" t="n">
        <v>8</v>
      </c>
      <c r="X16" s="354" t="n">
        <v>8</v>
      </c>
      <c r="Y16" s="478" t="s">
        <v>50</v>
      </c>
      <c r="Z16" s="478" t="s">
        <v>50</v>
      </c>
      <c r="AA16" s="425" t="n">
        <v>8</v>
      </c>
      <c r="AB16" s="478" t="n">
        <v>8</v>
      </c>
      <c r="AC16" s="478" t="n">
        <v>8</v>
      </c>
      <c r="AD16" s="354" t="n">
        <v>8</v>
      </c>
      <c r="AE16" s="354" t="n">
        <v>8</v>
      </c>
      <c r="AF16" s="484" t="s">
        <v>50</v>
      </c>
      <c r="AG16" s="378" t="n">
        <f aca="false">IF(COUNTIF(D16:AF16,"&gt;0")&gt;$AG$1,$AG$1,COUNTIF(D16:AF16,"&gt;0"))</f>
        <v>19</v>
      </c>
      <c r="AH16" s="197"/>
      <c r="AI16" s="197" t="n">
        <f aca="false">COUNTIF($D16:$AF16,"отп/Б")+COUNTIF($D16:$AF16,"отп")+COUNTIF($D16:$AF16,"отп/с")</f>
        <v>0</v>
      </c>
      <c r="AJ16" s="197" t="n">
        <f aca="false">COUNTIF($D16:$AF16,"Б")</f>
        <v>0</v>
      </c>
      <c r="AK16" s="197"/>
      <c r="AL16" s="197" t="n">
        <v>25</v>
      </c>
      <c r="AM16" s="415"/>
      <c r="AN16" s="197" t="n">
        <v>50</v>
      </c>
      <c r="AO16" s="379"/>
      <c r="AP16" s="197" t="n">
        <v>75</v>
      </c>
      <c r="AQ16" s="197" t="n">
        <f aca="false">AM16*AN16+AO16*AP16+AK16*AL16</f>
        <v>0</v>
      </c>
      <c r="AR16" s="380"/>
    </row>
    <row r="17" customFormat="false" ht="15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50</v>
      </c>
      <c r="E17" s="490" t="s">
        <v>50</v>
      </c>
      <c r="F17" s="490" t="n">
        <v>8</v>
      </c>
      <c r="G17" s="490" t="n">
        <v>8</v>
      </c>
      <c r="H17" s="478" t="n">
        <v>8</v>
      </c>
      <c r="I17" s="428" t="n">
        <v>8</v>
      </c>
      <c r="J17" s="428" t="n">
        <v>8</v>
      </c>
      <c r="K17" s="428" t="s">
        <v>50</v>
      </c>
      <c r="L17" s="520" t="s">
        <v>50</v>
      </c>
      <c r="M17" s="490" t="n">
        <v>8</v>
      </c>
      <c r="N17" s="481" t="s">
        <v>125</v>
      </c>
      <c r="O17" s="478" t="n">
        <v>8</v>
      </c>
      <c r="P17" s="513" t="n">
        <v>8</v>
      </c>
      <c r="Q17" s="428" t="n">
        <v>8</v>
      </c>
      <c r="R17" s="478" t="s">
        <v>50</v>
      </c>
      <c r="S17" s="482" t="s">
        <v>50</v>
      </c>
      <c r="T17" s="429" t="n">
        <v>8</v>
      </c>
      <c r="U17" s="482" t="n">
        <v>8</v>
      </c>
      <c r="V17" s="478" t="n">
        <v>8</v>
      </c>
      <c r="W17" s="513" t="n">
        <v>8</v>
      </c>
      <c r="X17" s="513" t="n">
        <v>8</v>
      </c>
      <c r="Y17" s="478" t="s">
        <v>50</v>
      </c>
      <c r="Z17" s="478" t="s">
        <v>50</v>
      </c>
      <c r="AA17" s="425" t="n">
        <v>8</v>
      </c>
      <c r="AB17" s="478" t="n">
        <v>8</v>
      </c>
      <c r="AC17" s="478" t="n">
        <v>8</v>
      </c>
      <c r="AD17" s="513" t="n">
        <v>8</v>
      </c>
      <c r="AE17" s="513" t="n">
        <v>8</v>
      </c>
      <c r="AF17" s="484" t="s">
        <v>50</v>
      </c>
      <c r="AG17" s="378" t="n">
        <f aca="false">IF(COUNTIF(D17:AF17,"&gt;0")&gt;$AG$1,$AG$1,COUNTIF(D17:AF17,"&gt;0"))</f>
        <v>19</v>
      </c>
      <c r="AH17" s="197"/>
      <c r="AI17" s="197" t="n">
        <f aca="false">COUNTIF($D17:$AF17,"отп/Б")+COUNTIF($D17:$AF17,"отп")+COUNTIF($D17:$AF17,"отп/с")</f>
        <v>0</v>
      </c>
      <c r="AJ17" s="197" t="n">
        <f aca="false">COUNTIF($D17:$AF17,"Б")</f>
        <v>0</v>
      </c>
      <c r="AK17" s="197"/>
      <c r="AL17" s="197" t="n">
        <v>25</v>
      </c>
      <c r="AM17" s="415"/>
      <c r="AN17" s="197" t="n">
        <v>50</v>
      </c>
      <c r="AO17" s="379"/>
      <c r="AP17" s="197" t="n">
        <v>75</v>
      </c>
      <c r="AQ17" s="197" t="n">
        <f aca="false">AM17*AN17+AO17*AP17+AK17*AL17</f>
        <v>0</v>
      </c>
      <c r="AR17" s="380"/>
    </row>
    <row r="18" customFormat="false" ht="15" hidden="false" customHeight="false" outlineLevel="0" collapsed="false">
      <c r="A18" s="290" t="n">
        <v>16</v>
      </c>
      <c r="B18" s="197" t="s">
        <v>27</v>
      </c>
      <c r="C18" s="460" t="s">
        <v>33</v>
      </c>
      <c r="D18" s="197" t="s">
        <v>50</v>
      </c>
      <c r="E18" s="490" t="s">
        <v>50</v>
      </c>
      <c r="F18" s="292" t="s">
        <v>15</v>
      </c>
      <c r="G18" s="292" t="s">
        <v>15</v>
      </c>
      <c r="H18" s="292" t="s">
        <v>15</v>
      </c>
      <c r="I18" s="292" t="s">
        <v>15</v>
      </c>
      <c r="J18" s="292" t="s">
        <v>15</v>
      </c>
      <c r="K18" s="428" t="s">
        <v>50</v>
      </c>
      <c r="L18" s="520" t="s">
        <v>50</v>
      </c>
      <c r="M18" s="292" t="s">
        <v>15</v>
      </c>
      <c r="N18" s="292" t="s">
        <v>15</v>
      </c>
      <c r="O18" s="292" t="s">
        <v>15</v>
      </c>
      <c r="P18" s="292" t="s">
        <v>15</v>
      </c>
      <c r="Q18" s="292" t="s">
        <v>15</v>
      </c>
      <c r="R18" s="478" t="s">
        <v>50</v>
      </c>
      <c r="S18" s="482" t="s">
        <v>50</v>
      </c>
      <c r="T18" s="292" t="s">
        <v>15</v>
      </c>
      <c r="U18" s="292" t="s">
        <v>15</v>
      </c>
      <c r="V18" s="292" t="s">
        <v>15</v>
      </c>
      <c r="W18" s="292" t="s">
        <v>15</v>
      </c>
      <c r="X18" s="292" t="s">
        <v>15</v>
      </c>
      <c r="Y18" s="478" t="s">
        <v>50</v>
      </c>
      <c r="Z18" s="478" t="s">
        <v>50</v>
      </c>
      <c r="AA18" s="292" t="s">
        <v>15</v>
      </c>
      <c r="AB18" s="292" t="s">
        <v>15</v>
      </c>
      <c r="AC18" s="292" t="s">
        <v>15</v>
      </c>
      <c r="AD18" s="292" t="s">
        <v>15</v>
      </c>
      <c r="AE18" s="292" t="s">
        <v>15</v>
      </c>
      <c r="AF18" s="484" t="s">
        <v>50</v>
      </c>
      <c r="AG18" s="378" t="n">
        <f aca="false">IF(COUNTIF(D18:AF18,"&gt;0")&gt;$AG$1,$AG$1,COUNTIF(D18:AF18,"&gt;0"))</f>
        <v>0</v>
      </c>
      <c r="AH18" s="197"/>
      <c r="AI18" s="197" t="n">
        <f aca="false">COUNTIF($D18:$AF18,"отп/Б")+COUNTIF($D18:$AF18,"отп")+COUNTIF($D18:$AF18,"отп/с")</f>
        <v>20</v>
      </c>
      <c r="AJ18" s="197" t="n">
        <f aca="false">COUNTIF($D18:$AF18,"Б")</f>
        <v>0</v>
      </c>
      <c r="AK18" s="237"/>
      <c r="AL18" s="197" t="n">
        <v>25</v>
      </c>
      <c r="AM18" s="419"/>
      <c r="AN18" s="197" t="n">
        <v>54</v>
      </c>
      <c r="AO18" s="383"/>
      <c r="AP18" s="197" t="n">
        <v>75</v>
      </c>
      <c r="AQ18" s="197" t="n">
        <f aca="false">AM18*AN18+AO18*AP18+AK18*AL18</f>
        <v>0</v>
      </c>
      <c r="AR18" s="380"/>
    </row>
    <row r="19" customFormat="false" ht="15" hidden="false" customHeight="false" outlineLevel="0" collapsed="false">
      <c r="A19" s="402" t="n">
        <v>17</v>
      </c>
      <c r="B19" s="197" t="s">
        <v>27</v>
      </c>
      <c r="C19" s="460" t="s">
        <v>34</v>
      </c>
      <c r="D19" s="568" t="n">
        <v>9</v>
      </c>
      <c r="E19" s="490" t="s">
        <v>50</v>
      </c>
      <c r="F19" s="490" t="n">
        <v>8</v>
      </c>
      <c r="G19" s="490" t="n">
        <v>8</v>
      </c>
      <c r="H19" s="490" t="n">
        <v>8</v>
      </c>
      <c r="I19" s="490" t="n">
        <v>15</v>
      </c>
      <c r="J19" s="290" t="n">
        <v>23</v>
      </c>
      <c r="K19" s="521" t="n">
        <v>9</v>
      </c>
      <c r="L19" s="520" t="s">
        <v>50</v>
      </c>
      <c r="M19" s="490" t="n">
        <v>8</v>
      </c>
      <c r="N19" s="490" t="n">
        <v>8</v>
      </c>
      <c r="O19" s="490" t="n">
        <v>8</v>
      </c>
      <c r="P19" s="290" t="n">
        <v>8</v>
      </c>
      <c r="Q19" s="428" t="n">
        <v>8</v>
      </c>
      <c r="R19" s="478" t="s">
        <v>50</v>
      </c>
      <c r="S19" s="482" t="s">
        <v>50</v>
      </c>
      <c r="T19" s="429" t="n">
        <v>8</v>
      </c>
      <c r="U19" s="482" t="n">
        <v>8</v>
      </c>
      <c r="V19" s="478" t="n">
        <v>8</v>
      </c>
      <c r="W19" s="354" t="n">
        <v>10</v>
      </c>
      <c r="X19" s="354" t="n">
        <v>8</v>
      </c>
      <c r="Y19" s="478" t="s">
        <v>50</v>
      </c>
      <c r="Z19" s="478" t="s">
        <v>50</v>
      </c>
      <c r="AA19" s="425" t="n">
        <v>8</v>
      </c>
      <c r="AB19" s="478" t="n">
        <v>8</v>
      </c>
      <c r="AC19" s="478" t="n">
        <v>8</v>
      </c>
      <c r="AD19" s="354" t="n">
        <v>15</v>
      </c>
      <c r="AE19" s="354" t="n">
        <v>23</v>
      </c>
      <c r="AF19" s="574" t="n">
        <v>9</v>
      </c>
      <c r="AG19" s="378" t="n">
        <f aca="false">IF(COUNTIF(D19:AF19,"&gt;0")&gt;$AG$1,$AG$1,COUNTIF(D19:AF19,"&gt;0"))</f>
        <v>22</v>
      </c>
      <c r="AH19" s="197"/>
      <c r="AI19" s="197" t="n">
        <f aca="false">COUNTIF($D19:$AF19,"отп/Б")+COUNTIF($D19:$AF19,"отп")+COUNTIF($D19:$AF19,"отп/с")</f>
        <v>0</v>
      </c>
      <c r="AJ19" s="197" t="n">
        <f aca="false">COUNTIF($D19:$AF19,"Б")</f>
        <v>0</v>
      </c>
      <c r="AK19" s="237" t="n">
        <v>10</v>
      </c>
      <c r="AL19" s="237" t="n">
        <v>25</v>
      </c>
      <c r="AM19" s="419" t="n">
        <v>36</v>
      </c>
      <c r="AN19" s="197" t="n">
        <v>40</v>
      </c>
      <c r="AO19" s="383" t="n">
        <v>27</v>
      </c>
      <c r="AP19" s="197" t="n">
        <v>60</v>
      </c>
      <c r="AQ19" s="197" t="n">
        <f aca="false">AM19*AN19+AO19*AP19+AK19*AL19</f>
        <v>3310</v>
      </c>
      <c r="AR19" s="380"/>
    </row>
    <row r="20" customFormat="false" ht="15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50</v>
      </c>
      <c r="E20" s="490" t="s">
        <v>50</v>
      </c>
      <c r="F20" s="490" t="n">
        <v>8</v>
      </c>
      <c r="G20" s="490" t="n">
        <v>8</v>
      </c>
      <c r="H20" s="490" t="n">
        <v>8</v>
      </c>
      <c r="I20" s="490" t="n">
        <v>8</v>
      </c>
      <c r="J20" s="290" t="n">
        <v>8</v>
      </c>
      <c r="K20" s="428" t="s">
        <v>50</v>
      </c>
      <c r="L20" s="520" t="s">
        <v>50</v>
      </c>
      <c r="M20" s="490" t="n">
        <v>8</v>
      </c>
      <c r="N20" s="490" t="n">
        <v>8</v>
      </c>
      <c r="O20" s="490" t="n">
        <v>8</v>
      </c>
      <c r="P20" s="290" t="n">
        <v>15</v>
      </c>
      <c r="Q20" s="428" t="n">
        <v>23</v>
      </c>
      <c r="R20" s="493" t="n">
        <v>9</v>
      </c>
      <c r="S20" s="482" t="s">
        <v>50</v>
      </c>
      <c r="T20" s="429" t="n">
        <v>8</v>
      </c>
      <c r="U20" s="482" t="n">
        <v>10</v>
      </c>
      <c r="V20" s="478" t="n">
        <v>8</v>
      </c>
      <c r="W20" s="354" t="n">
        <v>7</v>
      </c>
      <c r="X20" s="354" t="n">
        <v>23</v>
      </c>
      <c r="Y20" s="493" t="n">
        <v>9</v>
      </c>
      <c r="Z20" s="478" t="s">
        <v>50</v>
      </c>
      <c r="AA20" s="425" t="n">
        <v>8</v>
      </c>
      <c r="AB20" s="478" t="n">
        <v>8</v>
      </c>
      <c r="AC20" s="478" t="n">
        <v>8</v>
      </c>
      <c r="AD20" s="354" t="n">
        <v>9</v>
      </c>
      <c r="AE20" s="354" t="n">
        <v>8</v>
      </c>
      <c r="AF20" s="484" t="s">
        <v>50</v>
      </c>
      <c r="AG20" s="378" t="n">
        <f aca="false">IF(COUNTIF(D20:AF20,"&gt;0")&gt;$AG$1,$AG$1,COUNTIF(D20:AF20,"&gt;0"))</f>
        <v>22</v>
      </c>
      <c r="AH20" s="197"/>
      <c r="AI20" s="197" t="n">
        <f aca="false">COUNTIF($D20:$AF20,"отп/Б")+COUNTIF($D20:$AF20,"отп")+COUNTIF($D20:$AF20,"отп/с")</f>
        <v>0</v>
      </c>
      <c r="AJ20" s="197" t="n">
        <f aca="false">COUNTIF($D20:$AF20,"Б")</f>
        <v>0</v>
      </c>
      <c r="AK20" s="237" t="n">
        <v>10</v>
      </c>
      <c r="AL20" s="237" t="n">
        <v>25</v>
      </c>
      <c r="AM20" s="419" t="n">
        <v>37</v>
      </c>
      <c r="AN20" s="197" t="n">
        <v>40</v>
      </c>
      <c r="AO20" s="379" t="n">
        <v>18</v>
      </c>
      <c r="AP20" s="197" t="n">
        <v>60</v>
      </c>
      <c r="AQ20" s="197" t="n">
        <f aca="false">AM20*AN20+AO20*AP20+AK20*AL20</f>
        <v>2810</v>
      </c>
      <c r="AR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50</v>
      </c>
      <c r="E21" s="490" t="s">
        <v>50</v>
      </c>
      <c r="F21" s="197" t="n">
        <v>8</v>
      </c>
      <c r="G21" s="384" t="n">
        <v>8</v>
      </c>
      <c r="H21" s="354" t="n">
        <v>8</v>
      </c>
      <c r="I21" s="355" t="n">
        <v>8</v>
      </c>
      <c r="J21" s="428" t="n">
        <v>8</v>
      </c>
      <c r="K21" s="428" t="s">
        <v>50</v>
      </c>
      <c r="L21" s="520" t="s">
        <v>50</v>
      </c>
      <c r="M21" s="355" t="n">
        <v>8</v>
      </c>
      <c r="N21" s="384" t="n">
        <v>8</v>
      </c>
      <c r="O21" s="354" t="n">
        <v>8</v>
      </c>
      <c r="P21" s="355" t="n">
        <v>8</v>
      </c>
      <c r="Q21" s="428" t="n">
        <v>8</v>
      </c>
      <c r="R21" s="478" t="s">
        <v>50</v>
      </c>
      <c r="S21" s="482" t="s">
        <v>50</v>
      </c>
      <c r="T21" s="429" t="n">
        <v>8</v>
      </c>
      <c r="U21" s="482" t="n">
        <v>8</v>
      </c>
      <c r="V21" s="478" t="n">
        <v>8</v>
      </c>
      <c r="W21" s="354" t="n">
        <v>10</v>
      </c>
      <c r="X21" s="354" t="n">
        <v>8</v>
      </c>
      <c r="Y21" s="478" t="s">
        <v>50</v>
      </c>
      <c r="Z21" s="478" t="s">
        <v>50</v>
      </c>
      <c r="AA21" s="425" t="n">
        <v>8</v>
      </c>
      <c r="AB21" s="478" t="n">
        <v>8</v>
      </c>
      <c r="AC21" s="478" t="n">
        <v>8</v>
      </c>
      <c r="AD21" s="354" t="n">
        <v>9</v>
      </c>
      <c r="AE21" s="354" t="n">
        <v>8</v>
      </c>
      <c r="AF21" s="484" t="s">
        <v>50</v>
      </c>
      <c r="AG21" s="378" t="n">
        <f aca="false">IF(COUNTIF(D21:AF21,"&gt;0")&gt;$AG$1,$AG$1,COUNTIF(D21:AF21,"&gt;0"))</f>
        <v>20</v>
      </c>
      <c r="AH21" s="197"/>
      <c r="AI21" s="197" t="n">
        <f aca="false">COUNTIF($D21:$AF21,"отп/Б")+COUNTIF($D21:$AF21,"отп")+COUNTIF($D21:$AF21,"отп/с")</f>
        <v>0</v>
      </c>
      <c r="AJ21" s="197" t="n">
        <f aca="false">COUNTIF($D21:$AF21,"Б")</f>
        <v>0</v>
      </c>
      <c r="AK21" s="197"/>
      <c r="AL21" s="197" t="n">
        <v>25</v>
      </c>
      <c r="AM21" s="415" t="n">
        <v>3</v>
      </c>
      <c r="AN21" s="197" t="n">
        <v>40</v>
      </c>
      <c r="AO21" s="379"/>
      <c r="AP21" s="197" t="n">
        <v>60</v>
      </c>
      <c r="AQ21" s="197" t="n">
        <f aca="false">AM21*AN21+AO21*AP21+AK21*AL21</f>
        <v>120</v>
      </c>
      <c r="AR21" s="380"/>
    </row>
    <row r="22" customFormat="false" ht="15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50</v>
      </c>
      <c r="E22" s="490" t="s">
        <v>50</v>
      </c>
      <c r="F22" s="490" t="n">
        <v>8</v>
      </c>
      <c r="G22" s="490" t="n">
        <v>8</v>
      </c>
      <c r="H22" s="490" t="n">
        <v>8</v>
      </c>
      <c r="I22" s="490" t="n">
        <v>8</v>
      </c>
      <c r="J22" s="290" t="n">
        <v>8</v>
      </c>
      <c r="K22" s="428" t="s">
        <v>50</v>
      </c>
      <c r="L22" s="520" t="s">
        <v>50</v>
      </c>
      <c r="M22" s="490" t="n">
        <v>8</v>
      </c>
      <c r="N22" s="490" t="n">
        <v>8</v>
      </c>
      <c r="O22" s="354" t="n">
        <v>8</v>
      </c>
      <c r="P22" s="355" t="n">
        <v>8</v>
      </c>
      <c r="Q22" s="428" t="n">
        <v>8</v>
      </c>
      <c r="R22" s="478" t="s">
        <v>50</v>
      </c>
      <c r="S22" s="482" t="s">
        <v>50</v>
      </c>
      <c r="T22" s="429" t="n">
        <v>8</v>
      </c>
      <c r="U22" s="482" t="n">
        <v>8</v>
      </c>
      <c r="V22" s="478" t="n">
        <v>8</v>
      </c>
      <c r="W22" s="354" t="n">
        <v>8</v>
      </c>
      <c r="X22" s="354" t="n">
        <v>8</v>
      </c>
      <c r="Y22" s="478" t="s">
        <v>50</v>
      </c>
      <c r="Z22" s="478" t="s">
        <v>50</v>
      </c>
      <c r="AA22" s="425" t="n">
        <v>8</v>
      </c>
      <c r="AB22" s="478" t="n">
        <v>8</v>
      </c>
      <c r="AC22" s="478" t="n">
        <v>8</v>
      </c>
      <c r="AD22" s="354" t="n">
        <v>8</v>
      </c>
      <c r="AE22" s="354" t="n">
        <v>8</v>
      </c>
      <c r="AF22" s="484" t="s">
        <v>50</v>
      </c>
      <c r="AG22" s="378" t="n">
        <f aca="false">IF(COUNTIF(D22:AF22,"&gt;0")&gt;$AG$1,$AG$1,COUNTIF(D22:AF22,"&gt;0"))</f>
        <v>20</v>
      </c>
      <c r="AH22" s="197"/>
      <c r="AI22" s="197" t="n">
        <f aca="false">COUNTIF($D22:$AF22,"отп/Б")+COUNTIF($D22:$AF22,"отп")+COUNTIF($D22:$AF22,"отп/с")</f>
        <v>0</v>
      </c>
      <c r="AJ22" s="197" t="n">
        <f aca="false">COUNTIF($D22:$AF22,"Б")</f>
        <v>0</v>
      </c>
      <c r="AK22" s="197"/>
      <c r="AL22" s="197" t="n">
        <v>25</v>
      </c>
      <c r="AM22" s="415"/>
      <c r="AN22" s="197" t="n">
        <v>40</v>
      </c>
      <c r="AO22" s="379"/>
      <c r="AP22" s="230" t="n">
        <v>60</v>
      </c>
      <c r="AQ22" s="230" t="n">
        <f aca="false">AM22*AN22+AO22*AP22+AK22*AL22</f>
        <v>0</v>
      </c>
      <c r="AR22" s="380"/>
    </row>
    <row r="23" customFormat="false" ht="15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50</v>
      </c>
      <c r="E23" s="490" t="s">
        <v>50</v>
      </c>
      <c r="F23" s="490" t="n">
        <v>8</v>
      </c>
      <c r="G23" s="490" t="n">
        <v>8</v>
      </c>
      <c r="H23" s="490" t="n">
        <v>9</v>
      </c>
      <c r="I23" s="490" t="n">
        <v>8</v>
      </c>
      <c r="J23" s="290" t="n">
        <v>8</v>
      </c>
      <c r="K23" s="428" t="s">
        <v>50</v>
      </c>
      <c r="L23" s="520" t="s">
        <v>50</v>
      </c>
      <c r="M23" s="490" t="n">
        <v>8</v>
      </c>
      <c r="N23" s="384" t="n">
        <v>8</v>
      </c>
      <c r="O23" s="354" t="n">
        <v>8</v>
      </c>
      <c r="P23" s="355" t="n">
        <v>8</v>
      </c>
      <c r="Q23" s="428" t="n">
        <v>8</v>
      </c>
      <c r="R23" s="478" t="s">
        <v>50</v>
      </c>
      <c r="S23" s="482" t="s">
        <v>50</v>
      </c>
      <c r="T23" s="429" t="n">
        <v>8</v>
      </c>
      <c r="U23" s="482" t="n">
        <v>8</v>
      </c>
      <c r="V23" s="478" t="n">
        <v>8</v>
      </c>
      <c r="W23" s="354" t="n">
        <v>8</v>
      </c>
      <c r="X23" s="354" t="n">
        <v>8</v>
      </c>
      <c r="Y23" s="478" t="s">
        <v>50</v>
      </c>
      <c r="Z23" s="478" t="s">
        <v>50</v>
      </c>
      <c r="AA23" s="425" t="n">
        <v>8</v>
      </c>
      <c r="AB23" s="478" t="n">
        <v>8</v>
      </c>
      <c r="AC23" s="478" t="n">
        <v>8</v>
      </c>
      <c r="AD23" s="354" t="n">
        <v>8</v>
      </c>
      <c r="AE23" s="354" t="n">
        <v>8</v>
      </c>
      <c r="AF23" s="484" t="s">
        <v>50</v>
      </c>
      <c r="AG23" s="378" t="n">
        <f aca="false">IF(COUNTIF(D23:AF23,"&gt;0")&gt;$AG$1,$AG$1,COUNTIF(D23:AF23,"&gt;0"))</f>
        <v>20</v>
      </c>
      <c r="AH23" s="197"/>
      <c r="AI23" s="197" t="n">
        <f aca="false">COUNTIF($D23:$AF23,"отп/Б")+COUNTIF($D23:$AF23,"отп")+COUNTIF($D23:$AF23,"отп/с")</f>
        <v>0</v>
      </c>
      <c r="AJ23" s="197" t="n">
        <f aca="false">COUNTIF($D23:$AF23,"Б")</f>
        <v>0</v>
      </c>
      <c r="AK23" s="197"/>
      <c r="AL23" s="197" t="n">
        <v>25</v>
      </c>
      <c r="AM23" s="415" t="n">
        <v>1</v>
      </c>
      <c r="AN23" s="197" t="n">
        <v>40</v>
      </c>
      <c r="AO23" s="379"/>
      <c r="AP23" s="197" t="n">
        <v>60</v>
      </c>
      <c r="AQ23" s="197" t="n">
        <f aca="false">AM23*AN23+AO23*AP23+AK23*AL23</f>
        <v>40</v>
      </c>
      <c r="AR23" s="380"/>
    </row>
    <row r="24" customFormat="false" ht="15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50</v>
      </c>
      <c r="E24" s="490" t="s">
        <v>50</v>
      </c>
      <c r="F24" s="490" t="n">
        <v>13</v>
      </c>
      <c r="G24" s="490" t="n">
        <v>11</v>
      </c>
      <c r="H24" s="490" t="n">
        <v>10</v>
      </c>
      <c r="I24" s="490" t="n">
        <v>8</v>
      </c>
      <c r="J24" s="290" t="n">
        <v>10</v>
      </c>
      <c r="K24" s="428" t="s">
        <v>50</v>
      </c>
      <c r="L24" s="520" t="s">
        <v>50</v>
      </c>
      <c r="M24" s="490" t="n">
        <v>11</v>
      </c>
      <c r="N24" s="490" t="n">
        <v>13</v>
      </c>
      <c r="O24" s="490" t="n">
        <v>11</v>
      </c>
      <c r="P24" s="517" t="n">
        <v>11</v>
      </c>
      <c r="Q24" s="428" t="n">
        <v>11</v>
      </c>
      <c r="R24" s="478" t="s">
        <v>50</v>
      </c>
      <c r="S24" s="482" t="s">
        <v>50</v>
      </c>
      <c r="T24" s="429" t="n">
        <v>11</v>
      </c>
      <c r="U24" s="482" t="n">
        <v>11</v>
      </c>
      <c r="V24" s="478" t="n">
        <v>11</v>
      </c>
      <c r="W24" s="467" t="n">
        <v>13</v>
      </c>
      <c r="X24" s="390" t="n">
        <v>10</v>
      </c>
      <c r="Y24" s="478" t="s">
        <v>50</v>
      </c>
      <c r="Z24" s="478" t="s">
        <v>50</v>
      </c>
      <c r="AA24" s="425" t="n">
        <v>11</v>
      </c>
      <c r="AB24" s="478" t="n">
        <v>11</v>
      </c>
      <c r="AC24" s="478" t="n">
        <v>11</v>
      </c>
      <c r="AD24" s="354" t="n">
        <v>11</v>
      </c>
      <c r="AE24" s="354" t="n">
        <v>10</v>
      </c>
      <c r="AF24" s="484" t="s">
        <v>50</v>
      </c>
      <c r="AG24" s="378" t="n">
        <f aca="false">IF(COUNTIF(D24:AF24,"&gt;0")&gt;$AG$1,$AG$1,COUNTIF(D24:AF24,"&gt;0"))</f>
        <v>20</v>
      </c>
      <c r="AH24" s="197"/>
      <c r="AI24" s="197" t="n">
        <f aca="false">COUNTIF($D24:$AF24,"отп/Б")+COUNTIF($D24:$AF24,"отп")+COUNTIF($D24:$AF24,"отп/с")</f>
        <v>0</v>
      </c>
      <c r="AJ24" s="197" t="n">
        <f aca="false">COUNTIF($D24:$AF24,"Б")</f>
        <v>0</v>
      </c>
      <c r="AK24" s="197"/>
      <c r="AL24" s="197" t="n">
        <v>25</v>
      </c>
      <c r="AM24" s="420" t="n">
        <v>60</v>
      </c>
      <c r="AN24" s="197" t="n">
        <v>40</v>
      </c>
      <c r="AO24" s="379"/>
      <c r="AP24" s="197" t="n">
        <v>60</v>
      </c>
      <c r="AQ24" s="197" t="n">
        <f aca="false">AM24*AN24+AO24*AP24+AK24*AL24</f>
        <v>2400</v>
      </c>
      <c r="AR24" s="380"/>
    </row>
    <row r="25" customFormat="false" ht="15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50</v>
      </c>
      <c r="E25" s="490" t="s">
        <v>50</v>
      </c>
      <c r="F25" s="197" t="n">
        <v>9</v>
      </c>
      <c r="G25" s="384" t="n">
        <v>9</v>
      </c>
      <c r="H25" s="354" t="n">
        <v>8</v>
      </c>
      <c r="I25" s="355" t="n">
        <v>8</v>
      </c>
      <c r="J25" s="428" t="n">
        <v>10</v>
      </c>
      <c r="K25" s="428" t="s">
        <v>50</v>
      </c>
      <c r="L25" s="520" t="s">
        <v>50</v>
      </c>
      <c r="M25" s="355" t="n">
        <v>9</v>
      </c>
      <c r="N25" s="384" t="n">
        <v>9</v>
      </c>
      <c r="O25" s="354" t="n">
        <v>9</v>
      </c>
      <c r="P25" s="355" t="n">
        <v>10</v>
      </c>
      <c r="Q25" s="428" t="n">
        <v>9</v>
      </c>
      <c r="R25" s="478" t="s">
        <v>50</v>
      </c>
      <c r="S25" s="482" t="s">
        <v>50</v>
      </c>
      <c r="T25" s="429" t="n">
        <v>9</v>
      </c>
      <c r="U25" s="482" t="n">
        <v>9</v>
      </c>
      <c r="V25" s="478" t="n">
        <v>9</v>
      </c>
      <c r="W25" s="354" t="n">
        <v>9</v>
      </c>
      <c r="X25" s="354" t="n">
        <v>9</v>
      </c>
      <c r="Y25" s="478" t="s">
        <v>50</v>
      </c>
      <c r="Z25" s="478" t="s">
        <v>50</v>
      </c>
      <c r="AA25" s="425" t="n">
        <v>9</v>
      </c>
      <c r="AB25" s="478" t="n">
        <v>9</v>
      </c>
      <c r="AC25" s="478" t="n">
        <v>9</v>
      </c>
      <c r="AD25" s="354" t="n">
        <v>9</v>
      </c>
      <c r="AE25" s="354" t="n">
        <v>9</v>
      </c>
      <c r="AF25" s="484" t="s">
        <v>50</v>
      </c>
      <c r="AG25" s="378" t="n">
        <f aca="false">IF(COUNTIF(D25:AF25,"&gt;0")&gt;$AG$1,$AG$1,COUNTIF(D25:AF25,"&gt;0"))</f>
        <v>20</v>
      </c>
      <c r="AH25" s="197"/>
      <c r="AI25" s="197" t="n">
        <f aca="false">COUNTIF($D25:$AF25,"отп/Б")+COUNTIF($D25:$AF25,"отп")+COUNTIF($D25:$AF25,"отп/с")</f>
        <v>0</v>
      </c>
      <c r="AJ25" s="197" t="n">
        <f aca="false">COUNTIF($D25:$AF25,"Б")</f>
        <v>0</v>
      </c>
      <c r="AK25" s="197"/>
      <c r="AL25" s="197" t="n">
        <v>25</v>
      </c>
      <c r="AM25" s="415" t="n">
        <v>20</v>
      </c>
      <c r="AN25" s="197" t="n">
        <v>40</v>
      </c>
      <c r="AO25" s="379"/>
      <c r="AP25" s="197" t="n">
        <v>60</v>
      </c>
      <c r="AQ25" s="197" t="n">
        <f aca="false">AM25*AN25+AO25*AP25+AK25*AL25</f>
        <v>800</v>
      </c>
      <c r="AR25" s="380"/>
    </row>
    <row r="26" customFormat="false" ht="15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50</v>
      </c>
      <c r="E26" s="490" t="s">
        <v>50</v>
      </c>
      <c r="F26" s="363" t="n">
        <v>9.5</v>
      </c>
      <c r="G26" s="384" t="n">
        <v>8</v>
      </c>
      <c r="H26" s="354" t="n">
        <v>10</v>
      </c>
      <c r="I26" s="355" t="n">
        <v>8</v>
      </c>
      <c r="J26" s="428" t="n">
        <v>11</v>
      </c>
      <c r="K26" s="428" t="s">
        <v>50</v>
      </c>
      <c r="L26" s="520" t="s">
        <v>50</v>
      </c>
      <c r="M26" s="517" t="n">
        <v>9.5</v>
      </c>
      <c r="N26" s="384" t="n">
        <v>11</v>
      </c>
      <c r="O26" s="354" t="n">
        <v>10</v>
      </c>
      <c r="P26" s="292" t="s">
        <v>15</v>
      </c>
      <c r="Q26" s="428" t="n">
        <v>8</v>
      </c>
      <c r="R26" s="478" t="s">
        <v>50</v>
      </c>
      <c r="S26" s="482" t="s">
        <v>50</v>
      </c>
      <c r="T26" s="429" t="n">
        <v>8</v>
      </c>
      <c r="U26" s="482" t="n">
        <v>8</v>
      </c>
      <c r="V26" s="478" t="n">
        <v>8</v>
      </c>
      <c r="W26" s="354" t="n">
        <v>8</v>
      </c>
      <c r="X26" s="467" t="n">
        <v>9</v>
      </c>
      <c r="Y26" s="478" t="s">
        <v>50</v>
      </c>
      <c r="Z26" s="478" t="s">
        <v>50</v>
      </c>
      <c r="AA26" s="425" t="n">
        <v>8</v>
      </c>
      <c r="AB26" s="478" t="n">
        <v>11</v>
      </c>
      <c r="AC26" s="478" t="n">
        <v>10</v>
      </c>
      <c r="AD26" s="467" t="n">
        <v>12.5</v>
      </c>
      <c r="AE26" s="354" t="n">
        <v>9</v>
      </c>
      <c r="AF26" s="484" t="s">
        <v>50</v>
      </c>
      <c r="AG26" s="378" t="n">
        <f aca="false">IF(COUNTIF(D26:AF26,"&gt;0")&gt;$AG$1,$AG$1,COUNTIF(D26:AF26,"&gt;0"))</f>
        <v>19</v>
      </c>
      <c r="AH26" s="197"/>
      <c r="AI26" s="197" t="n">
        <f aca="false">COUNTIF($D26:$AF26,"отп/Б")+COUNTIF($D26:$AF26,"отп")+COUNTIF($D26:$AF26,"отп/с")</f>
        <v>1</v>
      </c>
      <c r="AJ26" s="197" t="n">
        <f aca="false">COUNTIF($D26:$AF26,"Б")</f>
        <v>0</v>
      </c>
      <c r="AK26" s="197"/>
      <c r="AL26" s="290" t="n">
        <v>25</v>
      </c>
      <c r="AM26" s="422" t="n">
        <v>25</v>
      </c>
      <c r="AN26" s="197" t="n">
        <v>60</v>
      </c>
      <c r="AP26" s="230" t="n">
        <v>90</v>
      </c>
      <c r="AQ26" s="230" t="n">
        <f aca="false">AM26*AN26+AO26*AP26+AK26*AL26</f>
        <v>1500</v>
      </c>
      <c r="AR26" s="380"/>
    </row>
    <row r="27" customFormat="false" ht="15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50</v>
      </c>
      <c r="E27" s="490" t="s">
        <v>50</v>
      </c>
      <c r="F27" s="567" t="n">
        <v>8</v>
      </c>
      <c r="G27" s="567" t="n">
        <v>8</v>
      </c>
      <c r="H27" s="354" t="n">
        <v>8</v>
      </c>
      <c r="I27" s="355" t="n">
        <v>8</v>
      </c>
      <c r="J27" s="428" t="n">
        <v>8</v>
      </c>
      <c r="K27" s="428" t="s">
        <v>50</v>
      </c>
      <c r="L27" s="520" t="s">
        <v>50</v>
      </c>
      <c r="M27" s="355" t="n">
        <v>8</v>
      </c>
      <c r="N27" s="384" t="n">
        <v>8</v>
      </c>
      <c r="O27" s="354" t="n">
        <v>8</v>
      </c>
      <c r="P27" s="355" t="n">
        <v>8</v>
      </c>
      <c r="Q27" s="428" t="n">
        <v>9</v>
      </c>
      <c r="R27" s="478" t="s">
        <v>50</v>
      </c>
      <c r="S27" s="482" t="s">
        <v>50</v>
      </c>
      <c r="T27" s="429" t="n">
        <v>8</v>
      </c>
      <c r="U27" s="482" t="n">
        <v>9</v>
      </c>
      <c r="V27" s="478" t="n">
        <v>8</v>
      </c>
      <c r="W27" s="354" t="n">
        <v>8</v>
      </c>
      <c r="X27" s="354" t="n">
        <v>8</v>
      </c>
      <c r="Y27" s="478" t="s">
        <v>50</v>
      </c>
      <c r="Z27" s="478" t="s">
        <v>50</v>
      </c>
      <c r="AA27" s="425" t="n">
        <v>8</v>
      </c>
      <c r="AB27" s="478" t="n">
        <v>8</v>
      </c>
      <c r="AC27" s="478" t="n">
        <v>8</v>
      </c>
      <c r="AD27" s="490" t="n">
        <v>8</v>
      </c>
      <c r="AE27" s="490" t="n">
        <v>8</v>
      </c>
      <c r="AF27" s="484" t="s">
        <v>50</v>
      </c>
      <c r="AG27" s="378" t="n">
        <f aca="false">IF(COUNTIF(D27:AF27,"&gt;0")&gt;$AG$1,$AG$1,COUNTIF(D27:AF27,"&gt;0"))</f>
        <v>20</v>
      </c>
      <c r="AH27" s="197"/>
      <c r="AI27" s="197" t="n">
        <f aca="false">COUNTIF($D27:$AF27,"отп/Б")+COUNTIF($D27:$AF27,"отп")+COUNTIF($D27:$AF27,"отп/с")</f>
        <v>0</v>
      </c>
      <c r="AJ27" s="197" t="n">
        <f aca="false">COUNTIF($D27:$AF27,"Б")</f>
        <v>0</v>
      </c>
      <c r="AK27" s="197"/>
      <c r="AL27" s="290" t="n">
        <v>15</v>
      </c>
      <c r="AM27" s="419" t="n">
        <v>2</v>
      </c>
      <c r="AN27" s="197" t="n">
        <v>30</v>
      </c>
      <c r="AO27" s="379"/>
      <c r="AP27" s="197" t="n">
        <v>45</v>
      </c>
      <c r="AQ27" s="197" t="n">
        <f aca="false">AM27*AN27+AO27*AP27+AK27*AL27</f>
        <v>60</v>
      </c>
      <c r="AR27" s="380"/>
    </row>
    <row r="28" customFormat="false" ht="15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50</v>
      </c>
      <c r="E28" s="490" t="s">
        <v>50</v>
      </c>
      <c r="F28" s="490" t="n">
        <v>8</v>
      </c>
      <c r="G28" s="490" t="n">
        <v>8</v>
      </c>
      <c r="H28" s="490" t="n">
        <v>8</v>
      </c>
      <c r="I28" s="490" t="n">
        <v>8</v>
      </c>
      <c r="J28" s="290" t="n">
        <v>8</v>
      </c>
      <c r="K28" s="428" t="s">
        <v>50</v>
      </c>
      <c r="L28" s="520" t="s">
        <v>50</v>
      </c>
      <c r="M28" s="490" t="n">
        <v>8</v>
      </c>
      <c r="N28" s="490" t="n">
        <v>8</v>
      </c>
      <c r="O28" s="354" t="n">
        <v>8</v>
      </c>
      <c r="P28" s="490" t="n">
        <v>8</v>
      </c>
      <c r="Q28" s="428" t="n">
        <v>8</v>
      </c>
      <c r="R28" s="478" t="s">
        <v>50</v>
      </c>
      <c r="S28" s="482" t="s">
        <v>50</v>
      </c>
      <c r="T28" s="429" t="n">
        <v>8</v>
      </c>
      <c r="U28" s="482" t="n">
        <v>8</v>
      </c>
      <c r="V28" s="478" t="n">
        <v>8</v>
      </c>
      <c r="W28" s="490" t="n">
        <v>8</v>
      </c>
      <c r="X28" s="490" t="n">
        <v>8</v>
      </c>
      <c r="Y28" s="478" t="s">
        <v>50</v>
      </c>
      <c r="Z28" s="478" t="s">
        <v>50</v>
      </c>
      <c r="AA28" s="425" t="n">
        <v>8</v>
      </c>
      <c r="AB28" s="425" t="n">
        <v>8</v>
      </c>
      <c r="AC28" s="478" t="n">
        <v>8</v>
      </c>
      <c r="AD28" s="490" t="n">
        <v>8</v>
      </c>
      <c r="AE28" s="490" t="n">
        <v>8</v>
      </c>
      <c r="AF28" s="484" t="s">
        <v>50</v>
      </c>
      <c r="AG28" s="378" t="n">
        <f aca="false">IF(COUNTIF(D28:AF28,"&gt;0")&gt;$AG$1,$AG$1,COUNTIF(D28:AF28,"&gt;0"))</f>
        <v>20</v>
      </c>
      <c r="AH28" s="197"/>
      <c r="AI28" s="197" t="n">
        <f aca="false">COUNTIF($D28:$AF28,"отп/Б")+COUNTIF($D28:$AF28,"отп")+COUNTIF($D28:$AF28,"отп/с")</f>
        <v>0</v>
      </c>
      <c r="AJ28" s="197" t="n">
        <f aca="false">COUNTIF($D28:$AF28,"Б")</f>
        <v>0</v>
      </c>
      <c r="AK28" s="197"/>
      <c r="AL28" s="290" t="n">
        <v>15</v>
      </c>
      <c r="AM28" s="419"/>
      <c r="AN28" s="197" t="n">
        <v>30</v>
      </c>
      <c r="AO28" s="379"/>
      <c r="AP28" s="197" t="n">
        <v>45</v>
      </c>
      <c r="AQ28" s="197" t="n">
        <f aca="false">AM28*AN28+AO28*AP28+AK28*AL28</f>
        <v>0</v>
      </c>
      <c r="AR28" s="380"/>
    </row>
    <row r="29" customFormat="false" ht="15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50</v>
      </c>
      <c r="E29" s="490" t="s">
        <v>50</v>
      </c>
      <c r="F29" s="197" t="n">
        <v>8</v>
      </c>
      <c r="G29" s="384" t="n">
        <v>8</v>
      </c>
      <c r="H29" s="354" t="n">
        <v>8</v>
      </c>
      <c r="I29" s="355" t="n">
        <v>8</v>
      </c>
      <c r="J29" s="428" t="n">
        <v>8</v>
      </c>
      <c r="K29" s="428" t="s">
        <v>50</v>
      </c>
      <c r="L29" s="520" t="s">
        <v>50</v>
      </c>
      <c r="M29" s="355" t="n">
        <v>8</v>
      </c>
      <c r="N29" s="384" t="n">
        <v>8</v>
      </c>
      <c r="O29" s="354" t="n">
        <v>8</v>
      </c>
      <c r="P29" s="355" t="n">
        <v>8</v>
      </c>
      <c r="Q29" s="428" t="n">
        <v>8</v>
      </c>
      <c r="R29" s="478" t="s">
        <v>50</v>
      </c>
      <c r="S29" s="482" t="s">
        <v>50</v>
      </c>
      <c r="T29" s="429" t="n">
        <v>8</v>
      </c>
      <c r="U29" s="482" t="n">
        <v>8</v>
      </c>
      <c r="V29" s="478" t="n">
        <v>8</v>
      </c>
      <c r="W29" s="354" t="n">
        <v>8</v>
      </c>
      <c r="X29" s="354" t="n">
        <v>8</v>
      </c>
      <c r="Y29" s="478" t="s">
        <v>50</v>
      </c>
      <c r="Z29" s="478" t="s">
        <v>50</v>
      </c>
      <c r="AA29" s="425" t="n">
        <v>8</v>
      </c>
      <c r="AB29" s="478" t="n">
        <v>8</v>
      </c>
      <c r="AC29" s="478" t="n">
        <v>8</v>
      </c>
      <c r="AD29" s="354" t="n">
        <v>8</v>
      </c>
      <c r="AE29" s="354" t="n">
        <v>8</v>
      </c>
      <c r="AF29" s="484" t="s">
        <v>50</v>
      </c>
      <c r="AG29" s="378" t="n">
        <f aca="false">IF(COUNTIF(D29:AF29,"&gt;0")&gt;$AG$1,$AG$1,COUNTIF(D29:AF29,"&gt;0"))</f>
        <v>20</v>
      </c>
      <c r="AH29" s="197"/>
      <c r="AI29" s="197" t="n">
        <f aca="false">COUNTIF($D29:$AF29,"отп/Б")+COUNTIF($D29:$AF29,"отп")+COUNTIF($D29:$AF29,"отп/с")</f>
        <v>0</v>
      </c>
      <c r="AJ29" s="197" t="n">
        <f aca="false">COUNTIF($D29:$AF29,"Б")</f>
        <v>0</v>
      </c>
      <c r="AK29" s="197"/>
      <c r="AL29" s="290" t="n">
        <v>15</v>
      </c>
      <c r="AM29" s="419"/>
      <c r="AN29" s="197" t="n">
        <v>30</v>
      </c>
      <c r="AO29" s="379"/>
      <c r="AP29" s="197" t="n">
        <v>45</v>
      </c>
      <c r="AQ29" s="197" t="n">
        <f aca="false">AM29*AN29+AO29*AP29+AK29*AL29</f>
        <v>0</v>
      </c>
      <c r="AR29" s="380"/>
    </row>
    <row r="30" customFormat="false" ht="15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50</v>
      </c>
      <c r="E30" s="490" t="s">
        <v>50</v>
      </c>
      <c r="F30" s="490" t="n">
        <v>9</v>
      </c>
      <c r="G30" s="490" t="n">
        <v>8</v>
      </c>
      <c r="H30" s="490" t="n">
        <v>10</v>
      </c>
      <c r="I30" s="490" t="n">
        <v>8</v>
      </c>
      <c r="J30" s="290" t="n">
        <v>8</v>
      </c>
      <c r="K30" s="428" t="s">
        <v>50</v>
      </c>
      <c r="L30" s="520" t="s">
        <v>50</v>
      </c>
      <c r="M30" s="490" t="n">
        <v>9</v>
      </c>
      <c r="N30" s="384" t="n">
        <v>9</v>
      </c>
      <c r="O30" s="354" t="n">
        <v>8</v>
      </c>
      <c r="P30" s="355" t="n">
        <v>8</v>
      </c>
      <c r="Q30" s="428" t="n">
        <v>8</v>
      </c>
      <c r="R30" s="478" t="s">
        <v>50</v>
      </c>
      <c r="S30" s="482" t="s">
        <v>50</v>
      </c>
      <c r="T30" s="429" t="n">
        <v>8</v>
      </c>
      <c r="U30" s="482" t="n">
        <v>8</v>
      </c>
      <c r="V30" s="478" t="n">
        <v>8</v>
      </c>
      <c r="W30" s="354" t="n">
        <v>9</v>
      </c>
      <c r="X30" s="354" t="n">
        <v>8</v>
      </c>
      <c r="Y30" s="478" t="s">
        <v>50</v>
      </c>
      <c r="Z30" s="478" t="s">
        <v>50</v>
      </c>
      <c r="AA30" s="425" t="n">
        <v>8</v>
      </c>
      <c r="AB30" s="478" t="n">
        <v>8</v>
      </c>
      <c r="AC30" s="478" t="n">
        <v>8</v>
      </c>
      <c r="AD30" s="354" t="n">
        <v>8</v>
      </c>
      <c r="AE30" s="354" t="n">
        <v>8</v>
      </c>
      <c r="AF30" s="484" t="s">
        <v>50</v>
      </c>
      <c r="AG30" s="197" t="n">
        <f aca="false">IF(COUNTIF(D30:AF30,"&gt;0")&gt;$AG$1,$AG$1,COUNTIF(D30:AF30,"&gt;0"))</f>
        <v>20</v>
      </c>
      <c r="AH30" s="197"/>
      <c r="AI30" s="197" t="n">
        <f aca="false">COUNTIF($D30:$AF30,"отп/Б")+COUNTIF($D30:$AF30,"отп")+COUNTIF($D30:$AF30,"отп/с")</f>
        <v>0</v>
      </c>
      <c r="AJ30" s="197" t="n">
        <f aca="false">COUNTIF($D30:$AF30,"Б")</f>
        <v>0</v>
      </c>
      <c r="AK30" s="197"/>
      <c r="AL30" s="290" t="n">
        <v>15</v>
      </c>
      <c r="AM30" s="423" t="n">
        <v>7</v>
      </c>
      <c r="AN30" s="197" t="n">
        <v>30</v>
      </c>
      <c r="AO30" s="379"/>
      <c r="AP30" s="197" t="n">
        <v>45</v>
      </c>
      <c r="AQ30" s="197" t="n">
        <f aca="false">AM30*AN30+AO30*AP30+AK30*AL30</f>
        <v>210</v>
      </c>
      <c r="AR30" s="380"/>
    </row>
    <row r="31" customFormat="false" ht="15" hidden="false" customHeight="false" outlineLevel="0" collapsed="false">
      <c r="A31" s="402" t="n">
        <v>29</v>
      </c>
      <c r="B31" s="192" t="s">
        <v>50</v>
      </c>
      <c r="C31" s="396" t="s">
        <v>51</v>
      </c>
      <c r="D31" s="197" t="s">
        <v>50</v>
      </c>
      <c r="E31" s="490" t="s">
        <v>50</v>
      </c>
      <c r="F31" s="197" t="n">
        <v>8</v>
      </c>
      <c r="G31" s="197" t="n">
        <v>8</v>
      </c>
      <c r="H31" s="197" t="n">
        <v>8</v>
      </c>
      <c r="I31" s="197" t="n">
        <v>8</v>
      </c>
      <c r="J31" s="197" t="n">
        <v>8</v>
      </c>
      <c r="K31" s="428" t="s">
        <v>50</v>
      </c>
      <c r="L31" s="520" t="s">
        <v>50</v>
      </c>
      <c r="M31" s="197" t="n">
        <v>8</v>
      </c>
      <c r="N31" s="197" t="n">
        <v>8</v>
      </c>
      <c r="O31" s="197" t="n">
        <v>8</v>
      </c>
      <c r="P31" s="197" t="n">
        <v>8</v>
      </c>
      <c r="Q31" s="197" t="n">
        <v>8</v>
      </c>
      <c r="R31" s="478" t="s">
        <v>50</v>
      </c>
      <c r="S31" s="482" t="s">
        <v>50</v>
      </c>
      <c r="T31" s="197" t="n">
        <v>8</v>
      </c>
      <c r="U31" s="197" t="n">
        <v>8</v>
      </c>
      <c r="V31" s="197" t="n">
        <v>8</v>
      </c>
      <c r="W31" s="197" t="n">
        <v>8</v>
      </c>
      <c r="X31" s="197" t="n">
        <v>8</v>
      </c>
      <c r="Y31" s="478" t="s">
        <v>50</v>
      </c>
      <c r="Z31" s="478" t="s">
        <v>50</v>
      </c>
      <c r="AA31" s="197" t="n">
        <v>8</v>
      </c>
      <c r="AB31" s="197" t="n">
        <v>8</v>
      </c>
      <c r="AC31" s="197" t="n">
        <v>8</v>
      </c>
      <c r="AD31" s="197" t="n">
        <v>8</v>
      </c>
      <c r="AE31" s="478" t="n">
        <v>8</v>
      </c>
      <c r="AF31" s="484" t="s">
        <v>50</v>
      </c>
      <c r="AG31" s="258" t="n">
        <f aca="false">IF(COUNTIF(D31:AF31,"&gt;0")&gt;$AG$1,$AG$1,COUNTIF(D31:AF31,"&gt;0"))</f>
        <v>20</v>
      </c>
      <c r="AH31" s="192"/>
      <c r="AI31" s="192" t="n">
        <f aca="false">COUNTIF($D31:$AF31,"отп/Б")+COUNTIF($D31:$AF31,"отп")+COUNTIF($D31:$AF31,"отп/с")</f>
        <v>0</v>
      </c>
      <c r="AJ31" s="192" t="n">
        <f aca="false">COUNTIF($D31:$AF31,"Б")</f>
        <v>0</v>
      </c>
      <c r="AK31" s="192"/>
      <c r="AL31" s="290" t="n">
        <v>25</v>
      </c>
      <c r="AM31" s="193"/>
      <c r="AN31" s="193" t="n">
        <v>40</v>
      </c>
      <c r="AO31" s="290"/>
      <c r="AP31" s="193" t="n">
        <v>60</v>
      </c>
      <c r="AQ31" s="193" t="n">
        <f aca="false">AM31*AN31+AO31*AP31+AK31*AL31</f>
        <v>0</v>
      </c>
      <c r="AR31" s="193"/>
    </row>
    <row r="32" customFormat="false" ht="15" hidden="false" customHeight="false" outlineLevel="0" collapsed="false">
      <c r="A32" s="290" t="n">
        <v>30</v>
      </c>
      <c r="B32" s="192" t="s">
        <v>50</v>
      </c>
      <c r="C32" s="396" t="s">
        <v>119</v>
      </c>
      <c r="D32" s="292" t="s">
        <v>15</v>
      </c>
      <c r="E32" s="292" t="s">
        <v>15</v>
      </c>
      <c r="F32" s="292" t="s">
        <v>15</v>
      </c>
      <c r="G32" s="292" t="s">
        <v>15</v>
      </c>
      <c r="H32" s="292" t="s">
        <v>15</v>
      </c>
      <c r="I32" s="355" t="n">
        <v>8</v>
      </c>
      <c r="J32" s="428" t="n">
        <v>8</v>
      </c>
      <c r="K32" s="428" t="s">
        <v>50</v>
      </c>
      <c r="L32" s="520" t="s">
        <v>50</v>
      </c>
      <c r="M32" s="355" t="n">
        <v>8</v>
      </c>
      <c r="N32" s="384" t="n">
        <v>8</v>
      </c>
      <c r="O32" s="354" t="n">
        <v>8</v>
      </c>
      <c r="P32" s="355" t="n">
        <v>8</v>
      </c>
      <c r="Q32" s="428" t="n">
        <v>8</v>
      </c>
      <c r="R32" s="478" t="s">
        <v>50</v>
      </c>
      <c r="S32" s="482" t="s">
        <v>50</v>
      </c>
      <c r="T32" s="197" t="n">
        <v>8</v>
      </c>
      <c r="U32" s="197" t="n">
        <v>8</v>
      </c>
      <c r="V32" s="197" t="n">
        <v>8</v>
      </c>
      <c r="W32" s="197" t="n">
        <v>8</v>
      </c>
      <c r="X32" s="104" t="s">
        <v>66</v>
      </c>
      <c r="Y32" s="478" t="s">
        <v>50</v>
      </c>
      <c r="Z32" s="478" t="s">
        <v>50</v>
      </c>
      <c r="AA32" s="197" t="n">
        <v>8</v>
      </c>
      <c r="AB32" s="197" t="n">
        <v>8</v>
      </c>
      <c r="AC32" s="197" t="n">
        <v>8</v>
      </c>
      <c r="AD32" s="197" t="n">
        <v>8</v>
      </c>
      <c r="AE32" s="197" t="n">
        <v>8</v>
      </c>
      <c r="AF32" s="484" t="s">
        <v>50</v>
      </c>
      <c r="AG32" s="258" t="n">
        <f aca="false">IF(COUNTIF(D32:AF32,"&gt;0")&gt;$AG$1,$AG$1,COUNTIF(D32:AF32,"&gt;0"))</f>
        <v>16</v>
      </c>
      <c r="AH32" s="192"/>
      <c r="AI32" s="192" t="n">
        <f aca="false">COUNTIF($D32:$AF32,"отп/Б")+COUNTIF($D32:$AF32,"отп")+COUNTIF($D32:$AF32,"отп/с")</f>
        <v>6</v>
      </c>
      <c r="AJ32" s="192" t="n">
        <f aca="false">COUNTIF($D32:$AF32,"Б")</f>
        <v>0</v>
      </c>
      <c r="AK32" s="192"/>
      <c r="AL32" s="290" t="n">
        <v>25</v>
      </c>
      <c r="AM32" s="193"/>
      <c r="AN32" s="193" t="n">
        <v>50</v>
      </c>
      <c r="AO32" s="197"/>
      <c r="AP32" s="230" t="n">
        <v>75</v>
      </c>
      <c r="AQ32" s="230" t="n">
        <f aca="false">AM32*AN32+AO32*AP32+AK32*AL32</f>
        <v>0</v>
      </c>
      <c r="AR32" s="230"/>
    </row>
    <row r="33" customFormat="false" ht="15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50</v>
      </c>
      <c r="E33" s="490" t="s">
        <v>50</v>
      </c>
      <c r="F33" s="197" t="n">
        <v>8</v>
      </c>
      <c r="G33" s="384" t="n">
        <v>8</v>
      </c>
      <c r="H33" s="354" t="n">
        <v>8</v>
      </c>
      <c r="I33" s="355" t="n">
        <v>8</v>
      </c>
      <c r="J33" s="428" t="n">
        <v>8</v>
      </c>
      <c r="K33" s="428" t="s">
        <v>50</v>
      </c>
      <c r="L33" s="520" t="s">
        <v>50</v>
      </c>
      <c r="M33" s="355" t="n">
        <v>8</v>
      </c>
      <c r="N33" s="384" t="n">
        <v>8</v>
      </c>
      <c r="O33" s="354" t="n">
        <v>8</v>
      </c>
      <c r="P33" s="355" t="n">
        <v>8</v>
      </c>
      <c r="Q33" s="428" t="n">
        <v>8</v>
      </c>
      <c r="R33" s="478" t="s">
        <v>50</v>
      </c>
      <c r="S33" s="482" t="s">
        <v>50</v>
      </c>
      <c r="T33" s="429" t="n">
        <v>8</v>
      </c>
      <c r="U33" s="482" t="n">
        <v>8</v>
      </c>
      <c r="V33" s="478" t="n">
        <v>8</v>
      </c>
      <c r="W33" s="354" t="n">
        <v>8</v>
      </c>
      <c r="X33" s="354" t="n">
        <v>8</v>
      </c>
      <c r="Y33" s="478" t="s">
        <v>50</v>
      </c>
      <c r="Z33" s="478" t="s">
        <v>50</v>
      </c>
      <c r="AA33" s="425" t="n">
        <v>8</v>
      </c>
      <c r="AB33" s="478" t="n">
        <v>8</v>
      </c>
      <c r="AC33" s="478" t="n">
        <v>8</v>
      </c>
      <c r="AD33" s="354" t="n">
        <v>8</v>
      </c>
      <c r="AE33" s="354" t="n">
        <v>8</v>
      </c>
      <c r="AF33" s="484" t="s">
        <v>50</v>
      </c>
      <c r="AG33" s="200" t="n">
        <f aca="false">IF(COUNTIF(D33:AF33,"&gt;0")&gt;$AG$1,$AG$1,COUNTIF(D33:AF33,"&gt;0"))</f>
        <v>20</v>
      </c>
      <c r="AH33" s="196"/>
      <c r="AI33" s="196" t="n">
        <f aca="false">COUNTIF($D33:$AF33,"отп/Б")+COUNTIF($D33:$AF33,"отп")+COUNTIF($D33:$AF33,"отп/с")</f>
        <v>0</v>
      </c>
      <c r="AJ33" s="196" t="n">
        <f aca="false">COUNTIF($D33:$AF33,"Б")</f>
        <v>0</v>
      </c>
      <c r="AK33" s="196"/>
      <c r="AL33" s="197" t="n">
        <v>25</v>
      </c>
      <c r="AM33" s="230"/>
      <c r="AN33" s="230" t="n">
        <v>40</v>
      </c>
      <c r="AO33" s="197"/>
      <c r="AP33" s="230" t="n">
        <v>60</v>
      </c>
      <c r="AQ33" s="230" t="n">
        <f aca="false">AM33*AN33+AO33*AP33+AK33*AL33</f>
        <v>0</v>
      </c>
      <c r="AR33" s="230"/>
    </row>
    <row r="34" customFormat="false" ht="15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50</v>
      </c>
      <c r="E34" s="490" t="s">
        <v>50</v>
      </c>
      <c r="F34" s="197" t="n">
        <v>8</v>
      </c>
      <c r="G34" s="384" t="n">
        <v>8</v>
      </c>
      <c r="H34" s="354" t="n">
        <v>8</v>
      </c>
      <c r="I34" s="355" t="n">
        <v>8</v>
      </c>
      <c r="J34" s="428" t="n">
        <v>8</v>
      </c>
      <c r="K34" s="428" t="s">
        <v>50</v>
      </c>
      <c r="L34" s="520" t="s">
        <v>50</v>
      </c>
      <c r="M34" s="355" t="n">
        <v>8</v>
      </c>
      <c r="N34" s="384" t="n">
        <v>8</v>
      </c>
      <c r="O34" s="354" t="n">
        <v>8</v>
      </c>
      <c r="P34" s="355" t="n">
        <v>8</v>
      </c>
      <c r="Q34" s="428" t="n">
        <v>8</v>
      </c>
      <c r="R34" s="478" t="s">
        <v>50</v>
      </c>
      <c r="S34" s="482" t="s">
        <v>50</v>
      </c>
      <c r="T34" s="429" t="n">
        <v>8</v>
      </c>
      <c r="U34" s="482" t="n">
        <v>8</v>
      </c>
      <c r="V34" s="478" t="n">
        <v>8</v>
      </c>
      <c r="W34" s="354" t="n">
        <v>8</v>
      </c>
      <c r="X34" s="354" t="n">
        <v>8</v>
      </c>
      <c r="Y34" s="478" t="s">
        <v>50</v>
      </c>
      <c r="Z34" s="478" t="s">
        <v>50</v>
      </c>
      <c r="AA34" s="425" t="n">
        <v>8</v>
      </c>
      <c r="AB34" s="478" t="n">
        <v>8</v>
      </c>
      <c r="AC34" s="478" t="n">
        <v>8</v>
      </c>
      <c r="AD34" s="354" t="n">
        <v>8</v>
      </c>
      <c r="AE34" s="354" t="n">
        <v>8</v>
      </c>
      <c r="AF34" s="484" t="s">
        <v>50</v>
      </c>
      <c r="AG34" s="200" t="n">
        <f aca="false">IF(COUNTIF(D34:AF34,"&gt;0")&gt;$AG$1,$AG$1,COUNTIF(D34:AF34,"&gt;0"))</f>
        <v>20</v>
      </c>
      <c r="AH34" s="196"/>
      <c r="AI34" s="196" t="n">
        <f aca="false">COUNTIF($D34:$AF34,"отп/Б")+COUNTIF($D34:$AF34,"отп")+COUNTIF($D34:$AF34,"отп/с")</f>
        <v>0</v>
      </c>
      <c r="AJ34" s="196" t="n">
        <f aca="false">COUNTIF($D34:$AF34,"Б")</f>
        <v>0</v>
      </c>
      <c r="AK34" s="196"/>
      <c r="AL34" s="197" t="n">
        <v>25</v>
      </c>
      <c r="AM34" s="230" t="n">
        <v>1</v>
      </c>
      <c r="AN34" s="230" t="n">
        <v>40</v>
      </c>
      <c r="AO34" s="197"/>
      <c r="AP34" s="230" t="n">
        <v>60</v>
      </c>
      <c r="AQ34" s="230" t="n">
        <f aca="false">AM34*AN34+AO34*AP34+AK34*AL34</f>
        <v>40</v>
      </c>
      <c r="AR34" s="230"/>
    </row>
    <row r="35" customFormat="false" ht="15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50</v>
      </c>
      <c r="E35" s="490" t="s">
        <v>50</v>
      </c>
      <c r="F35" s="197" t="n">
        <v>8</v>
      </c>
      <c r="G35" s="384" t="n">
        <v>8</v>
      </c>
      <c r="H35" s="354" t="n">
        <v>8</v>
      </c>
      <c r="I35" s="355" t="n">
        <v>8</v>
      </c>
      <c r="J35" s="428" t="n">
        <v>8</v>
      </c>
      <c r="K35" s="428" t="s">
        <v>50</v>
      </c>
      <c r="L35" s="520" t="s">
        <v>50</v>
      </c>
      <c r="M35" s="355" t="n">
        <v>8</v>
      </c>
      <c r="N35" s="384" t="n">
        <v>8</v>
      </c>
      <c r="O35" s="354" t="n">
        <v>8</v>
      </c>
      <c r="P35" s="355" t="n">
        <v>8</v>
      </c>
      <c r="Q35" s="428" t="n">
        <v>8</v>
      </c>
      <c r="R35" s="478" t="s">
        <v>50</v>
      </c>
      <c r="S35" s="482" t="s">
        <v>50</v>
      </c>
      <c r="T35" s="429" t="n">
        <v>8</v>
      </c>
      <c r="U35" s="482" t="n">
        <v>8</v>
      </c>
      <c r="V35" s="478" t="n">
        <v>8</v>
      </c>
      <c r="W35" s="354" t="n">
        <v>8</v>
      </c>
      <c r="X35" s="354" t="n">
        <v>8</v>
      </c>
      <c r="Y35" s="478" t="s">
        <v>50</v>
      </c>
      <c r="Z35" s="478" t="s">
        <v>50</v>
      </c>
      <c r="AA35" s="425" t="n">
        <v>8</v>
      </c>
      <c r="AB35" s="478" t="n">
        <v>8</v>
      </c>
      <c r="AC35" s="478" t="n">
        <v>8</v>
      </c>
      <c r="AD35" s="354" t="n">
        <v>8</v>
      </c>
      <c r="AE35" s="354" t="n">
        <v>8</v>
      </c>
      <c r="AF35" s="484" t="s">
        <v>50</v>
      </c>
      <c r="AG35" s="200" t="n">
        <f aca="false">IF(COUNTIF(D35:AF35,"&gt;0")&gt;$AG$1,$AG$1,COUNTIF(D35:AF35,"&gt;0"))</f>
        <v>20</v>
      </c>
      <c r="AH35" s="196"/>
      <c r="AI35" s="196" t="n">
        <f aca="false">COUNTIF($D35:$AF35,"отп/Б")+COUNTIF($D35:$AF35,"отп")+COUNTIF($D35:$AF35,"отп/с")</f>
        <v>0</v>
      </c>
      <c r="AJ35" s="196" t="n">
        <f aca="false">COUNTIF($D35:$AF35,"Б")</f>
        <v>0</v>
      </c>
      <c r="AK35" s="196"/>
      <c r="AL35" s="197" t="n">
        <v>25</v>
      </c>
      <c r="AM35" s="197"/>
      <c r="AN35" s="197" t="n">
        <v>40</v>
      </c>
      <c r="AO35" s="197"/>
      <c r="AP35" s="197" t="n">
        <v>60</v>
      </c>
      <c r="AQ35" s="197" t="n">
        <f aca="false">AM35*AN35+AO35*AP35+AK35*AL35</f>
        <v>0</v>
      </c>
      <c r="AR35" s="230"/>
    </row>
    <row r="36" customFormat="false" ht="15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50</v>
      </c>
      <c r="E36" s="490" t="s">
        <v>50</v>
      </c>
      <c r="F36" s="197" t="n">
        <v>8</v>
      </c>
      <c r="G36" s="102" t="n">
        <v>8</v>
      </c>
      <c r="H36" s="354" t="n">
        <v>8</v>
      </c>
      <c r="I36" s="355" t="n">
        <v>8</v>
      </c>
      <c r="J36" s="428" t="n">
        <v>8</v>
      </c>
      <c r="K36" s="428" t="s">
        <v>50</v>
      </c>
      <c r="L36" s="520" t="s">
        <v>50</v>
      </c>
      <c r="M36" s="355" t="n">
        <v>8</v>
      </c>
      <c r="N36" s="384" t="n">
        <v>8</v>
      </c>
      <c r="O36" s="354" t="n">
        <v>8</v>
      </c>
      <c r="P36" s="355" t="n">
        <v>8</v>
      </c>
      <c r="Q36" s="428" t="n">
        <v>8</v>
      </c>
      <c r="R36" s="478" t="s">
        <v>50</v>
      </c>
      <c r="S36" s="482" t="s">
        <v>50</v>
      </c>
      <c r="T36" s="429" t="n">
        <v>8</v>
      </c>
      <c r="U36" s="482" t="n">
        <v>8</v>
      </c>
      <c r="V36" s="478" t="n">
        <v>8</v>
      </c>
      <c r="W36" s="354" t="n">
        <v>8</v>
      </c>
      <c r="X36" s="354" t="n">
        <v>8</v>
      </c>
      <c r="Y36" s="478" t="s">
        <v>50</v>
      </c>
      <c r="Z36" s="478" t="s">
        <v>50</v>
      </c>
      <c r="AA36" s="425" t="n">
        <v>8</v>
      </c>
      <c r="AB36" s="478" t="n">
        <v>8</v>
      </c>
      <c r="AC36" s="478" t="n">
        <v>8</v>
      </c>
      <c r="AD36" s="354" t="n">
        <v>8</v>
      </c>
      <c r="AE36" s="354" t="n">
        <v>8</v>
      </c>
      <c r="AF36" s="484" t="s">
        <v>50</v>
      </c>
      <c r="AG36" s="200" t="n">
        <f aca="false">IF(COUNTIF(D36:AF36,"&gt;0")&gt;$AG$1,$AG$1,COUNTIF(D36:AF36,"&gt;0"))</f>
        <v>20</v>
      </c>
      <c r="AH36" s="196"/>
      <c r="AI36" s="196" t="n">
        <f aca="false">COUNTIF($D36:$AF36,"отп/Б")+COUNTIF($D36:$AF36,"отп")+COUNTIF($D36:$AF36,"отп/с")</f>
        <v>0</v>
      </c>
      <c r="AJ36" s="196" t="n">
        <f aca="false">COUNTIF($D36:$AF36,"Б")</f>
        <v>0</v>
      </c>
      <c r="AK36" s="196"/>
      <c r="AL36" s="197" t="n">
        <v>25</v>
      </c>
      <c r="AM36" s="197"/>
      <c r="AN36" s="197" t="n">
        <v>50</v>
      </c>
      <c r="AO36" s="197"/>
      <c r="AP36" s="197" t="n">
        <v>75</v>
      </c>
      <c r="AQ36" s="197" t="n">
        <f aca="false">AM36*AN36+AO36*AP36+AK36*AL36</f>
        <v>0</v>
      </c>
      <c r="AR36" s="230"/>
    </row>
    <row r="37" customFormat="false" ht="15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50</v>
      </c>
      <c r="E37" s="490" t="s">
        <v>50</v>
      </c>
      <c r="F37" s="197"/>
      <c r="G37" s="102"/>
      <c r="H37" s="354"/>
      <c r="I37" s="355"/>
      <c r="J37" s="428"/>
      <c r="K37" s="428" t="s">
        <v>50</v>
      </c>
      <c r="L37" s="520" t="s">
        <v>50</v>
      </c>
      <c r="M37" s="355"/>
      <c r="N37" s="384"/>
      <c r="O37" s="354"/>
      <c r="P37" s="355"/>
      <c r="Q37" s="428"/>
      <c r="R37" s="478" t="s">
        <v>50</v>
      </c>
      <c r="S37" s="482" t="s">
        <v>50</v>
      </c>
      <c r="T37" s="429"/>
      <c r="U37" s="482"/>
      <c r="V37" s="478"/>
      <c r="W37" s="354"/>
      <c r="X37" s="354"/>
      <c r="Y37" s="478" t="s">
        <v>50</v>
      </c>
      <c r="Z37" s="478" t="s">
        <v>50</v>
      </c>
      <c r="AA37" s="425"/>
      <c r="AB37" s="478"/>
      <c r="AC37" s="478"/>
      <c r="AD37" s="354"/>
      <c r="AE37" s="354"/>
      <c r="AF37" s="484" t="s">
        <v>50</v>
      </c>
      <c r="AG37" s="200" t="n">
        <f aca="false">IF(COUNTIF(D37:AF37,"&gt;0")&gt;$AG$1,$AG$1,COUNTIF(D37:AF37,"&gt;0"))</f>
        <v>0</v>
      </c>
      <c r="AH37" s="196"/>
      <c r="AI37" s="196" t="n">
        <f aca="false">COUNTIF($D37:$AF37,"отп/Б")+COUNTIF($D37:$AF37,"отп")+COUNTIF($D37:$AF37,"отп/с")</f>
        <v>0</v>
      </c>
      <c r="AJ37" s="196" t="n">
        <f aca="false">COUNTIF($D37:$AF37,"Б")</f>
        <v>0</v>
      </c>
      <c r="AK37" s="196"/>
      <c r="AL37" s="197" t="n">
        <v>25</v>
      </c>
      <c r="AM37" s="197"/>
      <c r="AN37" s="230" t="n">
        <v>40</v>
      </c>
      <c r="AO37" s="197"/>
      <c r="AP37" s="230" t="n">
        <v>60</v>
      </c>
      <c r="AQ37" s="230" t="n">
        <f aca="false">AM37*AN37+AO37*AP37+AK37*AL37</f>
        <v>0</v>
      </c>
      <c r="AR37" s="230"/>
    </row>
    <row r="38" customFormat="false" ht="15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50</v>
      </c>
      <c r="E38" s="490" t="s">
        <v>50</v>
      </c>
      <c r="F38" s="197"/>
      <c r="G38" s="102"/>
      <c r="H38" s="354"/>
      <c r="I38" s="355"/>
      <c r="J38" s="428"/>
      <c r="K38" s="428" t="s">
        <v>50</v>
      </c>
      <c r="L38" s="520" t="s">
        <v>50</v>
      </c>
      <c r="M38" s="355"/>
      <c r="N38" s="384"/>
      <c r="O38" s="354"/>
      <c r="P38" s="102"/>
      <c r="Q38" s="428"/>
      <c r="R38" s="478" t="s">
        <v>50</v>
      </c>
      <c r="S38" s="482" t="s">
        <v>50</v>
      </c>
      <c r="T38" s="429"/>
      <c r="U38" s="482"/>
      <c r="V38" s="478"/>
      <c r="W38" s="354"/>
      <c r="X38" s="354"/>
      <c r="Y38" s="478" t="s">
        <v>50</v>
      </c>
      <c r="Z38" s="478" t="s">
        <v>50</v>
      </c>
      <c r="AA38" s="425"/>
      <c r="AB38" s="478"/>
      <c r="AC38" s="478"/>
      <c r="AD38" s="354"/>
      <c r="AE38" s="354"/>
      <c r="AF38" s="484" t="s">
        <v>50</v>
      </c>
      <c r="AG38" s="200" t="n">
        <f aca="false">IF(COUNTIF(D38:AF38,"&gt;0")&gt;$AG$1,$AG$1,COUNTIF(D38:AF38,"&gt;0"))</f>
        <v>0</v>
      </c>
      <c r="AH38" s="196"/>
      <c r="AI38" s="196" t="n">
        <f aca="false">COUNTIF($D38:$AF38,"отп/Б")+COUNTIF($D38:$AF38,"отп")+COUNTIF($D38:$AF38,"отп/с")</f>
        <v>0</v>
      </c>
      <c r="AJ38" s="196" t="n">
        <f aca="false">COUNTIF($D38:$AF38,"Б")</f>
        <v>0</v>
      </c>
      <c r="AK38" s="196"/>
      <c r="AL38" s="197" t="n">
        <v>25</v>
      </c>
      <c r="AM38" s="230"/>
      <c r="AN38" s="230" t="n">
        <v>50</v>
      </c>
      <c r="AO38" s="400"/>
      <c r="AP38" s="230" t="n">
        <v>75</v>
      </c>
      <c r="AQ38" s="230" t="n">
        <f aca="false">AM38*AN38+AO38*AP38+AK38*AL38</f>
        <v>0</v>
      </c>
      <c r="AR38" s="230"/>
    </row>
  </sheetData>
  <autoFilter ref="A2:AMI38"/>
  <mergeCells count="1">
    <mergeCell ref="D1:AF1"/>
  </mergeCells>
  <conditionalFormatting sqref="A1:AF2 A3:D3 G9:G10 X25:X27 X19:X23 G14:G15 A4:C13 B15 F7:F10 W19:W27 AD19:AE26 A39:AF1048576 P10:P16 G33:G35 F33:F38 T4:T6 Q4:Q6 F3:AF3 F21:J21 H8:J10 P22:P25 F25:G26 H25:J27 O22 N23:O23 F29:J29 O28 G7:J7 F12:F15 G12 W10:X16 H12:J17 N17:O17 AG1:AMH1048576 AD29:AE30 P29:P30 W29:X30 U4:X7 H33:J38 B14:C14 A14:A38 Q10:Q17 AB8:AD8 N30:O30 P32:P37 Q32:Q38 B16:C38 D4:D31 M32:O38 M29:O29 M25:O27 M8:O16 M21:P21 K4:L38 T33:X38 R4:S38 AA33:AE38 AA4:AD7 Y4:Z38 AF4:AF38 D33:D38 I32:J32 Q19:Q30 AA10:AC17 AD10:AD16 AE4:AE16 T10:V17 T19:V30 AA19:AC30 P27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G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X24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P28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W28:X28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AD28:AE28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AD27:AE27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F20:I20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J20 M20:N20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O20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F19:I19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J19 M19:N19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O19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P19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P20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F24:I24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J24 N24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O24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F22:I22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J22 M22:N22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F30:I30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J30 M30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F23:I23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J23 M23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F28:I28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J28 M28:N28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F11:J11 F4:I6 M5:O6 P4 E3:E31 E33:E38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M7:Q7 T7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AD9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F17:G17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M17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M24">
    <cfRule type="cellIs" priority="95" operator="equal" aboveAverage="0" equalAverage="0" bottom="0" percent="0" rank="0" text="" dxfId="0">
      <formula>"б"</formula>
    </cfRule>
    <cfRule type="cellIs" priority="96" operator="equal" aboveAverage="0" equalAverage="0" bottom="0" percent="0" rank="0" text="" dxfId="1">
      <formula>"отп"</formula>
    </cfRule>
    <cfRule type="cellIs" priority="97" operator="equal" aboveAverage="0" equalAverage="0" bottom="0" percent="0" rank="0" text="" dxfId="2">
      <formula>"Х"</formula>
    </cfRule>
  </conditionalFormatting>
  <conditionalFormatting sqref="P8:Q8 T8">
    <cfRule type="cellIs" priority="98" operator="equal" aboveAverage="0" equalAverage="0" bottom="0" percent="0" rank="0" text="" dxfId="3">
      <formula>"б"</formula>
    </cfRule>
    <cfRule type="cellIs" priority="99" operator="equal" aboveAverage="0" equalAverage="0" bottom="0" percent="0" rank="0" text="" dxfId="0">
      <formula>"отп"</formula>
    </cfRule>
    <cfRule type="cellIs" priority="100" operator="equal" aboveAverage="0" equalAverage="0" bottom="0" percent="0" rank="0" text="" dxfId="1">
      <formula>"Х"</formula>
    </cfRule>
  </conditionalFormatting>
  <conditionalFormatting sqref="U8:X8">
    <cfRule type="cellIs" priority="101" operator="equal" aboveAverage="0" equalAverage="0" bottom="0" percent="0" rank="0" text="" dxfId="2">
      <formula>"б"</formula>
    </cfRule>
    <cfRule type="cellIs" priority="102" operator="equal" aboveAverage="0" equalAverage="0" bottom="0" percent="0" rank="0" text="" dxfId="3">
      <formula>"отп"</formula>
    </cfRule>
    <cfRule type="cellIs" priority="103" operator="equal" aboveAverage="0" equalAverage="0" bottom="0" percent="0" rank="0" text="" dxfId="0">
      <formula>"Х"</formula>
    </cfRule>
  </conditionalFormatting>
  <conditionalFormatting sqref="F31:J31 M31:Q31 T31:X31 AA31:AD31 AA32:AE32 T32:W32">
    <cfRule type="cellIs" priority="104" operator="equal" aboveAverage="0" equalAverage="0" bottom="0" percent="0" rank="0" text="" dxfId="1">
      <formula>"б"</formula>
    </cfRule>
    <cfRule type="cellIs" priority="105" operator="equal" aboveAverage="0" equalAverage="0" bottom="0" percent="0" rank="0" text="" dxfId="2">
      <formula>"отп"</formula>
    </cfRule>
    <cfRule type="cellIs" priority="106" operator="equal" aboveAverage="0" equalAverage="0" bottom="0" percent="0" rank="0" text="" dxfId="3">
      <formula>"Х"</formula>
    </cfRule>
  </conditionalFormatting>
  <conditionalFormatting sqref="P5">
    <cfRule type="cellIs" priority="107" operator="equal" aboveAverage="0" equalAverage="0" bottom="0" percent="0" rank="0" text="" dxfId="0">
      <formula>"б"</formula>
    </cfRule>
    <cfRule type="cellIs" priority="108" operator="equal" aboveAverage="0" equalAverage="0" bottom="0" percent="0" rank="0" text="" dxfId="1">
      <formula>"отп"</formula>
    </cfRule>
    <cfRule type="cellIs" priority="109" operator="equal" aboveAverage="0" equalAverage="0" bottom="0" percent="0" rank="0" text="" dxfId="2">
      <formula>"Х"</formula>
    </cfRule>
  </conditionalFormatting>
  <conditionalFormatting sqref="P6">
    <cfRule type="cellIs" priority="110" operator="equal" aboveAverage="0" equalAverage="0" bottom="0" percent="0" rank="0" text="" dxfId="3">
      <formula>"б"</formula>
    </cfRule>
    <cfRule type="cellIs" priority="111" operator="equal" aboveAverage="0" equalAverage="0" bottom="0" percent="0" rank="0" text="" dxfId="0">
      <formula>"отп"</formula>
    </cfRule>
    <cfRule type="cellIs" priority="112" operator="equal" aboveAverage="0" equalAverage="0" bottom="0" percent="0" rank="0" text="" dxfId="1">
      <formula>"Х"</formula>
    </cfRule>
  </conditionalFormatting>
  <conditionalFormatting sqref="AB9:AC9">
    <cfRule type="cellIs" priority="113" operator="equal" aboveAverage="0" equalAverage="0" bottom="0" percent="0" rank="0" text="" dxfId="2">
      <formula>"б"</formula>
    </cfRule>
    <cfRule type="cellIs" priority="114" operator="equal" aboveAverage="0" equalAverage="0" bottom="0" percent="0" rank="0" text="" dxfId="3">
      <formula>"отп"</formula>
    </cfRule>
    <cfRule type="cellIs" priority="115" operator="equal" aboveAverage="0" equalAverage="0" bottom="0" percent="0" rank="0" text="" dxfId="0">
      <formula>"Х"</formula>
    </cfRule>
  </conditionalFormatting>
  <conditionalFormatting sqref="P9:Q9 T9">
    <cfRule type="cellIs" priority="116" operator="equal" aboveAverage="0" equalAverage="0" bottom="0" percent="0" rank="0" text="" dxfId="1">
      <formula>"б"</formula>
    </cfRule>
    <cfRule type="cellIs" priority="117" operator="equal" aboveAverage="0" equalAverage="0" bottom="0" percent="0" rank="0" text="" dxfId="2">
      <formula>"отп"</formula>
    </cfRule>
    <cfRule type="cellIs" priority="118" operator="equal" aboveAverage="0" equalAverage="0" bottom="0" percent="0" rank="0" text="" dxfId="3">
      <formula>"Х"</formula>
    </cfRule>
  </conditionalFormatting>
  <conditionalFormatting sqref="U9:X9">
    <cfRule type="cellIs" priority="119" operator="equal" aboveAverage="0" equalAverage="0" bottom="0" percent="0" rank="0" text="" dxfId="0">
      <formula>"б"</formula>
    </cfRule>
    <cfRule type="cellIs" priority="120" operator="equal" aboveAverage="0" equalAverage="0" bottom="0" percent="0" rank="0" text="" dxfId="1">
      <formula>"отп"</formula>
    </cfRule>
    <cfRule type="cellIs" priority="121" operator="equal" aboveAverage="0" equalAverage="0" bottom="0" percent="0" rank="0" text="" dxfId="2">
      <formula>"Х"</formula>
    </cfRule>
  </conditionalFormatting>
  <conditionalFormatting sqref="J5">
    <cfRule type="cellIs" priority="122" operator="equal" aboveAverage="0" equalAverage="0" bottom="0" percent="0" rank="0" text="" dxfId="3">
      <formula>"б"</formula>
    </cfRule>
    <cfRule type="cellIs" priority="123" operator="equal" aboveAverage="0" equalAverage="0" bottom="0" percent="0" rank="0" text="" dxfId="0">
      <formula>"отп"</formula>
    </cfRule>
    <cfRule type="cellIs" priority="124" operator="equal" aboveAverage="0" equalAverage="0" bottom="0" percent="0" rank="0" text="" dxfId="1">
      <formula>"Х"</formula>
    </cfRule>
  </conditionalFormatting>
  <conditionalFormatting sqref="J6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J4 M4">
    <cfRule type="cellIs" priority="128" operator="equal" aboveAverage="0" equalAverage="0" bottom="0" percent="0" rank="0" text="" dxfId="0">
      <formula>"б"</formula>
    </cfRule>
    <cfRule type="cellIs" priority="129" operator="equal" aboveAverage="0" equalAverage="0" bottom="0" percent="0" rank="0" text="" dxfId="1">
      <formula>"отп"</formula>
    </cfRule>
    <cfRule type="cellIs" priority="130" operator="equal" aboveAverage="0" equalAverage="0" bottom="0" percent="0" rank="0" text="" dxfId="2">
      <formula>"Х"</formula>
    </cfRule>
  </conditionalFormatting>
  <conditionalFormatting sqref="N4">
    <cfRule type="cellIs" priority="131" operator="equal" aboveAverage="0" equalAverage="0" bottom="0" percent="0" rank="0" text="" dxfId="3">
      <formula>"б"</formula>
    </cfRule>
    <cfRule type="cellIs" priority="132" operator="equal" aboveAverage="0" equalAverage="0" bottom="0" percent="0" rank="0" text="" dxfId="0">
      <formula>"отп"</formula>
    </cfRule>
    <cfRule type="cellIs" priority="133" operator="equal" aboveAverage="0" equalAverage="0" bottom="0" percent="0" rank="0" text="" dxfId="1">
      <formula>"Х"</formula>
    </cfRule>
  </conditionalFormatting>
  <conditionalFormatting sqref="O4">
    <cfRule type="cellIs" priority="134" operator="equal" aboveAverage="0" equalAverage="0" bottom="0" percent="0" rank="0" text="" dxfId="2">
      <formula>"б"</formula>
    </cfRule>
    <cfRule type="cellIs" priority="135" operator="equal" aboveAverage="0" equalAverage="0" bottom="0" percent="0" rank="0" text="" dxfId="3">
      <formula>"отп"</formula>
    </cfRule>
    <cfRule type="cellIs" priority="136" operator="equal" aboveAverage="0" equalAverage="0" bottom="0" percent="0" rank="0" text="" dxfId="0">
      <formula>"Х"</formula>
    </cfRule>
  </conditionalFormatting>
  <conditionalFormatting sqref="AA8">
    <cfRule type="cellIs" priority="137" operator="equal" aboveAverage="0" equalAverage="0" bottom="0" percent="0" rank="0" text="" dxfId="1">
      <formula>"б"</formula>
    </cfRule>
    <cfRule type="cellIs" priority="138" operator="equal" aboveAverage="0" equalAverage="0" bottom="0" percent="0" rank="0" text="" dxfId="2">
      <formula>"отп"</formula>
    </cfRule>
    <cfRule type="cellIs" priority="139" operator="equal" aboveAverage="0" equalAverage="0" bottom="0" percent="0" rank="0" text="" dxfId="3">
      <formula>"Х"</formula>
    </cfRule>
  </conditionalFormatting>
  <conditionalFormatting sqref="AE31">
    <cfRule type="cellIs" priority="140" operator="equal" aboveAverage="0" equalAverage="0" bottom="0" percent="0" rank="0" text="" dxfId="0">
      <formula>"б"</formula>
    </cfRule>
    <cfRule type="cellIs" priority="141" operator="equal" aboveAverage="0" equalAverage="0" bottom="0" percent="0" rank="0" text="" dxfId="1">
      <formula>"отп"</formula>
    </cfRule>
    <cfRule type="cellIs" priority="142" operator="equal" aboveAverage="0" equalAverage="0" bottom="0" percent="0" rank="0" text="" dxfId="2">
      <formula>"Х"</formula>
    </cfRule>
  </conditionalFormatting>
  <conditionalFormatting sqref="D32:H32">
    <cfRule type="cellIs" priority="143" operator="equal" aboveAverage="0" equalAverage="0" bottom="0" percent="0" rank="0" text="" dxfId="3">
      <formula>"б"</formula>
    </cfRule>
    <cfRule type="cellIs" priority="144" operator="equal" aboveAverage="0" equalAverage="0" bottom="0" percent="0" rank="0" text="" dxfId="0">
      <formula>"отп"</formula>
    </cfRule>
    <cfRule type="cellIs" priority="145" operator="equal" aboveAverage="0" equalAverage="0" bottom="0" percent="0" rank="0" text="" dxfId="1">
      <formula>"Х"</formula>
    </cfRule>
  </conditionalFormatting>
  <conditionalFormatting sqref="F18:J18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M18:Q18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T18:X18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AA18:AE18">
    <cfRule type="cellIs" priority="155" operator="equal" aboveAverage="0" equalAverage="0" bottom="0" percent="0" rank="0" text="" dxfId="3">
      <formula>"б"</formula>
    </cfRule>
    <cfRule type="cellIs" priority="156" operator="equal" aboveAverage="0" equalAverage="0" bottom="0" percent="0" rank="0" text="" dxfId="0">
      <formula>"отп"</formula>
    </cfRule>
    <cfRule type="cellIs" priority="157" operator="equal" aboveAverage="0" equalAverage="0" bottom="0" percent="0" rank="0" text="" dxfId="1">
      <formula>"Х"</formula>
    </cfRule>
  </conditionalFormatting>
  <conditionalFormatting sqref="P26">
    <cfRule type="cellIs" priority="158" operator="equal" aboveAverage="0" equalAverage="0" bottom="0" percent="0" rank="0" text="" dxfId="2">
      <formula>"б"</formula>
    </cfRule>
    <cfRule type="cellIs" priority="159" operator="equal" aboveAverage="0" equalAverage="0" bottom="0" percent="0" rank="0" text="" dxfId="3">
      <formula>"отп"</formula>
    </cfRule>
    <cfRule type="cellIs" priority="160" operator="equal" aboveAverage="0" equalAverage="0" bottom="0" percent="0" rank="0" text="" dxfId="0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D19" activeCellId="0" sqref="D1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8"/>
    <col collapsed="false" customWidth="true" hidden="false" outlineLevel="1" max="8" min="8" style="183" width="8.57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6.14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8.57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1" min="21" style="183" width="6"/>
    <col collapsed="false" customWidth="true" hidden="false" outlineLevel="1" max="22" min="22" style="183" width="6.57"/>
    <col collapsed="false" customWidth="true" hidden="false" outlineLevel="1" max="23" min="23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8"/>
    <col collapsed="false" customWidth="true" hidden="false" outlineLevel="1" max="28" min="28" style="183" width="8.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126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490" t="n">
        <v>8</v>
      </c>
      <c r="F3" s="197" t="n">
        <v>8</v>
      </c>
      <c r="G3" s="358" t="n">
        <v>8</v>
      </c>
      <c r="H3" s="478" t="n">
        <v>8</v>
      </c>
      <c r="I3" s="428" t="n">
        <v>8</v>
      </c>
      <c r="J3" s="428" t="s">
        <v>50</v>
      </c>
      <c r="K3" s="428" t="s">
        <v>50</v>
      </c>
      <c r="L3" s="520" t="s">
        <v>50</v>
      </c>
      <c r="M3" s="428" t="n">
        <v>8</v>
      </c>
      <c r="N3" s="520" t="n">
        <v>8</v>
      </c>
      <c r="O3" s="478" t="n">
        <v>8</v>
      </c>
      <c r="P3" s="428" t="n">
        <v>8</v>
      </c>
      <c r="Q3" s="428" t="s">
        <v>50</v>
      </c>
      <c r="R3" s="478" t="s">
        <v>50</v>
      </c>
      <c r="S3" s="482" t="n">
        <v>8</v>
      </c>
      <c r="T3" s="482" t="n">
        <v>8</v>
      </c>
      <c r="U3" s="482" t="n">
        <v>8</v>
      </c>
      <c r="V3" s="478" t="n">
        <v>8</v>
      </c>
      <c r="W3" s="478" t="n">
        <v>8</v>
      </c>
      <c r="X3" s="484" t="s">
        <v>50</v>
      </c>
      <c r="Y3" s="478" t="s">
        <v>50</v>
      </c>
      <c r="Z3" s="478" t="n">
        <v>8</v>
      </c>
      <c r="AA3" s="478" t="n">
        <v>8</v>
      </c>
      <c r="AB3" s="478" t="n">
        <v>8</v>
      </c>
      <c r="AC3" s="478" t="n">
        <v>8</v>
      </c>
      <c r="AD3" s="483" t="n">
        <v>8</v>
      </c>
      <c r="AE3" s="484" t="s">
        <v>50</v>
      </c>
      <c r="AF3" s="484" t="s">
        <v>50</v>
      </c>
      <c r="AG3" s="484" t="n">
        <v>8</v>
      </c>
      <c r="AH3" s="484" t="n">
        <v>8</v>
      </c>
      <c r="AI3" s="195" t="n">
        <f aca="false">IF(COUNTIF(D3:AH3,"&gt;0")&gt;$AI$1,$AI$1,COUNTIF(D3:AH3,"&gt;0"))</f>
        <v>21</v>
      </c>
      <c r="AJ3" s="196"/>
      <c r="AK3" s="196" t="n">
        <f aca="false">COUNTIF($D3:$AH3,"отп/Б")+COUNTIF($D3:$AH3,"отп")+COUNTIF($D3:$AH3,"отп/с")</f>
        <v>0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7" t="s">
        <v>124</v>
      </c>
      <c r="AT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490" t="n">
        <v>8</v>
      </c>
      <c r="F4" s="197" t="n">
        <v>8</v>
      </c>
      <c r="G4" s="490" t="n">
        <v>8</v>
      </c>
      <c r="H4" s="490" t="n">
        <v>8</v>
      </c>
      <c r="I4" s="490" t="n">
        <v>8</v>
      </c>
      <c r="J4" s="428" t="s">
        <v>50</v>
      </c>
      <c r="K4" s="428" t="s">
        <v>50</v>
      </c>
      <c r="L4" s="520" t="s">
        <v>50</v>
      </c>
      <c r="M4" s="490" t="n">
        <v>8</v>
      </c>
      <c r="N4" s="520" t="n">
        <v>8</v>
      </c>
      <c r="O4" s="520" t="n">
        <v>8</v>
      </c>
      <c r="P4" s="490" t="n">
        <v>8</v>
      </c>
      <c r="Q4" s="428" t="s">
        <v>50</v>
      </c>
      <c r="R4" s="478" t="s">
        <v>50</v>
      </c>
      <c r="S4" s="490" t="s">
        <v>15</v>
      </c>
      <c r="T4" s="490" t="s">
        <v>15</v>
      </c>
      <c r="U4" s="490" t="s">
        <v>15</v>
      </c>
      <c r="V4" s="490" t="s">
        <v>15</v>
      </c>
      <c r="W4" s="490" t="s">
        <v>15</v>
      </c>
      <c r="X4" s="478" t="s">
        <v>50</v>
      </c>
      <c r="Y4" s="478" t="s">
        <v>50</v>
      </c>
      <c r="Z4" s="478" t="n">
        <v>8</v>
      </c>
      <c r="AA4" s="478" t="n">
        <v>8</v>
      </c>
      <c r="AB4" s="478" t="n">
        <v>8</v>
      </c>
      <c r="AC4" s="478" t="n">
        <v>8</v>
      </c>
      <c r="AD4" s="483" t="n">
        <v>8</v>
      </c>
      <c r="AE4" s="484" t="s">
        <v>50</v>
      </c>
      <c r="AF4" s="484" t="s">
        <v>50</v>
      </c>
      <c r="AG4" s="484" t="n">
        <v>8</v>
      </c>
      <c r="AH4" s="484" t="n">
        <v>8</v>
      </c>
      <c r="AI4" s="191" t="n">
        <f aca="false">IF(COUNTIF(D4:AH4,"&gt;0")&gt;$AI$1,$AI$1,COUNTIF(D4:AH4,"&gt;0"))</f>
        <v>16</v>
      </c>
      <c r="AJ4" s="192"/>
      <c r="AK4" s="196" t="n">
        <f aca="false">COUNTIF($D4:$AH4,"отп/Б")+COUNTIF($D4:$AH4,"отп")+COUNTIF($D4:$AH4,"отп/с")</f>
        <v>5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50</v>
      </c>
      <c r="AQ4" s="197"/>
      <c r="AR4" s="230" t="n">
        <v>75</v>
      </c>
      <c r="AS4" s="230" t="s">
        <v>124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50</v>
      </c>
      <c r="E5" s="490" t="n">
        <v>9</v>
      </c>
      <c r="F5" s="197" t="n">
        <v>8</v>
      </c>
      <c r="G5" s="490" t="n">
        <v>8</v>
      </c>
      <c r="H5" s="490" t="n">
        <v>10</v>
      </c>
      <c r="I5" s="490" t="n">
        <v>8</v>
      </c>
      <c r="J5" s="428" t="s">
        <v>50</v>
      </c>
      <c r="K5" s="428" t="s">
        <v>50</v>
      </c>
      <c r="L5" s="520" t="s">
        <v>50</v>
      </c>
      <c r="M5" s="490" t="n">
        <v>8</v>
      </c>
      <c r="N5" s="490" t="n">
        <v>8</v>
      </c>
      <c r="O5" s="490" t="n">
        <v>8</v>
      </c>
      <c r="P5" s="490" t="n">
        <v>13</v>
      </c>
      <c r="Q5" s="428" t="s">
        <v>50</v>
      </c>
      <c r="R5" s="478" t="s">
        <v>50</v>
      </c>
      <c r="S5" s="482" t="n">
        <v>12</v>
      </c>
      <c r="T5" s="482" t="n">
        <v>8</v>
      </c>
      <c r="U5" s="482" t="n">
        <v>12</v>
      </c>
      <c r="V5" s="478" t="n">
        <v>12</v>
      </c>
      <c r="W5" s="478" t="n">
        <v>8</v>
      </c>
      <c r="X5" s="493" t="n">
        <v>8</v>
      </c>
      <c r="Y5" s="478" t="s">
        <v>50</v>
      </c>
      <c r="Z5" s="478" t="n">
        <v>10</v>
      </c>
      <c r="AA5" s="478" t="n">
        <v>10</v>
      </c>
      <c r="AB5" s="478" t="n">
        <v>10</v>
      </c>
      <c r="AC5" s="478" t="n">
        <v>15</v>
      </c>
      <c r="AD5" s="483" t="n">
        <v>8</v>
      </c>
      <c r="AE5" s="484" t="s">
        <v>50</v>
      </c>
      <c r="AF5" s="484" t="s">
        <v>50</v>
      </c>
      <c r="AG5" s="488" t="n">
        <v>10</v>
      </c>
      <c r="AH5" s="484" t="n">
        <v>10</v>
      </c>
      <c r="AI5" s="200" t="n">
        <f aca="false">IF(COUNTIF(D5:AH5,"&gt;0")&gt;$AI$1,$AI$1,COUNTIF(D5:AH5,"&gt;0"))</f>
        <v>22</v>
      </c>
      <c r="AJ5" s="196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196"/>
      <c r="AN5" s="197" t="n">
        <v>25</v>
      </c>
      <c r="AO5" s="197" t="n">
        <v>37</v>
      </c>
      <c r="AP5" s="230" t="n">
        <v>40</v>
      </c>
      <c r="AQ5" s="197" t="n">
        <v>8</v>
      </c>
      <c r="AR5" s="197" t="n">
        <v>60</v>
      </c>
      <c r="AS5" s="197" t="n">
        <v>1960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490" t="n">
        <v>8</v>
      </c>
      <c r="F6" s="197" t="n">
        <v>8</v>
      </c>
      <c r="G6" s="490" t="n">
        <v>20</v>
      </c>
      <c r="H6" s="490" t="n">
        <v>17</v>
      </c>
      <c r="I6" s="490" t="n">
        <v>8</v>
      </c>
      <c r="J6" s="428" t="s">
        <v>50</v>
      </c>
      <c r="K6" s="428" t="s">
        <v>50</v>
      </c>
      <c r="L6" s="520" t="s">
        <v>50</v>
      </c>
      <c r="M6" s="490" t="n">
        <v>8</v>
      </c>
      <c r="N6" s="490" t="n">
        <v>20</v>
      </c>
      <c r="O6" s="490" t="n">
        <v>17</v>
      </c>
      <c r="P6" s="490" t="n">
        <v>8</v>
      </c>
      <c r="Q6" s="428" t="s">
        <v>50</v>
      </c>
      <c r="R6" s="478" t="s">
        <v>50</v>
      </c>
      <c r="S6" s="482" t="n">
        <v>8</v>
      </c>
      <c r="T6" s="482" t="n">
        <v>8</v>
      </c>
      <c r="U6" s="482" t="n">
        <v>8</v>
      </c>
      <c r="V6" s="478" t="n">
        <v>8</v>
      </c>
      <c r="W6" s="478" t="n">
        <v>8</v>
      </c>
      <c r="X6" s="478" t="s">
        <v>50</v>
      </c>
      <c r="Y6" s="478" t="s">
        <v>50</v>
      </c>
      <c r="Z6" s="490" t="s">
        <v>15</v>
      </c>
      <c r="AA6" s="490" t="s">
        <v>15</v>
      </c>
      <c r="AB6" s="490" t="s">
        <v>15</v>
      </c>
      <c r="AC6" s="490" t="s">
        <v>15</v>
      </c>
      <c r="AD6" s="490" t="s">
        <v>15</v>
      </c>
      <c r="AE6" s="490" t="s">
        <v>15</v>
      </c>
      <c r="AF6" s="490" t="s">
        <v>15</v>
      </c>
      <c r="AG6" s="490" t="s">
        <v>15</v>
      </c>
      <c r="AH6" s="490" t="s">
        <v>15</v>
      </c>
      <c r="AI6" s="195" t="n">
        <f aca="false">IF(COUNTIF(D6:AH6,"&gt;0")&gt;$AI$1,$AI$1,COUNTIF(D6:AH6,"&gt;0"))</f>
        <v>14</v>
      </c>
      <c r="AJ6" s="196"/>
      <c r="AK6" s="196" t="n">
        <f aca="false">COUNTIF($D6:$AH6,"отп/Б")+COUNTIF($D6:$AH6,"отп")+COUNTIF($D6:$AH6,"отп/с")</f>
        <v>9</v>
      </c>
      <c r="AL6" s="196" t="n">
        <f aca="false">COUNTIF($D6:$AH6,"Б")</f>
        <v>0</v>
      </c>
      <c r="AM6" s="196"/>
      <c r="AN6" s="197" t="n">
        <v>25</v>
      </c>
      <c r="AO6" s="197" t="n">
        <v>26</v>
      </c>
      <c r="AP6" s="230" t="n">
        <v>40</v>
      </c>
      <c r="AQ6" s="197"/>
      <c r="AR6" s="197" t="n">
        <v>60</v>
      </c>
      <c r="AS6" s="197" t="n">
        <v>1440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490" t="n">
        <v>8</v>
      </c>
      <c r="F7" s="197" t="n">
        <v>8</v>
      </c>
      <c r="G7" s="490" t="s">
        <v>15</v>
      </c>
      <c r="H7" s="478" t="n">
        <v>8</v>
      </c>
      <c r="I7" s="428" t="n">
        <v>8</v>
      </c>
      <c r="J7" s="428" t="s">
        <v>50</v>
      </c>
      <c r="K7" s="428" t="s">
        <v>50</v>
      </c>
      <c r="L7" s="520" t="s">
        <v>50</v>
      </c>
      <c r="M7" s="490" t="n">
        <v>8</v>
      </c>
      <c r="N7" s="490" t="n">
        <v>9</v>
      </c>
      <c r="O7" s="490" t="n">
        <v>8</v>
      </c>
      <c r="P7" s="490" t="n">
        <v>9</v>
      </c>
      <c r="Q7" s="428" t="s">
        <v>50</v>
      </c>
      <c r="R7" s="478" t="s">
        <v>50</v>
      </c>
      <c r="S7" s="482" t="n">
        <v>10</v>
      </c>
      <c r="T7" s="490" t="n">
        <v>10</v>
      </c>
      <c r="U7" s="482" t="n">
        <v>9</v>
      </c>
      <c r="V7" s="478" t="n">
        <v>9</v>
      </c>
      <c r="W7" s="478" t="n">
        <v>9</v>
      </c>
      <c r="X7" s="478" t="s">
        <v>50</v>
      </c>
      <c r="Y7" s="478" t="s">
        <v>50</v>
      </c>
      <c r="Z7" s="478" t="n">
        <v>9</v>
      </c>
      <c r="AA7" s="478" t="n">
        <v>8</v>
      </c>
      <c r="AB7" s="478" t="n">
        <v>8</v>
      </c>
      <c r="AC7" s="478" t="n">
        <v>10</v>
      </c>
      <c r="AD7" s="483" t="n">
        <v>10</v>
      </c>
      <c r="AE7" s="484" t="s">
        <v>50</v>
      </c>
      <c r="AF7" s="484" t="s">
        <v>50</v>
      </c>
      <c r="AG7" s="488" t="n">
        <v>8</v>
      </c>
      <c r="AH7" s="484" t="n">
        <v>10</v>
      </c>
      <c r="AI7" s="200" t="n">
        <f aca="false">IF(COUNTIF(D7:AH7,"&gt;0")&gt;$AI$1,$AI$1,COUNTIF(D7:AH7,"&gt;0"))</f>
        <v>20</v>
      </c>
      <c r="AJ7" s="196"/>
      <c r="AK7" s="196" t="n">
        <f aca="false">COUNTIF($D7:$AH7,"отп/Б")+COUNTIF($D7:$AH7,"отп")+COUNTIF($D7:$AH7,"отп/с")</f>
        <v>1</v>
      </c>
      <c r="AL7" s="196" t="n">
        <f aca="false">COUNTIF($D7:$AH7,"Б")</f>
        <v>0</v>
      </c>
      <c r="AM7" s="196"/>
      <c r="AN7" s="197" t="n">
        <v>25</v>
      </c>
      <c r="AO7" s="197" t="n">
        <v>15</v>
      </c>
      <c r="AP7" s="230" t="n">
        <v>40</v>
      </c>
      <c r="AQ7" s="197"/>
      <c r="AR7" s="197" t="n">
        <v>60</v>
      </c>
      <c r="AS7" s="197" t="n">
        <v>600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490" t="n">
        <v>9</v>
      </c>
      <c r="F8" s="197" t="n">
        <v>8</v>
      </c>
      <c r="G8" s="490" t="n">
        <v>8</v>
      </c>
      <c r="H8" s="478" t="n">
        <v>20</v>
      </c>
      <c r="I8" s="428" t="n">
        <v>17</v>
      </c>
      <c r="J8" s="428" t="s">
        <v>50</v>
      </c>
      <c r="K8" s="428" t="s">
        <v>50</v>
      </c>
      <c r="L8" s="520" t="s">
        <v>50</v>
      </c>
      <c r="M8" s="428" t="n">
        <v>8</v>
      </c>
      <c r="N8" s="520" t="n">
        <v>20</v>
      </c>
      <c r="O8" s="478" t="n">
        <v>17</v>
      </c>
      <c r="P8" s="490" t="n">
        <v>8</v>
      </c>
      <c r="Q8" s="428" t="s">
        <v>50</v>
      </c>
      <c r="R8" s="478" t="s">
        <v>50</v>
      </c>
      <c r="S8" s="482" t="n">
        <v>14</v>
      </c>
      <c r="T8" s="490" t="n">
        <v>8</v>
      </c>
      <c r="U8" s="490" t="n">
        <v>20</v>
      </c>
      <c r="V8" s="490" t="n">
        <v>17</v>
      </c>
      <c r="W8" s="490" t="n">
        <v>18</v>
      </c>
      <c r="X8" s="478" t="s">
        <v>50</v>
      </c>
      <c r="Y8" s="478" t="s">
        <v>50</v>
      </c>
      <c r="Z8" s="490" t="s">
        <v>15</v>
      </c>
      <c r="AA8" s="490" t="s">
        <v>15</v>
      </c>
      <c r="AB8" s="490" t="s">
        <v>15</v>
      </c>
      <c r="AC8" s="490" t="s">
        <v>15</v>
      </c>
      <c r="AD8" s="490" t="s">
        <v>15</v>
      </c>
      <c r="AE8" s="484" t="s">
        <v>50</v>
      </c>
      <c r="AF8" s="484" t="s">
        <v>50</v>
      </c>
      <c r="AG8" s="488" t="n">
        <v>8</v>
      </c>
      <c r="AH8" s="484" t="n">
        <v>8</v>
      </c>
      <c r="AI8" s="200" t="n">
        <f aca="false">IF(COUNTIF(D8:AH8,"&gt;0")&gt;$AI$1,$AI$1,COUNTIF(D8:AH8,"&gt;0"))</f>
        <v>16</v>
      </c>
      <c r="AJ8" s="196"/>
      <c r="AK8" s="196" t="n">
        <f aca="false">COUNTIF($D8:$AH8,"отп/Б")+COUNTIF($D8:$AH8,"отп")+COUNTIF($D8:$AH8,"отп/с")</f>
        <v>5</v>
      </c>
      <c r="AL8" s="196" t="n">
        <f aca="false">COUNTIF($D8:$AH8,"Б")</f>
        <v>0</v>
      </c>
      <c r="AM8" s="196"/>
      <c r="AN8" s="197" t="n">
        <v>15</v>
      </c>
      <c r="AO8" s="197" t="n">
        <v>56</v>
      </c>
      <c r="AP8" s="230" t="n">
        <v>30</v>
      </c>
      <c r="AQ8" s="197"/>
      <c r="AR8" s="197" t="n">
        <v>45</v>
      </c>
      <c r="AS8" s="197" t="n">
        <v>2040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490" t="n">
        <v>8</v>
      </c>
      <c r="F9" s="197" t="n">
        <v>8</v>
      </c>
      <c r="G9" s="358" t="n">
        <v>8</v>
      </c>
      <c r="H9" s="478" t="n">
        <v>20</v>
      </c>
      <c r="I9" s="428" t="n">
        <v>17</v>
      </c>
      <c r="J9" s="428" t="s">
        <v>50</v>
      </c>
      <c r="K9" s="428" t="s">
        <v>50</v>
      </c>
      <c r="L9" s="520" t="s">
        <v>50</v>
      </c>
      <c r="M9" s="428" t="n">
        <v>8</v>
      </c>
      <c r="N9" s="520" t="n">
        <v>8</v>
      </c>
      <c r="O9" s="478" t="n">
        <v>20</v>
      </c>
      <c r="P9" s="490" t="n">
        <v>17</v>
      </c>
      <c r="Q9" s="428" t="s">
        <v>50</v>
      </c>
      <c r="R9" s="478" t="s">
        <v>50</v>
      </c>
      <c r="S9" s="482" t="n">
        <v>14</v>
      </c>
      <c r="T9" s="490" t="n">
        <v>8</v>
      </c>
      <c r="U9" s="490" t="n">
        <v>20</v>
      </c>
      <c r="V9" s="490" t="n">
        <v>17</v>
      </c>
      <c r="W9" s="490" t="n">
        <v>12</v>
      </c>
      <c r="X9" s="478" t="s">
        <v>50</v>
      </c>
      <c r="Y9" s="478" t="s">
        <v>50</v>
      </c>
      <c r="Z9" s="478" t="n">
        <v>8</v>
      </c>
      <c r="AA9" s="567" t="n">
        <v>8</v>
      </c>
      <c r="AB9" s="478" t="n">
        <v>12</v>
      </c>
      <c r="AC9" s="478" t="n">
        <v>8</v>
      </c>
      <c r="AD9" s="490" t="n">
        <v>8</v>
      </c>
      <c r="AE9" s="484" t="s">
        <v>50</v>
      </c>
      <c r="AF9" s="484" t="s">
        <v>50</v>
      </c>
      <c r="AG9" s="488" t="n">
        <v>8</v>
      </c>
      <c r="AH9" s="484" t="n">
        <v>8</v>
      </c>
      <c r="AI9" s="200" t="n">
        <f aca="false">IF(COUNTIF(D9:AH9,"&gt;0")&gt;$AI$1,$AI$1,COUNTIF(D9:AH9,"&gt;0"))</f>
        <v>21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/>
      <c r="AN9" s="197" t="n">
        <v>25</v>
      </c>
      <c r="AO9" s="197" t="n">
        <v>54</v>
      </c>
      <c r="AP9" s="230" t="n">
        <v>40</v>
      </c>
      <c r="AQ9" s="197"/>
      <c r="AR9" s="197" t="n">
        <v>60</v>
      </c>
      <c r="AS9" s="197" t="n">
        <v>2760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490" t="n">
        <v>8</v>
      </c>
      <c r="F10" s="197" t="n">
        <v>8</v>
      </c>
      <c r="G10" s="368" t="n">
        <v>20</v>
      </c>
      <c r="H10" s="478" t="n">
        <v>17</v>
      </c>
      <c r="I10" s="428" t="n">
        <v>8</v>
      </c>
      <c r="J10" s="428" t="s">
        <v>50</v>
      </c>
      <c r="K10" s="428" t="s">
        <v>50</v>
      </c>
      <c r="L10" s="520" t="s">
        <v>50</v>
      </c>
      <c r="M10" s="508" t="n">
        <v>8</v>
      </c>
      <c r="N10" s="520" t="n">
        <v>8</v>
      </c>
      <c r="O10" s="478" t="n">
        <v>20</v>
      </c>
      <c r="P10" s="508" t="n">
        <v>17</v>
      </c>
      <c r="Q10" s="428" t="s">
        <v>50</v>
      </c>
      <c r="R10" s="478" t="s">
        <v>50</v>
      </c>
      <c r="S10" s="490" t="s">
        <v>15</v>
      </c>
      <c r="T10" s="490" t="s">
        <v>15</v>
      </c>
      <c r="U10" s="490" t="s">
        <v>15</v>
      </c>
      <c r="V10" s="490" t="s">
        <v>15</v>
      </c>
      <c r="W10" s="490" t="s">
        <v>15</v>
      </c>
      <c r="X10" s="490" t="s">
        <v>15</v>
      </c>
      <c r="Y10" s="490" t="s">
        <v>15</v>
      </c>
      <c r="Z10" s="490" t="s">
        <v>15</v>
      </c>
      <c r="AA10" s="490" t="s">
        <v>15</v>
      </c>
      <c r="AB10" s="490" t="s">
        <v>15</v>
      </c>
      <c r="AC10" s="478" t="n">
        <v>8</v>
      </c>
      <c r="AD10" s="483" t="s">
        <v>65</v>
      </c>
      <c r="AE10" s="484" t="s">
        <v>65</v>
      </c>
      <c r="AF10" s="484" t="s">
        <v>65</v>
      </c>
      <c r="AG10" s="488" t="s">
        <v>65</v>
      </c>
      <c r="AH10" s="484" t="n">
        <v>8</v>
      </c>
      <c r="AI10" s="200" t="n">
        <f aca="false">IF(COUNTIF(D10:AH10,"&gt;0")&gt;$AI$1,$AI$1,COUNTIF(D10:AH10,"&gt;0"))</f>
        <v>11</v>
      </c>
      <c r="AJ10" s="213"/>
      <c r="AK10" s="213" t="n">
        <f aca="false">COUNTIF($D10:$AH10,"отп/Б")+COUNTIF($D10:$AH10,"отп")+COUNTIF($D10:$AH10,"отп/с")</f>
        <v>10</v>
      </c>
      <c r="AL10" s="213" t="n">
        <f aca="false">COUNTIF($D10:$AH10,"Б")</f>
        <v>4</v>
      </c>
      <c r="AM10" s="213"/>
      <c r="AN10" s="214" t="n">
        <v>25</v>
      </c>
      <c r="AO10" s="214" t="n">
        <v>26</v>
      </c>
      <c r="AP10" s="304" t="n">
        <v>40</v>
      </c>
      <c r="AQ10" s="214"/>
      <c r="AR10" s="304" t="n">
        <v>60</v>
      </c>
      <c r="AS10" s="304" t="n">
        <v>1440</v>
      </c>
      <c r="AT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s">
        <v>50</v>
      </c>
      <c r="E11" s="490" t="n">
        <v>8</v>
      </c>
      <c r="F11" s="197" t="n">
        <v>8</v>
      </c>
      <c r="G11" s="490" t="n">
        <v>8</v>
      </c>
      <c r="H11" s="490" t="n">
        <v>8</v>
      </c>
      <c r="I11" s="490" t="n">
        <v>8</v>
      </c>
      <c r="J11" s="428" t="s">
        <v>50</v>
      </c>
      <c r="K11" s="428" t="s">
        <v>50</v>
      </c>
      <c r="L11" s="520" t="s">
        <v>50</v>
      </c>
      <c r="M11" s="530" t="n">
        <v>8</v>
      </c>
      <c r="N11" s="520" t="n">
        <v>8</v>
      </c>
      <c r="O11" s="478" t="n">
        <v>8</v>
      </c>
      <c r="P11" s="530" t="n">
        <v>8</v>
      </c>
      <c r="Q11" s="428" t="s">
        <v>50</v>
      </c>
      <c r="R11" s="478" t="s">
        <v>50</v>
      </c>
      <c r="S11" s="482" t="n">
        <v>8</v>
      </c>
      <c r="T11" s="484" t="n">
        <v>8</v>
      </c>
      <c r="U11" s="482" t="n">
        <v>8</v>
      </c>
      <c r="V11" s="478" t="n">
        <v>8</v>
      </c>
      <c r="W11" s="484" t="n">
        <v>8</v>
      </c>
      <c r="X11" s="478" t="s">
        <v>50</v>
      </c>
      <c r="Y11" s="478" t="s">
        <v>50</v>
      </c>
      <c r="Z11" s="478" t="n">
        <v>8</v>
      </c>
      <c r="AA11" s="478" t="n">
        <v>8</v>
      </c>
      <c r="AB11" s="478" t="n">
        <v>12</v>
      </c>
      <c r="AC11" s="478" t="n">
        <v>8</v>
      </c>
      <c r="AD11" s="478" t="n">
        <v>8</v>
      </c>
      <c r="AE11" s="484" t="s">
        <v>50</v>
      </c>
      <c r="AF11" s="484" t="s">
        <v>50</v>
      </c>
      <c r="AG11" s="575" t="n">
        <v>8</v>
      </c>
      <c r="AH11" s="484" t="n">
        <v>8</v>
      </c>
      <c r="AI11" s="438" t="n">
        <f aca="false">IF(COUNTIF(D11:AH11,"&gt;0")&gt;$AI$1,$AI$1,COUNTIF(D11:AH11,"&gt;0"))</f>
        <v>21</v>
      </c>
      <c r="AJ11" s="439"/>
      <c r="AK11" s="439" t="n">
        <f aca="false">COUNTIF($D11:$AH11,"отп/Б")+COUNTIF($D11:$AH11,"отп")+COUNTIF($D11:$AH11,"отп/с")</f>
        <v>0</v>
      </c>
      <c r="AL11" s="439" t="n">
        <f aca="false">COUNTIF($D11:$AH11,"Б")</f>
        <v>0</v>
      </c>
      <c r="AM11" s="439"/>
      <c r="AN11" s="440" t="n">
        <v>15</v>
      </c>
      <c r="AO11" s="440" t="n">
        <v>5</v>
      </c>
      <c r="AP11" s="532" t="n">
        <v>30</v>
      </c>
      <c r="AQ11" s="440"/>
      <c r="AR11" s="532" t="n">
        <v>45</v>
      </c>
      <c r="AS11" s="532" t="n">
        <v>150</v>
      </c>
      <c r="AT11" s="533" t="n">
        <v>1.1</v>
      </c>
      <c r="AU11" s="183" t="s">
        <v>127</v>
      </c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50</v>
      </c>
      <c r="E12" s="490" t="s">
        <v>15</v>
      </c>
      <c r="F12" s="490" t="s">
        <v>15</v>
      </c>
      <c r="G12" s="490" t="s">
        <v>15</v>
      </c>
      <c r="H12" s="490" t="s">
        <v>15</v>
      </c>
      <c r="I12" s="490" t="s">
        <v>15</v>
      </c>
      <c r="J12" s="490" t="s">
        <v>15</v>
      </c>
      <c r="K12" s="490" t="s">
        <v>15</v>
      </c>
      <c r="L12" s="490" t="s">
        <v>15</v>
      </c>
      <c r="M12" s="490" t="s">
        <v>15</v>
      </c>
      <c r="N12" s="490" t="s">
        <v>15</v>
      </c>
      <c r="O12" s="490" t="s">
        <v>15</v>
      </c>
      <c r="P12" s="104" t="s">
        <v>66</v>
      </c>
      <c r="Q12" s="428" t="s">
        <v>50</v>
      </c>
      <c r="R12" s="478" t="s">
        <v>50</v>
      </c>
      <c r="S12" s="482" t="n">
        <v>8</v>
      </c>
      <c r="T12" s="484" t="n">
        <v>8</v>
      </c>
      <c r="U12" s="482" t="n">
        <v>8</v>
      </c>
      <c r="V12" s="478" t="n">
        <v>20</v>
      </c>
      <c r="W12" s="488" t="n">
        <v>17</v>
      </c>
      <c r="X12" s="478" t="s">
        <v>50</v>
      </c>
      <c r="Y12" s="478" t="s">
        <v>50</v>
      </c>
      <c r="Z12" s="478" t="n">
        <v>8</v>
      </c>
      <c r="AA12" s="478" t="n">
        <v>8</v>
      </c>
      <c r="AB12" s="478" t="n">
        <v>8</v>
      </c>
      <c r="AC12" s="478" t="n">
        <v>20</v>
      </c>
      <c r="AD12" s="483" t="n">
        <v>8</v>
      </c>
      <c r="AE12" s="484" t="s">
        <v>50</v>
      </c>
      <c r="AF12" s="484" t="s">
        <v>50</v>
      </c>
      <c r="AG12" s="488" t="n">
        <v>8</v>
      </c>
      <c r="AH12" s="484" t="n">
        <v>8</v>
      </c>
      <c r="AI12" s="443" t="n">
        <f aca="false">IF(COUNTIF(D12:AH12,"&gt;0")&gt;$AI$1,$AI$1,COUNTIF(D12:AH12,"&gt;0"))</f>
        <v>12</v>
      </c>
      <c r="AJ12" s="439"/>
      <c r="AK12" s="439" t="n">
        <f aca="false">COUNTIF($D12:$AH12,"отп/Б")+COUNTIF($D12:$AH12,"отп")+COUNTIF($D12:$AH12,"отп/с")</f>
        <v>12</v>
      </c>
      <c r="AL12" s="439" t="n">
        <f aca="false">COUNTIF($D12:$AH12,"Б")</f>
        <v>0</v>
      </c>
      <c r="AM12" s="439"/>
      <c r="AN12" s="440" t="n">
        <v>15</v>
      </c>
      <c r="AO12" s="440" t="n">
        <v>25</v>
      </c>
      <c r="AP12" s="532" t="n">
        <v>30</v>
      </c>
      <c r="AQ12" s="440"/>
      <c r="AR12" s="532" t="n">
        <v>45</v>
      </c>
      <c r="AS12" s="532" t="n">
        <v>870</v>
      </c>
      <c r="AT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255" t="s">
        <v>50</v>
      </c>
      <c r="E13" s="571" t="n">
        <v>8</v>
      </c>
      <c r="F13" s="391" t="n">
        <v>8</v>
      </c>
      <c r="G13" s="538" t="n">
        <v>8</v>
      </c>
      <c r="H13" s="546" t="n">
        <v>8</v>
      </c>
      <c r="I13" s="542" t="n">
        <v>8</v>
      </c>
      <c r="J13" s="428" t="s">
        <v>50</v>
      </c>
      <c r="K13" s="428" t="s">
        <v>50</v>
      </c>
      <c r="L13" s="520" t="s">
        <v>50</v>
      </c>
      <c r="M13" s="540" t="n">
        <v>8</v>
      </c>
      <c r="N13" s="541" t="n">
        <v>8</v>
      </c>
      <c r="O13" s="546" t="n">
        <v>8</v>
      </c>
      <c r="P13" s="540" t="n">
        <v>9</v>
      </c>
      <c r="Q13" s="428" t="s">
        <v>50</v>
      </c>
      <c r="R13" s="478" t="s">
        <v>50</v>
      </c>
      <c r="S13" s="571" t="n">
        <v>10</v>
      </c>
      <c r="T13" s="544" t="n">
        <v>9</v>
      </c>
      <c r="U13" s="571" t="n">
        <v>8</v>
      </c>
      <c r="V13" s="546" t="n">
        <v>8</v>
      </c>
      <c r="W13" s="544" t="n">
        <v>8</v>
      </c>
      <c r="X13" s="493" t="n">
        <v>8</v>
      </c>
      <c r="Y13" s="478" t="s">
        <v>50</v>
      </c>
      <c r="Z13" s="546" t="n">
        <v>8</v>
      </c>
      <c r="AA13" s="546" t="n">
        <v>15</v>
      </c>
      <c r="AB13" s="546" t="n">
        <v>17</v>
      </c>
      <c r="AC13" s="546" t="n">
        <v>8</v>
      </c>
      <c r="AD13" s="547" t="n">
        <v>8</v>
      </c>
      <c r="AE13" s="484" t="s">
        <v>50</v>
      </c>
      <c r="AF13" s="484" t="s">
        <v>50</v>
      </c>
      <c r="AG13" s="554" t="n">
        <v>8</v>
      </c>
      <c r="AH13" s="549" t="n">
        <v>10</v>
      </c>
      <c r="AI13" s="551" t="n">
        <f aca="false">IF(COUNTIF(D13:AH13,"&gt;0")&gt;$AI$1,$AI$1,COUNTIF(D13:AH13,"&gt;0"))</f>
        <v>22</v>
      </c>
      <c r="AJ13" s="552"/>
      <c r="AK13" s="552" t="n">
        <f aca="false">COUNTIF($D13:$AH13,"отп/Б")+COUNTIF($D13:$AH13,"отп")+COUNTIF($D13:$AH13,"отп/с")</f>
        <v>0</v>
      </c>
      <c r="AL13" s="552" t="n">
        <f aca="false">COUNTIF($D13:$AH13,"Б")</f>
        <v>0</v>
      </c>
      <c r="AM13" s="552"/>
      <c r="AN13" s="553" t="n">
        <v>15</v>
      </c>
      <c r="AO13" s="553" t="n">
        <v>14</v>
      </c>
      <c r="AP13" s="555" t="n">
        <v>30</v>
      </c>
      <c r="AQ13" s="553" t="n">
        <v>8</v>
      </c>
      <c r="AR13" s="555" t="n">
        <v>45</v>
      </c>
      <c r="AS13" s="555" t="n">
        <v>900</v>
      </c>
      <c r="AT13" s="555"/>
    </row>
    <row r="14" customFormat="false" ht="15" hidden="false" customHeight="false" outlineLevel="0" collapsed="false">
      <c r="A14" s="290" t="n">
        <v>12</v>
      </c>
      <c r="B14" s="312" t="s">
        <v>27</v>
      </c>
      <c r="C14" s="556" t="s">
        <v>28</v>
      </c>
      <c r="D14" s="290" t="s">
        <v>50</v>
      </c>
      <c r="E14" s="490" t="n">
        <v>8</v>
      </c>
      <c r="F14" s="290" t="n">
        <v>8</v>
      </c>
      <c r="G14" s="384" t="n">
        <v>8</v>
      </c>
      <c r="H14" s="490" t="n">
        <v>8</v>
      </c>
      <c r="I14" s="557" t="n">
        <v>8</v>
      </c>
      <c r="J14" s="428" t="s">
        <v>50</v>
      </c>
      <c r="K14" s="428" t="s">
        <v>50</v>
      </c>
      <c r="L14" s="520" t="s">
        <v>50</v>
      </c>
      <c r="M14" s="384" t="n">
        <v>8</v>
      </c>
      <c r="N14" s="573" t="s">
        <v>125</v>
      </c>
      <c r="O14" s="490" t="n">
        <v>8</v>
      </c>
      <c r="P14" s="384" t="n">
        <v>8</v>
      </c>
      <c r="Q14" s="428" t="s">
        <v>50</v>
      </c>
      <c r="R14" s="478" t="s">
        <v>50</v>
      </c>
      <c r="S14" s="436" t="n">
        <v>13.5</v>
      </c>
      <c r="T14" s="436" t="n">
        <v>8</v>
      </c>
      <c r="U14" s="490" t="n">
        <v>8</v>
      </c>
      <c r="V14" s="490" t="n">
        <v>8</v>
      </c>
      <c r="W14" s="290" t="n">
        <v>8</v>
      </c>
      <c r="X14" s="478" t="s">
        <v>50</v>
      </c>
      <c r="Y14" s="478" t="s">
        <v>50</v>
      </c>
      <c r="Z14" s="490" t="n">
        <v>8</v>
      </c>
      <c r="AA14" s="436" t="n">
        <v>8</v>
      </c>
      <c r="AB14" s="490" t="n">
        <v>8</v>
      </c>
      <c r="AC14" s="490" t="n">
        <v>8</v>
      </c>
      <c r="AD14" s="290" t="n">
        <v>8</v>
      </c>
      <c r="AE14" s="484" t="s">
        <v>50</v>
      </c>
      <c r="AF14" s="484" t="s">
        <v>50</v>
      </c>
      <c r="AG14" s="576" t="n">
        <v>8</v>
      </c>
      <c r="AH14" s="558" t="n">
        <v>8</v>
      </c>
      <c r="AI14" s="560" t="n">
        <f aca="false">IF(COUNTIF(D14:AH14,"&gt;0")&gt;$AI$1,$AI$1,COUNTIF(D14:AH14,"&gt;0"))</f>
        <v>20</v>
      </c>
      <c r="AJ14" s="290"/>
      <c r="AK14" s="290" t="n">
        <f aca="false">COUNTIF($D14:$AH14,"отп/Б")+COUNTIF($D14:$AH14,"отп")+COUNTIF($D14:$AH14,"отп/с")</f>
        <v>0</v>
      </c>
      <c r="AL14" s="290" t="n">
        <f aca="false">COUNTIF($D14:$AH14,"Б")</f>
        <v>0</v>
      </c>
      <c r="AM14" s="290"/>
      <c r="AN14" s="290" t="n">
        <v>25</v>
      </c>
      <c r="AO14" s="561" t="n">
        <v>5.5</v>
      </c>
      <c r="AP14" s="290" t="n">
        <v>50</v>
      </c>
      <c r="AQ14" s="356"/>
      <c r="AR14" s="193" t="n">
        <v>75</v>
      </c>
      <c r="AS14" s="193" t="n">
        <f aca="false">AO14*AP14+AQ14*AR14+AM14*AN14</f>
        <v>275</v>
      </c>
      <c r="AT14" s="562"/>
    </row>
    <row r="15" customFormat="false" ht="15" hidden="false" customHeight="false" outlineLevel="0" collapsed="false">
      <c r="A15" s="402" t="n">
        <v>13</v>
      </c>
      <c r="B15" s="197" t="s">
        <v>27</v>
      </c>
      <c r="C15" s="512" t="s">
        <v>128</v>
      </c>
      <c r="D15" s="197" t="s">
        <v>50</v>
      </c>
      <c r="E15" s="577" t="n">
        <v>9</v>
      </c>
      <c r="F15" s="578" t="n">
        <v>8</v>
      </c>
      <c r="G15" s="579" t="n">
        <v>8</v>
      </c>
      <c r="H15" s="580" t="n">
        <v>9</v>
      </c>
      <c r="I15" s="581" t="n">
        <v>8</v>
      </c>
      <c r="J15" s="581" t="s">
        <v>50</v>
      </c>
      <c r="K15" s="581" t="s">
        <v>50</v>
      </c>
      <c r="L15" s="582" t="s">
        <v>50</v>
      </c>
      <c r="M15" s="583" t="n">
        <v>8</v>
      </c>
      <c r="N15" s="584" t="s">
        <v>125</v>
      </c>
      <c r="O15" s="580" t="n">
        <v>8</v>
      </c>
      <c r="P15" s="583" t="n">
        <v>8</v>
      </c>
      <c r="Q15" s="581" t="s">
        <v>50</v>
      </c>
      <c r="R15" s="580" t="s">
        <v>50</v>
      </c>
      <c r="S15" s="585" t="n">
        <v>9</v>
      </c>
      <c r="T15" s="586" t="n">
        <v>8</v>
      </c>
      <c r="U15" s="585" t="n">
        <v>8</v>
      </c>
      <c r="V15" s="580" t="n">
        <v>8</v>
      </c>
      <c r="W15" s="587" t="n">
        <v>8</v>
      </c>
      <c r="X15" s="580" t="s">
        <v>50</v>
      </c>
      <c r="Y15" s="580" t="s">
        <v>50</v>
      </c>
      <c r="Z15" s="580" t="n">
        <v>8</v>
      </c>
      <c r="AA15" s="588" t="n">
        <v>8</v>
      </c>
      <c r="AB15" s="580" t="n">
        <v>8</v>
      </c>
      <c r="AC15" s="580" t="n">
        <v>8</v>
      </c>
      <c r="AD15" s="587" t="n">
        <v>8</v>
      </c>
      <c r="AE15" s="589" t="s">
        <v>50</v>
      </c>
      <c r="AF15" s="589" t="s">
        <v>50</v>
      </c>
      <c r="AG15" s="590" t="n">
        <v>8</v>
      </c>
      <c r="AH15" s="589" t="n">
        <v>8</v>
      </c>
      <c r="AI15" s="378" t="n">
        <f aca="false">IF(COUNTIF(D15:AH15,"&gt;0")&gt;$AI$1,$AI$1,COUNTIF(D15:AH15,"&gt;0"))</f>
        <v>20</v>
      </c>
      <c r="AJ15" s="197"/>
      <c r="AK15" s="197" t="n">
        <f aca="false">COUNTIF($D15:$AH15,"отп/Б")+COUNTIF($D15:$AH15,"отп")+COUNTIF($D15:$AH15,"отп/с")</f>
        <v>0</v>
      </c>
      <c r="AL15" s="197" t="n">
        <f aca="false">COUNTIF($D15:$AH15,"Б")</f>
        <v>0</v>
      </c>
      <c r="AM15" s="197"/>
      <c r="AN15" s="197" t="n">
        <v>25</v>
      </c>
      <c r="AO15" s="420" t="n">
        <v>5.5</v>
      </c>
      <c r="AP15" s="197" t="n">
        <v>50</v>
      </c>
      <c r="AQ15" s="379"/>
      <c r="AR15" s="197" t="n">
        <v>75</v>
      </c>
      <c r="AS15" s="197" t="n">
        <f aca="false">AO15*AP15+AQ15*AR15+AM15*AN15</f>
        <v>275</v>
      </c>
      <c r="AT15" s="380"/>
    </row>
    <row r="16" customFormat="false" ht="15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50</v>
      </c>
      <c r="E16" s="577" t="n">
        <v>8</v>
      </c>
      <c r="F16" s="591" t="n">
        <v>8</v>
      </c>
      <c r="G16" s="591" t="n">
        <v>8</v>
      </c>
      <c r="H16" s="580" t="n">
        <v>8</v>
      </c>
      <c r="I16" s="581" t="n">
        <v>8</v>
      </c>
      <c r="J16" s="581" t="s">
        <v>50</v>
      </c>
      <c r="K16" s="581" t="s">
        <v>50</v>
      </c>
      <c r="L16" s="582" t="s">
        <v>50</v>
      </c>
      <c r="M16" s="583" t="n">
        <v>8</v>
      </c>
      <c r="N16" s="584" t="s">
        <v>125</v>
      </c>
      <c r="O16" s="580" t="n">
        <v>8</v>
      </c>
      <c r="P16" s="583" t="n">
        <v>8</v>
      </c>
      <c r="Q16" s="581" t="s">
        <v>50</v>
      </c>
      <c r="R16" s="580" t="s">
        <v>50</v>
      </c>
      <c r="S16" s="586" t="n">
        <v>13.5</v>
      </c>
      <c r="T16" s="586" t="n">
        <v>10</v>
      </c>
      <c r="U16" s="592" t="n">
        <v>8</v>
      </c>
      <c r="V16" s="593" t="n">
        <v>10</v>
      </c>
      <c r="W16" s="593" t="n">
        <v>8.5</v>
      </c>
      <c r="X16" s="580" t="s">
        <v>50</v>
      </c>
      <c r="Y16" s="580" t="s">
        <v>50</v>
      </c>
      <c r="Z16" s="580" t="n">
        <v>8.5</v>
      </c>
      <c r="AA16" s="588" t="n">
        <v>8.5</v>
      </c>
      <c r="AB16" s="588" t="n">
        <v>8.5</v>
      </c>
      <c r="AC16" s="588" t="n">
        <v>8.5</v>
      </c>
      <c r="AD16" s="593" t="n">
        <v>8.5</v>
      </c>
      <c r="AE16" s="589" t="s">
        <v>50</v>
      </c>
      <c r="AF16" s="589" t="s">
        <v>50</v>
      </c>
      <c r="AG16" s="594" t="n">
        <v>8.5</v>
      </c>
      <c r="AH16" s="595" t="n">
        <v>8.5</v>
      </c>
      <c r="AI16" s="378" t="n">
        <f aca="false">IF(COUNTIF(D16:AH16,"&gt;0")&gt;$AI$1,$AI$1,COUNTIF(D16:AH16,"&gt;0"))</f>
        <v>20</v>
      </c>
      <c r="AJ16" s="197"/>
      <c r="AK16" s="197" t="n">
        <f aca="false">COUNTIF($D16:$AH16,"отп/Б")+COUNTIF($D16:$AH16,"отп")+COUNTIF($D16:$AH16,"отп/с")</f>
        <v>0</v>
      </c>
      <c r="AL16" s="197" t="n">
        <f aca="false">COUNTIF($D16:$AH16,"Б")</f>
        <v>0</v>
      </c>
      <c r="AM16" s="197"/>
      <c r="AN16" s="197" t="n">
        <v>25</v>
      </c>
      <c r="AO16" s="415" t="n">
        <v>13.5</v>
      </c>
      <c r="AP16" s="197" t="n">
        <v>50</v>
      </c>
      <c r="AQ16" s="379"/>
      <c r="AR16" s="197" t="n">
        <v>75</v>
      </c>
      <c r="AS16" s="197" t="n">
        <f aca="false">AO16*AP16+AQ16*AR16+AM16*AN16</f>
        <v>675</v>
      </c>
      <c r="AT16" s="380"/>
    </row>
    <row r="17" customFormat="false" ht="15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50</v>
      </c>
      <c r="E17" s="577" t="n">
        <v>9</v>
      </c>
      <c r="F17" s="577" t="n">
        <v>8</v>
      </c>
      <c r="G17" s="577" t="n">
        <v>8</v>
      </c>
      <c r="H17" s="580" t="n">
        <v>8</v>
      </c>
      <c r="I17" s="581" t="n">
        <v>8</v>
      </c>
      <c r="J17" s="581" t="s">
        <v>50</v>
      </c>
      <c r="K17" s="581" t="s">
        <v>50</v>
      </c>
      <c r="L17" s="582" t="s">
        <v>50</v>
      </c>
      <c r="M17" s="577" t="n">
        <v>8</v>
      </c>
      <c r="N17" s="584" t="s">
        <v>125</v>
      </c>
      <c r="O17" s="580" t="n">
        <v>8</v>
      </c>
      <c r="P17" s="596" t="n">
        <v>8</v>
      </c>
      <c r="Q17" s="581" t="s">
        <v>50</v>
      </c>
      <c r="R17" s="580" t="s">
        <v>50</v>
      </c>
      <c r="S17" s="585" t="n">
        <v>9</v>
      </c>
      <c r="T17" s="586" t="n">
        <v>8</v>
      </c>
      <c r="U17" s="585" t="n">
        <v>8</v>
      </c>
      <c r="V17" s="588" t="n">
        <v>8.5</v>
      </c>
      <c r="W17" s="597" t="n">
        <v>8.5</v>
      </c>
      <c r="X17" s="580" t="s">
        <v>50</v>
      </c>
      <c r="Y17" s="580" t="s">
        <v>50</v>
      </c>
      <c r="Z17" s="593" t="n">
        <v>8.5</v>
      </c>
      <c r="AA17" s="593" t="n">
        <v>8.5</v>
      </c>
      <c r="AB17" s="593" t="n">
        <v>8.5</v>
      </c>
      <c r="AC17" s="593" t="n">
        <v>8.5</v>
      </c>
      <c r="AD17" s="598" t="n">
        <v>8.5</v>
      </c>
      <c r="AE17" s="589" t="s">
        <v>50</v>
      </c>
      <c r="AF17" s="589" t="s">
        <v>50</v>
      </c>
      <c r="AG17" s="599" t="n">
        <v>8.5</v>
      </c>
      <c r="AH17" s="595" t="n">
        <v>8.5</v>
      </c>
      <c r="AI17" s="378" t="n">
        <f aca="false">IF(COUNTIF(D17:AH17,"&gt;0")&gt;$AI$1,$AI$1,COUNTIF(D17:AH17,"&gt;0"))</f>
        <v>20</v>
      </c>
      <c r="AJ17" s="197"/>
      <c r="AK17" s="197" t="n">
        <f aca="false">COUNTIF($D17:$AH17,"отп/Б")+COUNTIF($D17:$AH17,"отп")+COUNTIF($D17:$AH17,"отп/с")</f>
        <v>0</v>
      </c>
      <c r="AL17" s="197" t="n">
        <f aca="false">COUNTIF($D17:$AH17,"Б")</f>
        <v>0</v>
      </c>
      <c r="AM17" s="197"/>
      <c r="AN17" s="197" t="n">
        <v>25</v>
      </c>
      <c r="AO17" s="415" t="n">
        <v>7</v>
      </c>
      <c r="AP17" s="197" t="n">
        <v>50</v>
      </c>
      <c r="AQ17" s="379"/>
      <c r="AR17" s="197" t="n">
        <v>75</v>
      </c>
      <c r="AS17" s="197" t="n">
        <f aca="false">AO17*AP17+AQ17*AR17+AM17*AN17</f>
        <v>350</v>
      </c>
      <c r="AT17" s="380"/>
    </row>
    <row r="18" customFormat="false" ht="15" hidden="false" customHeight="false" outlineLevel="0" collapsed="false">
      <c r="A18" s="290" t="n">
        <v>16</v>
      </c>
      <c r="B18" s="197" t="s">
        <v>27</v>
      </c>
      <c r="C18" s="460" t="s">
        <v>33</v>
      </c>
      <c r="D18" s="197" t="s">
        <v>50</v>
      </c>
      <c r="E18" s="600" t="n">
        <v>8</v>
      </c>
      <c r="F18" s="600" t="n">
        <v>8</v>
      </c>
      <c r="G18" s="600" t="n">
        <v>15</v>
      </c>
      <c r="H18" s="600" t="n">
        <v>23</v>
      </c>
      <c r="I18" s="600" t="n">
        <v>9</v>
      </c>
      <c r="J18" s="581" t="s">
        <v>50</v>
      </c>
      <c r="K18" s="581" t="s">
        <v>50</v>
      </c>
      <c r="L18" s="601" t="n">
        <v>6</v>
      </c>
      <c r="M18" s="600" t="n">
        <v>23</v>
      </c>
      <c r="N18" s="600" t="n">
        <v>23</v>
      </c>
      <c r="O18" s="600" t="n">
        <v>22</v>
      </c>
      <c r="P18" s="600" t="n">
        <v>23</v>
      </c>
      <c r="Q18" s="581" t="s">
        <v>50</v>
      </c>
      <c r="R18" s="580" t="s">
        <v>50</v>
      </c>
      <c r="S18" s="577" t="s">
        <v>15</v>
      </c>
      <c r="T18" s="577" t="s">
        <v>15</v>
      </c>
      <c r="U18" s="577" t="s">
        <v>15</v>
      </c>
      <c r="V18" s="577" t="s">
        <v>15</v>
      </c>
      <c r="W18" s="577" t="s">
        <v>15</v>
      </c>
      <c r="X18" s="580" t="s">
        <v>50</v>
      </c>
      <c r="Y18" s="580" t="s">
        <v>50</v>
      </c>
      <c r="Z18" s="580" t="n">
        <v>15</v>
      </c>
      <c r="AA18" s="600" t="n">
        <v>23</v>
      </c>
      <c r="AB18" s="600" t="n">
        <v>21</v>
      </c>
      <c r="AC18" s="602" t="n">
        <v>15</v>
      </c>
      <c r="AD18" s="600" t="n">
        <v>22</v>
      </c>
      <c r="AE18" s="589" t="s">
        <v>50</v>
      </c>
      <c r="AF18" s="589" t="s">
        <v>50</v>
      </c>
      <c r="AG18" s="603" t="n">
        <v>8</v>
      </c>
      <c r="AH18" s="589" t="n">
        <v>8</v>
      </c>
      <c r="AI18" s="378" t="n">
        <f aca="false">IF(COUNTIF(D18:AH18,"&gt;0")&gt;$AI$1,$AI$1,COUNTIF(D18:AH18,"&gt;0"))</f>
        <v>17</v>
      </c>
      <c r="AJ18" s="197"/>
      <c r="AK18" s="197" t="n">
        <f aca="false">COUNTIF($D18:$AH18,"отп/Б")+COUNTIF($D18:$AH18,"отп")+COUNTIF($D18:$AH18,"отп/с")</f>
        <v>5</v>
      </c>
      <c r="AL18" s="197" t="n">
        <f aca="false">COUNTIF($D18:$AH18,"Б")</f>
        <v>0</v>
      </c>
      <c r="AM18" s="237"/>
      <c r="AN18" s="197" t="n">
        <v>25</v>
      </c>
      <c r="AO18" s="419" t="n">
        <v>135</v>
      </c>
      <c r="AP18" s="197" t="n">
        <v>54</v>
      </c>
      <c r="AQ18" s="383"/>
      <c r="AR18" s="197" t="n">
        <v>75</v>
      </c>
      <c r="AS18" s="197" t="n">
        <f aca="false">AO18*AP18+AQ18*AR18+AM18*AN18</f>
        <v>7290</v>
      </c>
      <c r="AT18" s="380"/>
    </row>
    <row r="19" customFormat="false" ht="15" hidden="false" customHeight="false" outlineLevel="0" collapsed="false">
      <c r="A19" s="402" t="n">
        <v>17</v>
      </c>
      <c r="B19" s="197" t="s">
        <v>27</v>
      </c>
      <c r="C19" s="460" t="s">
        <v>34</v>
      </c>
      <c r="D19" s="197" t="s">
        <v>50</v>
      </c>
      <c r="E19" s="577" t="n">
        <v>8</v>
      </c>
      <c r="F19" s="577" t="n">
        <v>8</v>
      </c>
      <c r="G19" s="577" t="n">
        <v>8</v>
      </c>
      <c r="H19" s="577" t="n">
        <v>8</v>
      </c>
      <c r="I19" s="577" t="n">
        <v>8</v>
      </c>
      <c r="J19" s="581" t="s">
        <v>50</v>
      </c>
      <c r="K19" s="581" t="s">
        <v>50</v>
      </c>
      <c r="L19" s="582" t="s">
        <v>50</v>
      </c>
      <c r="M19" s="577" t="n">
        <v>8</v>
      </c>
      <c r="N19" s="577" t="n">
        <v>8</v>
      </c>
      <c r="O19" s="577" t="n">
        <v>15</v>
      </c>
      <c r="P19" s="602" t="n">
        <v>8</v>
      </c>
      <c r="Q19" s="604" t="n">
        <v>9</v>
      </c>
      <c r="R19" s="580" t="s">
        <v>50</v>
      </c>
      <c r="S19" s="585" t="n">
        <v>8</v>
      </c>
      <c r="T19" s="586" t="n">
        <v>8</v>
      </c>
      <c r="U19" s="585" t="n">
        <v>8</v>
      </c>
      <c r="V19" s="580" t="n">
        <v>8</v>
      </c>
      <c r="W19" s="587" t="n">
        <v>8</v>
      </c>
      <c r="X19" s="580" t="s">
        <v>50</v>
      </c>
      <c r="Y19" s="580" t="s">
        <v>50</v>
      </c>
      <c r="Z19" s="580" t="n">
        <v>8</v>
      </c>
      <c r="AA19" s="588" t="n">
        <v>8</v>
      </c>
      <c r="AB19" s="580" t="n">
        <v>8</v>
      </c>
      <c r="AC19" s="580" t="n">
        <v>8</v>
      </c>
      <c r="AD19" s="587" t="n">
        <v>8</v>
      </c>
      <c r="AE19" s="589" t="s">
        <v>50</v>
      </c>
      <c r="AF19" s="589" t="s">
        <v>50</v>
      </c>
      <c r="AG19" s="590" t="n">
        <v>8</v>
      </c>
      <c r="AH19" s="589" t="n">
        <v>9</v>
      </c>
      <c r="AI19" s="378" t="n">
        <f aca="false">IF(COUNTIF(D19:AH19,"&gt;0")&gt;$AI$1,$AI$1,COUNTIF(D19:AH19,"&gt;0"))</f>
        <v>22</v>
      </c>
      <c r="AJ19" s="197"/>
      <c r="AK19" s="197" t="n">
        <f aca="false">COUNTIF($D19:$AH19,"отп/Б")+COUNTIF($D19:$AH19,"отп")+COUNTIF($D19:$AH19,"отп/с")</f>
        <v>0</v>
      </c>
      <c r="AL19" s="197" t="n">
        <f aca="false">COUNTIF($D19:$AH19,"Б")</f>
        <v>0</v>
      </c>
      <c r="AM19" s="237"/>
      <c r="AN19" s="237" t="n">
        <v>25</v>
      </c>
      <c r="AO19" s="419" t="n">
        <v>2</v>
      </c>
      <c r="AP19" s="197" t="n">
        <v>40</v>
      </c>
      <c r="AQ19" s="383"/>
      <c r="AR19" s="197" t="n">
        <v>60</v>
      </c>
      <c r="AS19" s="197" t="n">
        <f aca="false">AO19*AP19+AQ19*AR19+AM19*AN19</f>
        <v>80</v>
      </c>
      <c r="AT19" s="380"/>
    </row>
    <row r="20" customFormat="false" ht="15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50</v>
      </c>
      <c r="E20" s="577" t="n">
        <v>8</v>
      </c>
      <c r="F20" s="577" t="n">
        <v>8</v>
      </c>
      <c r="G20" s="577" t="n">
        <v>8</v>
      </c>
      <c r="H20" s="577" t="n">
        <v>15</v>
      </c>
      <c r="I20" s="577" t="n">
        <v>23</v>
      </c>
      <c r="J20" s="604" t="n">
        <v>9</v>
      </c>
      <c r="K20" s="581" t="s">
        <v>50</v>
      </c>
      <c r="L20" s="582" t="s">
        <v>50</v>
      </c>
      <c r="M20" s="577" t="n">
        <v>8</v>
      </c>
      <c r="N20" s="577" t="n">
        <v>8</v>
      </c>
      <c r="O20" s="577" t="n">
        <v>8</v>
      </c>
      <c r="P20" s="602" t="n">
        <v>8</v>
      </c>
      <c r="Q20" s="581" t="s">
        <v>50</v>
      </c>
      <c r="R20" s="580" t="s">
        <v>50</v>
      </c>
      <c r="S20" s="585" t="n">
        <v>8</v>
      </c>
      <c r="T20" s="586" t="n">
        <v>8</v>
      </c>
      <c r="U20" s="585" t="n">
        <v>9</v>
      </c>
      <c r="V20" s="580" t="n">
        <v>8</v>
      </c>
      <c r="W20" s="587" t="n">
        <v>8</v>
      </c>
      <c r="X20" s="580" t="s">
        <v>50</v>
      </c>
      <c r="Y20" s="580" t="s">
        <v>50</v>
      </c>
      <c r="Z20" s="577" t="s">
        <v>15</v>
      </c>
      <c r="AA20" s="577" t="s">
        <v>15</v>
      </c>
      <c r="AB20" s="577" t="s">
        <v>15</v>
      </c>
      <c r="AC20" s="577" t="s">
        <v>15</v>
      </c>
      <c r="AD20" s="577" t="s">
        <v>15</v>
      </c>
      <c r="AE20" s="589" t="s">
        <v>50</v>
      </c>
      <c r="AF20" s="589" t="s">
        <v>50</v>
      </c>
      <c r="AG20" s="577" t="s">
        <v>15</v>
      </c>
      <c r="AH20" s="577" t="s">
        <v>15</v>
      </c>
      <c r="AI20" s="378" t="n">
        <f aca="false">IF(COUNTIF(D20:AH20,"&gt;0")&gt;$AI$1,$AI$1,COUNTIF(D20:AH20,"&gt;0"))</f>
        <v>15</v>
      </c>
      <c r="AJ20" s="197"/>
      <c r="AK20" s="197" t="n">
        <f aca="false">COUNTIF($D20:$AH20,"отп/Б")+COUNTIF($D20:$AH20,"отп")+COUNTIF($D20:$AH20,"отп/с")</f>
        <v>7</v>
      </c>
      <c r="AL20" s="197" t="n">
        <f aca="false">COUNTIF($D20:$AH20,"Б")</f>
        <v>0</v>
      </c>
      <c r="AM20" s="237"/>
      <c r="AN20" s="237" t="n">
        <v>25</v>
      </c>
      <c r="AO20" s="419"/>
      <c r="AP20" s="197" t="n">
        <v>40</v>
      </c>
      <c r="AQ20" s="379"/>
      <c r="AR20" s="197" t="n">
        <v>60</v>
      </c>
      <c r="AS20" s="197" t="n">
        <f aca="false">AO20*AP20+AQ20*AR20+AM20*AN20</f>
        <v>0</v>
      </c>
      <c r="AT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50</v>
      </c>
      <c r="E21" s="577" t="n">
        <v>8</v>
      </c>
      <c r="F21" s="578" t="n">
        <v>8</v>
      </c>
      <c r="G21" s="579" t="n">
        <v>8</v>
      </c>
      <c r="H21" s="587" t="n">
        <v>8</v>
      </c>
      <c r="I21" s="583" t="n">
        <v>8</v>
      </c>
      <c r="J21" s="581" t="s">
        <v>50</v>
      </c>
      <c r="K21" s="581" t="s">
        <v>50</v>
      </c>
      <c r="L21" s="582" t="s">
        <v>50</v>
      </c>
      <c r="M21" s="583" t="n">
        <v>8</v>
      </c>
      <c r="N21" s="579" t="n">
        <v>8</v>
      </c>
      <c r="O21" s="587" t="n">
        <v>8</v>
      </c>
      <c r="P21" s="583" t="n">
        <v>8</v>
      </c>
      <c r="Q21" s="581" t="s">
        <v>50</v>
      </c>
      <c r="R21" s="580" t="s">
        <v>50</v>
      </c>
      <c r="S21" s="585" t="n">
        <v>8</v>
      </c>
      <c r="T21" s="586" t="n">
        <v>8</v>
      </c>
      <c r="U21" s="585" t="n">
        <v>9</v>
      </c>
      <c r="V21" s="580" t="n">
        <v>8</v>
      </c>
      <c r="W21" s="587" t="n">
        <v>8</v>
      </c>
      <c r="X21" s="580" t="s">
        <v>50</v>
      </c>
      <c r="Y21" s="580" t="s">
        <v>50</v>
      </c>
      <c r="Z21" s="580" t="n">
        <v>8</v>
      </c>
      <c r="AA21" s="588" t="n">
        <v>8</v>
      </c>
      <c r="AB21" s="580" t="n">
        <v>8</v>
      </c>
      <c r="AC21" s="580" t="n">
        <v>8</v>
      </c>
      <c r="AD21" s="587" t="n">
        <v>8</v>
      </c>
      <c r="AE21" s="589" t="s">
        <v>50</v>
      </c>
      <c r="AF21" s="589" t="s">
        <v>50</v>
      </c>
      <c r="AG21" s="590" t="n">
        <v>8</v>
      </c>
      <c r="AH21" s="589" t="n">
        <v>8</v>
      </c>
      <c r="AI21" s="378" t="n">
        <f aca="false">IF(COUNTIF(D21:AH21,"&gt;0")&gt;$AI$1,$AI$1,COUNTIF(D21:AH21,"&gt;0"))</f>
        <v>21</v>
      </c>
      <c r="AJ21" s="197"/>
      <c r="AK21" s="197" t="n">
        <f aca="false">COUNTIF($D21:$AH21,"отп/Б")+COUNTIF($D21:$AH21,"отп")+COUNTIF($D21:$AH21,"отп/с")</f>
        <v>0</v>
      </c>
      <c r="AL21" s="197" t="n">
        <f aca="false">COUNTIF($D21:$AH21,"Б")</f>
        <v>0</v>
      </c>
      <c r="AM21" s="197"/>
      <c r="AN21" s="197" t="n">
        <v>25</v>
      </c>
      <c r="AO21" s="415"/>
      <c r="AP21" s="197" t="n">
        <v>40</v>
      </c>
      <c r="AQ21" s="379"/>
      <c r="AR21" s="197" t="n">
        <v>60</v>
      </c>
      <c r="AS21" s="197" t="n">
        <f aca="false">AO21*AP21+AQ21*AR21+AM21*AN21</f>
        <v>0</v>
      </c>
      <c r="AT21" s="380"/>
    </row>
    <row r="22" customFormat="false" ht="15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50</v>
      </c>
      <c r="E22" s="577" t="n">
        <v>8</v>
      </c>
      <c r="F22" s="577" t="n">
        <v>8</v>
      </c>
      <c r="G22" s="577" t="n">
        <v>8</v>
      </c>
      <c r="H22" s="577" t="n">
        <v>8</v>
      </c>
      <c r="I22" s="577" t="n">
        <v>8</v>
      </c>
      <c r="J22" s="581" t="s">
        <v>50</v>
      </c>
      <c r="K22" s="581" t="s">
        <v>50</v>
      </c>
      <c r="L22" s="582" t="s">
        <v>50</v>
      </c>
      <c r="M22" s="577" t="n">
        <v>8</v>
      </c>
      <c r="N22" s="577" t="n">
        <v>8</v>
      </c>
      <c r="O22" s="587" t="n">
        <v>8</v>
      </c>
      <c r="P22" s="583" t="n">
        <v>8</v>
      </c>
      <c r="Q22" s="581" t="s">
        <v>50</v>
      </c>
      <c r="R22" s="580" t="s">
        <v>50</v>
      </c>
      <c r="S22" s="585" t="n">
        <v>8</v>
      </c>
      <c r="T22" s="586" t="n">
        <v>8</v>
      </c>
      <c r="U22" s="585" t="n">
        <v>8</v>
      </c>
      <c r="V22" s="580" t="n">
        <v>8</v>
      </c>
      <c r="W22" s="587" t="n">
        <v>8</v>
      </c>
      <c r="X22" s="580" t="s">
        <v>50</v>
      </c>
      <c r="Y22" s="580" t="s">
        <v>50</v>
      </c>
      <c r="Z22" s="580" t="n">
        <v>8</v>
      </c>
      <c r="AA22" s="588" t="n">
        <v>8</v>
      </c>
      <c r="AB22" s="580" t="n">
        <v>8</v>
      </c>
      <c r="AC22" s="580" t="n">
        <v>8</v>
      </c>
      <c r="AD22" s="587" t="n">
        <v>8</v>
      </c>
      <c r="AE22" s="589" t="s">
        <v>50</v>
      </c>
      <c r="AF22" s="589" t="s">
        <v>50</v>
      </c>
      <c r="AG22" s="590" t="n">
        <v>8</v>
      </c>
      <c r="AH22" s="589" t="n">
        <v>8</v>
      </c>
      <c r="AI22" s="378" t="n">
        <f aca="false">IF(COUNTIF(D22:AH22,"&gt;0")&gt;$AI$1,$AI$1,COUNTIF(D22:AH22,"&gt;0"))</f>
        <v>21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415"/>
      <c r="AP22" s="197" t="n">
        <v>40</v>
      </c>
      <c r="AQ22" s="379"/>
      <c r="AR22" s="230" t="n">
        <v>60</v>
      </c>
      <c r="AS22" s="230" t="n">
        <f aca="false">AO22*AP22+AQ22*AR22+AM22*AN22</f>
        <v>0</v>
      </c>
      <c r="AT22" s="380"/>
    </row>
    <row r="23" customFormat="false" ht="15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50</v>
      </c>
      <c r="E23" s="577" t="n">
        <v>8</v>
      </c>
      <c r="F23" s="577" t="n">
        <v>8</v>
      </c>
      <c r="G23" s="577" t="n">
        <v>8</v>
      </c>
      <c r="H23" s="577" t="n">
        <v>8</v>
      </c>
      <c r="I23" s="577" t="n">
        <v>8</v>
      </c>
      <c r="J23" s="581" t="s">
        <v>50</v>
      </c>
      <c r="K23" s="581" t="s">
        <v>50</v>
      </c>
      <c r="L23" s="582" t="s">
        <v>50</v>
      </c>
      <c r="M23" s="577" t="n">
        <v>8</v>
      </c>
      <c r="N23" s="579" t="n">
        <v>8</v>
      </c>
      <c r="O23" s="587" t="n">
        <v>8</v>
      </c>
      <c r="P23" s="583" t="n">
        <v>8</v>
      </c>
      <c r="Q23" s="581" t="s">
        <v>50</v>
      </c>
      <c r="R23" s="580" t="s">
        <v>50</v>
      </c>
      <c r="S23" s="585" t="n">
        <v>9</v>
      </c>
      <c r="T23" s="586" t="n">
        <v>8</v>
      </c>
      <c r="U23" s="585" t="n">
        <v>8</v>
      </c>
      <c r="V23" s="580" t="n">
        <v>8</v>
      </c>
      <c r="W23" s="587" t="n">
        <v>8</v>
      </c>
      <c r="X23" s="580" t="s">
        <v>50</v>
      </c>
      <c r="Y23" s="580" t="s">
        <v>50</v>
      </c>
      <c r="Z23" s="577" t="s">
        <v>15</v>
      </c>
      <c r="AA23" s="577" t="s">
        <v>15</v>
      </c>
      <c r="AB23" s="577" t="s">
        <v>15</v>
      </c>
      <c r="AC23" s="577" t="s">
        <v>15</v>
      </c>
      <c r="AD23" s="577" t="s">
        <v>15</v>
      </c>
      <c r="AE23" s="589" t="s">
        <v>50</v>
      </c>
      <c r="AF23" s="589" t="s">
        <v>50</v>
      </c>
      <c r="AG23" s="590" t="n">
        <v>8</v>
      </c>
      <c r="AH23" s="589" t="n">
        <v>8</v>
      </c>
      <c r="AI23" s="378" t="n">
        <f aca="false">IF(COUNTIF(D23:AH23,"&gt;0")&gt;$AI$1,$AI$1,COUNTIF(D23:AH23,"&gt;0"))</f>
        <v>16</v>
      </c>
      <c r="AJ23" s="197"/>
      <c r="AK23" s="197" t="n">
        <f aca="false">COUNTIF($D23:$AH23,"отп/Б")+COUNTIF($D23:$AH23,"отп")+COUNTIF($D23:$AH23,"отп/с")</f>
        <v>5</v>
      </c>
      <c r="AL23" s="197" t="n">
        <f aca="false">COUNTIF($D23:$AH23,"Б")</f>
        <v>0</v>
      </c>
      <c r="AM23" s="197"/>
      <c r="AN23" s="197" t="n">
        <v>25</v>
      </c>
      <c r="AO23" s="415"/>
      <c r="AP23" s="197" t="n">
        <v>40</v>
      </c>
      <c r="AQ23" s="379"/>
      <c r="AR23" s="197" t="n">
        <v>60</v>
      </c>
      <c r="AS23" s="197" t="n">
        <f aca="false">AO23*AP23+AQ23*AR23+AM23*AN23</f>
        <v>0</v>
      </c>
      <c r="AT23" s="380"/>
    </row>
    <row r="24" customFormat="false" ht="15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50</v>
      </c>
      <c r="E24" s="577" t="n">
        <v>11</v>
      </c>
      <c r="F24" s="577" t="n">
        <v>10</v>
      </c>
      <c r="G24" s="577" t="n">
        <v>10</v>
      </c>
      <c r="H24" s="577" t="n">
        <v>10</v>
      </c>
      <c r="I24" s="577" t="n">
        <v>8</v>
      </c>
      <c r="J24" s="581" t="s">
        <v>50</v>
      </c>
      <c r="K24" s="581" t="s">
        <v>50</v>
      </c>
      <c r="L24" s="582" t="s">
        <v>50</v>
      </c>
      <c r="M24" s="577" t="n">
        <v>11</v>
      </c>
      <c r="N24" s="577" t="n">
        <v>11</v>
      </c>
      <c r="O24" s="577" t="n">
        <v>11</v>
      </c>
      <c r="P24" s="605" t="n">
        <v>10</v>
      </c>
      <c r="Q24" s="581" t="s">
        <v>50</v>
      </c>
      <c r="R24" s="580" t="s">
        <v>50</v>
      </c>
      <c r="S24" s="586" t="n">
        <v>10.5</v>
      </c>
      <c r="T24" s="586" t="n">
        <v>13</v>
      </c>
      <c r="U24" s="586" t="n">
        <v>12.5</v>
      </c>
      <c r="V24" s="580" t="n">
        <f aca="false">8+6.5</f>
        <v>14.5</v>
      </c>
      <c r="W24" s="606" t="n">
        <f aca="false">11.5</f>
        <v>11.5</v>
      </c>
      <c r="X24" s="580" t="s">
        <v>50</v>
      </c>
      <c r="Y24" s="580" t="s">
        <v>50</v>
      </c>
      <c r="Z24" s="593" t="n">
        <v>11.5</v>
      </c>
      <c r="AA24" s="593" t="n">
        <v>11.5</v>
      </c>
      <c r="AB24" s="593" t="n">
        <v>11.5</v>
      </c>
      <c r="AC24" s="593" t="n">
        <v>11.5</v>
      </c>
      <c r="AD24" s="593" t="n">
        <v>12</v>
      </c>
      <c r="AE24" s="589" t="s">
        <v>50</v>
      </c>
      <c r="AF24" s="589" t="s">
        <v>50</v>
      </c>
      <c r="AG24" s="590" t="n">
        <v>12</v>
      </c>
      <c r="AH24" s="589" t="n">
        <v>12</v>
      </c>
      <c r="AI24" s="378" t="n">
        <f aca="false">IF(COUNTIF(D24:AH24,"&gt;0")&gt;$AI$1,$AI$1,COUNTIF(D24:AH24,"&gt;0"))</f>
        <v>21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420" t="n">
        <v>69.5</v>
      </c>
      <c r="AP24" s="197" t="n">
        <v>40</v>
      </c>
      <c r="AQ24" s="379"/>
      <c r="AR24" s="197" t="n">
        <v>60</v>
      </c>
      <c r="AS24" s="197" t="n">
        <f aca="false">AO24*AP24+AQ24*AR24+AM24*AN24</f>
        <v>2780</v>
      </c>
      <c r="AT24" s="380"/>
    </row>
    <row r="25" customFormat="false" ht="15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50</v>
      </c>
      <c r="E25" s="600" t="s">
        <v>15</v>
      </c>
      <c r="F25" s="600" t="s">
        <v>15</v>
      </c>
      <c r="G25" s="600" t="s">
        <v>15</v>
      </c>
      <c r="H25" s="600" t="s">
        <v>15</v>
      </c>
      <c r="I25" s="600" t="s">
        <v>15</v>
      </c>
      <c r="J25" s="581" t="s">
        <v>50</v>
      </c>
      <c r="K25" s="581" t="s">
        <v>50</v>
      </c>
      <c r="L25" s="582" t="s">
        <v>50</v>
      </c>
      <c r="M25" s="583" t="n">
        <v>9</v>
      </c>
      <c r="N25" s="579" t="n">
        <v>9</v>
      </c>
      <c r="O25" s="587" t="n">
        <v>9</v>
      </c>
      <c r="P25" s="583" t="n">
        <v>9</v>
      </c>
      <c r="Q25" s="581" t="s">
        <v>50</v>
      </c>
      <c r="R25" s="580" t="s">
        <v>50</v>
      </c>
      <c r="S25" s="585" t="n">
        <v>9</v>
      </c>
      <c r="T25" s="586" t="n">
        <v>10</v>
      </c>
      <c r="U25" s="585" t="n">
        <v>10</v>
      </c>
      <c r="V25" s="580" t="n">
        <v>10</v>
      </c>
      <c r="W25" s="587" t="n">
        <v>10</v>
      </c>
      <c r="X25" s="580" t="s">
        <v>50</v>
      </c>
      <c r="Y25" s="580" t="s">
        <v>50</v>
      </c>
      <c r="Z25" s="580" t="n">
        <v>10</v>
      </c>
      <c r="AA25" s="588" t="n">
        <v>10</v>
      </c>
      <c r="AB25" s="580" t="n">
        <v>10</v>
      </c>
      <c r="AC25" s="580" t="n">
        <v>10</v>
      </c>
      <c r="AD25" s="587" t="n">
        <v>10</v>
      </c>
      <c r="AE25" s="589" t="s">
        <v>50</v>
      </c>
      <c r="AF25" s="589" t="s">
        <v>50</v>
      </c>
      <c r="AG25" s="590" t="n">
        <v>10</v>
      </c>
      <c r="AH25" s="589" t="n">
        <v>9</v>
      </c>
      <c r="AI25" s="378" t="n">
        <f aca="false">IF(COUNTIF(D25:AH25,"&gt;0")&gt;$AI$1,$AI$1,COUNTIF(D25:AH25,"&gt;0"))</f>
        <v>16</v>
      </c>
      <c r="AJ25" s="197"/>
      <c r="AK25" s="197" t="n">
        <f aca="false">COUNTIF($D25:$AH25,"отп/Б")+COUNTIF($D25:$AH25,"отп")+COUNTIF($D25:$AH25,"отп/с")</f>
        <v>5</v>
      </c>
      <c r="AL25" s="197" t="n">
        <f aca="false">COUNTIF($D25:$AH25,"Б")</f>
        <v>0</v>
      </c>
      <c r="AM25" s="197"/>
      <c r="AN25" s="197" t="n">
        <v>25</v>
      </c>
      <c r="AO25" s="415" t="n">
        <v>26</v>
      </c>
      <c r="AP25" s="197" t="n">
        <v>40</v>
      </c>
      <c r="AQ25" s="379"/>
      <c r="AR25" s="197" t="n">
        <v>60</v>
      </c>
      <c r="AS25" s="197" t="n">
        <f aca="false">AO25*AP25+AQ25*AR25+AM25*AN25</f>
        <v>1040</v>
      </c>
      <c r="AT25" s="380"/>
    </row>
    <row r="26" customFormat="false" ht="15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50</v>
      </c>
      <c r="E26" s="577" t="n">
        <v>8</v>
      </c>
      <c r="F26" s="607" t="n">
        <v>8</v>
      </c>
      <c r="G26" s="579" t="n">
        <v>9</v>
      </c>
      <c r="H26" s="587" t="n">
        <v>8</v>
      </c>
      <c r="I26" s="583" t="n">
        <v>8</v>
      </c>
      <c r="J26" s="581" t="s">
        <v>50</v>
      </c>
      <c r="K26" s="581" t="s">
        <v>50</v>
      </c>
      <c r="L26" s="582" t="s">
        <v>50</v>
      </c>
      <c r="M26" s="605" t="n">
        <v>8</v>
      </c>
      <c r="N26" s="579" t="n">
        <v>9</v>
      </c>
      <c r="O26" s="587" t="n">
        <v>8</v>
      </c>
      <c r="P26" s="583" t="n">
        <v>8</v>
      </c>
      <c r="Q26" s="581" t="s">
        <v>50</v>
      </c>
      <c r="R26" s="580" t="s">
        <v>50</v>
      </c>
      <c r="S26" s="585" t="n">
        <v>9</v>
      </c>
      <c r="T26" s="586" t="n">
        <v>9</v>
      </c>
      <c r="U26" s="585" t="n">
        <v>9</v>
      </c>
      <c r="V26" s="580" t="n">
        <f aca="false">8+1</f>
        <v>9</v>
      </c>
      <c r="W26" s="587" t="n">
        <v>9</v>
      </c>
      <c r="X26" s="580" t="s">
        <v>50</v>
      </c>
      <c r="Y26" s="580" t="s">
        <v>50</v>
      </c>
      <c r="Z26" s="580" t="n">
        <v>9</v>
      </c>
      <c r="AA26" s="588" t="n">
        <v>9</v>
      </c>
      <c r="AB26" s="580" t="n">
        <v>11</v>
      </c>
      <c r="AC26" s="580" t="n">
        <v>9</v>
      </c>
      <c r="AD26" s="587" t="n">
        <v>9</v>
      </c>
      <c r="AE26" s="589" t="s">
        <v>50</v>
      </c>
      <c r="AF26" s="589" t="s">
        <v>50</v>
      </c>
      <c r="AG26" s="590" t="n">
        <v>11</v>
      </c>
      <c r="AH26" s="589" t="n">
        <v>11</v>
      </c>
      <c r="AI26" s="378" t="n">
        <f aca="false">IF(COUNTIF(D26:AH26,"&gt;0")&gt;$AI$1,$AI$1,COUNTIF(D26:AH26,"&gt;0"))</f>
        <v>21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290" t="n">
        <v>25</v>
      </c>
      <c r="AO26" s="422" t="n">
        <v>20</v>
      </c>
      <c r="AP26" s="197" t="n">
        <v>60</v>
      </c>
      <c r="AR26" s="230" t="n">
        <v>90</v>
      </c>
      <c r="AS26" s="230" t="n">
        <f aca="false">AO26*AP26+AQ26*AR26+AM26*AN26</f>
        <v>1200</v>
      </c>
      <c r="AT26" s="380"/>
    </row>
    <row r="27" customFormat="false" ht="15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50</v>
      </c>
      <c r="E27" s="577" t="n">
        <v>8</v>
      </c>
      <c r="F27" s="591" t="n">
        <v>8</v>
      </c>
      <c r="G27" s="591" t="n">
        <v>9</v>
      </c>
      <c r="H27" s="587" t="n">
        <v>8</v>
      </c>
      <c r="I27" s="583" t="n">
        <v>8</v>
      </c>
      <c r="J27" s="581" t="s">
        <v>50</v>
      </c>
      <c r="K27" s="581" t="s">
        <v>50</v>
      </c>
      <c r="L27" s="582" t="s">
        <v>50</v>
      </c>
      <c r="M27" s="583" t="n">
        <v>8</v>
      </c>
      <c r="N27" s="579" t="n">
        <v>8</v>
      </c>
      <c r="O27" s="587" t="n">
        <v>8</v>
      </c>
      <c r="P27" s="583" t="n">
        <v>8</v>
      </c>
      <c r="Q27" s="581" t="s">
        <v>50</v>
      </c>
      <c r="R27" s="580" t="s">
        <v>50</v>
      </c>
      <c r="S27" s="585" t="n">
        <v>8</v>
      </c>
      <c r="T27" s="586" t="n">
        <v>8</v>
      </c>
      <c r="U27" s="585" t="n">
        <v>8</v>
      </c>
      <c r="V27" s="580" t="n">
        <v>8</v>
      </c>
      <c r="W27" s="587" t="n">
        <v>8</v>
      </c>
      <c r="X27" s="580" t="s">
        <v>50</v>
      </c>
      <c r="Y27" s="580" t="s">
        <v>50</v>
      </c>
      <c r="Z27" s="580" t="n">
        <v>8</v>
      </c>
      <c r="AA27" s="588" t="n">
        <v>8</v>
      </c>
      <c r="AB27" s="580" t="n">
        <v>8</v>
      </c>
      <c r="AC27" s="580" t="n">
        <v>8</v>
      </c>
      <c r="AD27" s="577" t="n">
        <v>8</v>
      </c>
      <c r="AE27" s="589" t="s">
        <v>50</v>
      </c>
      <c r="AF27" s="589" t="s">
        <v>50</v>
      </c>
      <c r="AG27" s="608" t="n">
        <v>8</v>
      </c>
      <c r="AH27" s="589" t="n">
        <v>8</v>
      </c>
      <c r="AI27" s="378" t="n">
        <f aca="false">IF(COUNTIF(D27:AH27,"&gt;0")&gt;$AI$1,$AI$1,COUNTIF(D27:AH27,"&gt;0"))</f>
        <v>21</v>
      </c>
      <c r="AJ27" s="197"/>
      <c r="AK27" s="197" t="n">
        <f aca="false">COUNTIF($D27:$AH27,"отп/Б")+COUNTIF($D27:$AH27,"отп")+COUNTIF($D27:$AH27,"отп/с")</f>
        <v>0</v>
      </c>
      <c r="AL27" s="197" t="n">
        <f aca="false">COUNTIF($D27:$AH27,"Б")</f>
        <v>0</v>
      </c>
      <c r="AM27" s="197"/>
      <c r="AN27" s="290" t="n">
        <v>15</v>
      </c>
      <c r="AO27" s="419"/>
      <c r="AP27" s="197" t="n">
        <v>30</v>
      </c>
      <c r="AQ27" s="379"/>
      <c r="AR27" s="197" t="n">
        <v>45</v>
      </c>
      <c r="AS27" s="197" t="n">
        <f aca="false">AO27*AP27+AQ27*AR27+AM27*AN27</f>
        <v>0</v>
      </c>
      <c r="AT27" s="380"/>
    </row>
    <row r="28" customFormat="false" ht="15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50</v>
      </c>
      <c r="E28" s="577" t="s">
        <v>15</v>
      </c>
      <c r="F28" s="577" t="s">
        <v>15</v>
      </c>
      <c r="G28" s="577" t="n">
        <v>8</v>
      </c>
      <c r="H28" s="577" t="n">
        <v>8</v>
      </c>
      <c r="I28" s="577" t="n">
        <v>8</v>
      </c>
      <c r="J28" s="581" t="s">
        <v>50</v>
      </c>
      <c r="K28" s="581" t="s">
        <v>50</v>
      </c>
      <c r="L28" s="582" t="s">
        <v>50</v>
      </c>
      <c r="M28" s="577" t="n">
        <v>8</v>
      </c>
      <c r="N28" s="577" t="n">
        <v>8</v>
      </c>
      <c r="O28" s="587" t="n">
        <v>8</v>
      </c>
      <c r="P28" s="577" t="n">
        <v>8</v>
      </c>
      <c r="Q28" s="581" t="s">
        <v>50</v>
      </c>
      <c r="R28" s="580" t="s">
        <v>50</v>
      </c>
      <c r="S28" s="609" t="n">
        <v>8</v>
      </c>
      <c r="T28" s="609" t="n">
        <v>8</v>
      </c>
      <c r="U28" s="609" t="n">
        <v>8</v>
      </c>
      <c r="V28" s="609" t="n">
        <v>8</v>
      </c>
      <c r="W28" s="609" t="n">
        <v>8</v>
      </c>
      <c r="X28" s="580" t="s">
        <v>50</v>
      </c>
      <c r="Y28" s="580" t="s">
        <v>50</v>
      </c>
      <c r="Z28" s="577" t="n">
        <v>8</v>
      </c>
      <c r="AA28" s="577" t="n">
        <v>8</v>
      </c>
      <c r="AB28" s="577" t="n">
        <v>8</v>
      </c>
      <c r="AC28" s="577" t="n">
        <v>8</v>
      </c>
      <c r="AD28" s="577" t="n">
        <v>8</v>
      </c>
      <c r="AE28" s="589" t="s">
        <v>50</v>
      </c>
      <c r="AF28" s="589" t="s">
        <v>50</v>
      </c>
      <c r="AG28" s="577" t="n">
        <v>8</v>
      </c>
      <c r="AH28" s="577" t="n">
        <v>8</v>
      </c>
      <c r="AI28" s="378" t="n">
        <f aca="false">IF(COUNTIF(D28:AH28,"&gt;0")&gt;$AI$1,$AI$1,COUNTIF(D28:AH28,"&gt;0"))</f>
        <v>19</v>
      </c>
      <c r="AJ28" s="197"/>
      <c r="AK28" s="197" t="n">
        <f aca="false">COUNTIF($D28:$AH28,"отп/Б")+COUNTIF($D28:$AH28,"отп")+COUNTIF($D28:$AH28,"отп/с")</f>
        <v>2</v>
      </c>
      <c r="AL28" s="197" t="n">
        <f aca="false">COUNTIF($D28:$AH28,"Б")</f>
        <v>0</v>
      </c>
      <c r="AM28" s="197"/>
      <c r="AN28" s="290" t="n">
        <v>15</v>
      </c>
      <c r="AO28" s="419"/>
      <c r="AP28" s="197" t="n">
        <v>30</v>
      </c>
      <c r="AQ28" s="379"/>
      <c r="AR28" s="197" t="n">
        <v>45</v>
      </c>
      <c r="AS28" s="197" t="n">
        <f aca="false">AO28*AP28+AQ28*AR28+AM28*AN28</f>
        <v>0</v>
      </c>
      <c r="AT28" s="380"/>
    </row>
    <row r="29" customFormat="false" ht="15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50</v>
      </c>
      <c r="E29" s="577" t="n">
        <v>8</v>
      </c>
      <c r="F29" s="578" t="n">
        <v>9</v>
      </c>
      <c r="G29" s="579" t="n">
        <v>9</v>
      </c>
      <c r="H29" s="587" t="n">
        <v>9</v>
      </c>
      <c r="I29" s="583" t="n">
        <v>9</v>
      </c>
      <c r="J29" s="581" t="s">
        <v>50</v>
      </c>
      <c r="K29" s="581" t="s">
        <v>50</v>
      </c>
      <c r="L29" s="582" t="s">
        <v>50</v>
      </c>
      <c r="M29" s="583" t="n">
        <v>8</v>
      </c>
      <c r="N29" s="579" t="n">
        <v>8</v>
      </c>
      <c r="O29" s="587" t="n">
        <v>8</v>
      </c>
      <c r="P29" s="583" t="n">
        <v>8</v>
      </c>
      <c r="Q29" s="581" t="s">
        <v>50</v>
      </c>
      <c r="R29" s="580" t="s">
        <v>50</v>
      </c>
      <c r="S29" s="585" t="n">
        <v>8</v>
      </c>
      <c r="T29" s="586" t="n">
        <v>8</v>
      </c>
      <c r="U29" s="585" t="n">
        <v>8</v>
      </c>
      <c r="V29" s="580" t="n">
        <v>8</v>
      </c>
      <c r="W29" s="587" t="n">
        <v>8</v>
      </c>
      <c r="X29" s="580" t="s">
        <v>50</v>
      </c>
      <c r="Y29" s="580" t="s">
        <v>50</v>
      </c>
      <c r="Z29" s="580" t="n">
        <v>8</v>
      </c>
      <c r="AA29" s="588" t="n">
        <v>8</v>
      </c>
      <c r="AB29" s="580" t="n">
        <v>8</v>
      </c>
      <c r="AC29" s="580" t="n">
        <v>8</v>
      </c>
      <c r="AD29" s="587" t="n">
        <v>8</v>
      </c>
      <c r="AE29" s="589" t="s">
        <v>50</v>
      </c>
      <c r="AF29" s="589" t="s">
        <v>50</v>
      </c>
      <c r="AG29" s="577" t="s">
        <v>15</v>
      </c>
      <c r="AH29" s="577" t="s">
        <v>15</v>
      </c>
      <c r="AI29" s="378" t="n">
        <f aca="false">IF(COUNTIF(D29:AH29,"&gt;0")&gt;$AI$1,$AI$1,COUNTIF(D29:AH29,"&gt;0"))</f>
        <v>19</v>
      </c>
      <c r="AJ29" s="197"/>
      <c r="AK29" s="197" t="n">
        <f aca="false">COUNTIF($D29:$AH29,"отп/Б")+COUNTIF($D29:$AH29,"отп")+COUNTIF($D29:$AH29,"отп/с")</f>
        <v>2</v>
      </c>
      <c r="AL29" s="197" t="n">
        <f aca="false">COUNTIF($D29:$AH29,"Б")</f>
        <v>0</v>
      </c>
      <c r="AM29" s="197"/>
      <c r="AN29" s="290" t="n">
        <v>15</v>
      </c>
      <c r="AO29" s="419"/>
      <c r="AP29" s="197" t="n">
        <v>30</v>
      </c>
      <c r="AQ29" s="379"/>
      <c r="AR29" s="197" t="n">
        <v>45</v>
      </c>
      <c r="AS29" s="197" t="n">
        <f aca="false">AO29*AP29+AQ29*AR29+AM29*AN29</f>
        <v>0</v>
      </c>
      <c r="AT29" s="380"/>
    </row>
    <row r="30" customFormat="false" ht="15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50</v>
      </c>
      <c r="E30" s="577" t="n">
        <v>8</v>
      </c>
      <c r="F30" s="577" t="n">
        <v>8</v>
      </c>
      <c r="G30" s="577" t="n">
        <v>8</v>
      </c>
      <c r="H30" s="577" t="n">
        <v>8</v>
      </c>
      <c r="I30" s="577" t="n">
        <v>8</v>
      </c>
      <c r="J30" s="581" t="s">
        <v>50</v>
      </c>
      <c r="K30" s="581" t="s">
        <v>50</v>
      </c>
      <c r="L30" s="582" t="s">
        <v>50</v>
      </c>
      <c r="M30" s="577" t="n">
        <v>8</v>
      </c>
      <c r="N30" s="579" t="n">
        <v>8</v>
      </c>
      <c r="O30" s="587" t="n">
        <v>8</v>
      </c>
      <c r="P30" s="583" t="n">
        <v>8</v>
      </c>
      <c r="Q30" s="581" t="s">
        <v>50</v>
      </c>
      <c r="R30" s="580" t="s">
        <v>50</v>
      </c>
      <c r="S30" s="585" t="n">
        <v>9</v>
      </c>
      <c r="T30" s="586" t="n">
        <v>8</v>
      </c>
      <c r="U30" s="585" t="n">
        <v>8</v>
      </c>
      <c r="V30" s="577" t="s">
        <v>15</v>
      </c>
      <c r="W30" s="577" t="s">
        <v>15</v>
      </c>
      <c r="X30" s="580" t="s">
        <v>50</v>
      </c>
      <c r="Y30" s="580" t="s">
        <v>50</v>
      </c>
      <c r="Z30" s="580" t="n">
        <v>8</v>
      </c>
      <c r="AA30" s="588" t="n">
        <v>8</v>
      </c>
      <c r="AB30" s="580" t="n">
        <v>8</v>
      </c>
      <c r="AC30" s="580" t="n">
        <v>8</v>
      </c>
      <c r="AD30" s="587" t="n">
        <v>8</v>
      </c>
      <c r="AE30" s="589" t="s">
        <v>50</v>
      </c>
      <c r="AF30" s="589" t="s">
        <v>50</v>
      </c>
      <c r="AG30" s="590" t="n">
        <v>8</v>
      </c>
      <c r="AH30" s="589" t="n">
        <v>8</v>
      </c>
      <c r="AI30" s="197" t="n">
        <f aca="false">IF(COUNTIF(D30:AH30,"&gt;0")&gt;$AI$1,$AI$1,COUNTIF(D30:AH30,"&gt;0"))</f>
        <v>19</v>
      </c>
      <c r="AJ30" s="197" t="n">
        <v>6</v>
      </c>
      <c r="AK30" s="197" t="n">
        <f aca="false">COUNTIF($D30:$AH30,"отп/Б")+COUNTIF($D30:$AH30,"отп")+COUNTIF($D30:$AH30,"отп/с")</f>
        <v>2</v>
      </c>
      <c r="AL30" s="197" t="n">
        <f aca="false">COUNTIF($D30:$AH30,"Б")</f>
        <v>0</v>
      </c>
      <c r="AM30" s="197"/>
      <c r="AN30" s="290" t="n">
        <v>15</v>
      </c>
      <c r="AO30" s="423"/>
      <c r="AP30" s="197" t="n">
        <v>30</v>
      </c>
      <c r="AQ30" s="379"/>
      <c r="AR30" s="197" t="n">
        <v>45</v>
      </c>
      <c r="AS30" s="197" t="n">
        <f aca="false">AO30*AP30+AQ30*AR30+AM30*AN30</f>
        <v>0</v>
      </c>
      <c r="AT30" s="380"/>
    </row>
    <row r="31" customFormat="false" ht="15" hidden="false" customHeight="false" outlineLevel="0" collapsed="false">
      <c r="A31" s="402" t="n">
        <v>29</v>
      </c>
      <c r="B31" s="192" t="s">
        <v>50</v>
      </c>
      <c r="C31" s="396" t="s">
        <v>51</v>
      </c>
      <c r="D31" s="197" t="s">
        <v>50</v>
      </c>
      <c r="E31" s="577" t="n">
        <v>8</v>
      </c>
      <c r="F31" s="578" t="n">
        <v>8</v>
      </c>
      <c r="G31" s="578" t="n">
        <v>8</v>
      </c>
      <c r="H31" s="578" t="n">
        <v>8</v>
      </c>
      <c r="I31" s="578" t="n">
        <v>8</v>
      </c>
      <c r="J31" s="581" t="s">
        <v>50</v>
      </c>
      <c r="K31" s="581" t="s">
        <v>50</v>
      </c>
      <c r="L31" s="582" t="s">
        <v>50</v>
      </c>
      <c r="M31" s="578" t="n">
        <v>8</v>
      </c>
      <c r="N31" s="578" t="n">
        <v>8</v>
      </c>
      <c r="O31" s="578" t="n">
        <v>8</v>
      </c>
      <c r="P31" s="578" t="n">
        <v>8</v>
      </c>
      <c r="Q31" s="581" t="s">
        <v>50</v>
      </c>
      <c r="R31" s="580" t="s">
        <v>50</v>
      </c>
      <c r="S31" s="585" t="n">
        <v>9</v>
      </c>
      <c r="T31" s="578" t="n">
        <v>9</v>
      </c>
      <c r="U31" s="578" t="n">
        <v>9</v>
      </c>
      <c r="V31" s="578" t="n">
        <v>9</v>
      </c>
      <c r="W31" s="578" t="n">
        <v>8</v>
      </c>
      <c r="X31" s="580" t="s">
        <v>50</v>
      </c>
      <c r="Y31" s="580" t="s">
        <v>50</v>
      </c>
      <c r="Z31" s="580" t="n">
        <v>9</v>
      </c>
      <c r="AA31" s="578" t="n">
        <v>9</v>
      </c>
      <c r="AB31" s="578" t="n">
        <v>9</v>
      </c>
      <c r="AC31" s="578" t="n">
        <v>9</v>
      </c>
      <c r="AD31" s="578" t="n">
        <v>9</v>
      </c>
      <c r="AE31" s="589" t="s">
        <v>50</v>
      </c>
      <c r="AF31" s="589" t="s">
        <v>50</v>
      </c>
      <c r="AG31" s="589" t="n">
        <v>9</v>
      </c>
      <c r="AH31" s="589" t="n">
        <v>9</v>
      </c>
      <c r="AI31" s="258" t="n">
        <f aca="false">IF(COUNTIF(D31:AH31,"&gt;0")&gt;$AI$1,$AI$1,COUNTIF(D31:AH31,"&gt;0"))</f>
        <v>21</v>
      </c>
      <c r="AJ31" s="192"/>
      <c r="AK31" s="192" t="n">
        <f aca="false">COUNTIF($D31:$AH31,"отп/Б")+COUNTIF($D31:$AH31,"отп")+COUNTIF($D31:$AH31,"отп/с")</f>
        <v>0</v>
      </c>
      <c r="AL31" s="192" t="n">
        <f aca="false">COUNTIF($D31:$AH31,"Б")</f>
        <v>0</v>
      </c>
      <c r="AM31" s="192"/>
      <c r="AN31" s="290" t="n">
        <v>25</v>
      </c>
      <c r="AO31" s="193"/>
      <c r="AP31" s="193" t="n">
        <v>40</v>
      </c>
      <c r="AQ31" s="290"/>
      <c r="AR31" s="193" t="n">
        <v>60</v>
      </c>
      <c r="AS31" s="193" t="n">
        <f aca="false">AO31*AP31+AQ31*AR31+AM31*AN31</f>
        <v>0</v>
      </c>
      <c r="AT31" s="193"/>
    </row>
    <row r="32" customFormat="false" ht="15" hidden="false" customHeight="false" outlineLevel="0" collapsed="false">
      <c r="A32" s="290" t="n">
        <v>30</v>
      </c>
      <c r="B32" s="192" t="s">
        <v>50</v>
      </c>
      <c r="C32" s="396" t="s">
        <v>119</v>
      </c>
      <c r="D32" s="197" t="s">
        <v>50</v>
      </c>
      <c r="E32" s="610" t="s">
        <v>66</v>
      </c>
      <c r="F32" s="578" t="n">
        <v>8</v>
      </c>
      <c r="G32" s="578" t="n">
        <v>8</v>
      </c>
      <c r="H32" s="578" t="n">
        <v>8</v>
      </c>
      <c r="I32" s="583" t="n">
        <v>8</v>
      </c>
      <c r="J32" s="581" t="s">
        <v>50</v>
      </c>
      <c r="K32" s="581" t="s">
        <v>50</v>
      </c>
      <c r="L32" s="582" t="s">
        <v>50</v>
      </c>
      <c r="M32" s="611" t="s">
        <v>65</v>
      </c>
      <c r="N32" s="611" t="s">
        <v>65</v>
      </c>
      <c r="O32" s="611" t="s">
        <v>65</v>
      </c>
      <c r="P32" s="611" t="s">
        <v>65</v>
      </c>
      <c r="Q32" s="611" t="s">
        <v>65</v>
      </c>
      <c r="R32" s="611" t="s">
        <v>65</v>
      </c>
      <c r="S32" s="611" t="s">
        <v>65</v>
      </c>
      <c r="T32" s="611" t="s">
        <v>65</v>
      </c>
      <c r="U32" s="611" t="s">
        <v>65</v>
      </c>
      <c r="V32" s="611" t="s">
        <v>65</v>
      </c>
      <c r="W32" s="611" t="s">
        <v>65</v>
      </c>
      <c r="X32" s="580" t="s">
        <v>50</v>
      </c>
      <c r="Y32" s="580" t="s">
        <v>50</v>
      </c>
      <c r="Z32" s="577" t="s">
        <v>15</v>
      </c>
      <c r="AA32" s="577" t="s">
        <v>15</v>
      </c>
      <c r="AB32" s="610" t="s">
        <v>66</v>
      </c>
      <c r="AC32" s="610" t="s">
        <v>66</v>
      </c>
      <c r="AD32" s="610" t="s">
        <v>66</v>
      </c>
      <c r="AE32" s="589" t="s">
        <v>50</v>
      </c>
      <c r="AF32" s="589" t="s">
        <v>50</v>
      </c>
      <c r="AG32" s="612" t="n">
        <v>8</v>
      </c>
      <c r="AH32" s="589" t="n">
        <v>8</v>
      </c>
      <c r="AI32" s="258" t="n">
        <f aca="false">IF(COUNTIF(D32:AH32,"&gt;0")&gt;$AI$1,$AI$1,COUNTIF(D32:AH32,"&gt;0"))</f>
        <v>6</v>
      </c>
      <c r="AJ32" s="192"/>
      <c r="AK32" s="192" t="n">
        <f aca="false">COUNTIF($D32:$AH32,"отп/Б")+COUNTIF($D32:$AH32,"отп")+COUNTIF($D32:$AH32,"отп/с")</f>
        <v>6</v>
      </c>
      <c r="AL32" s="192" t="n">
        <f aca="false">COUNTIF($D32:$AH32,"Б")</f>
        <v>11</v>
      </c>
      <c r="AM32" s="192"/>
      <c r="AN32" s="290" t="n">
        <v>25</v>
      </c>
      <c r="AO32" s="193"/>
      <c r="AP32" s="193" t="n">
        <v>50</v>
      </c>
      <c r="AQ32" s="197"/>
      <c r="AR32" s="230" t="n">
        <v>75</v>
      </c>
      <c r="AS32" s="230" t="n">
        <f aca="false">AO32*AP32+AQ32*AR32+AM32*AN32</f>
        <v>0</v>
      </c>
      <c r="AT32" s="230"/>
    </row>
    <row r="33" customFormat="false" ht="15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50</v>
      </c>
      <c r="E33" s="577" t="n">
        <v>8</v>
      </c>
      <c r="F33" s="578" t="n">
        <v>8</v>
      </c>
      <c r="G33" s="579" t="n">
        <v>8</v>
      </c>
      <c r="H33" s="587" t="n">
        <v>8</v>
      </c>
      <c r="I33" s="583" t="n">
        <v>8</v>
      </c>
      <c r="J33" s="581" t="s">
        <v>50</v>
      </c>
      <c r="K33" s="581" t="s">
        <v>50</v>
      </c>
      <c r="L33" s="582" t="s">
        <v>50</v>
      </c>
      <c r="M33" s="583" t="n">
        <v>8</v>
      </c>
      <c r="N33" s="579" t="n">
        <v>8</v>
      </c>
      <c r="O33" s="587" t="n">
        <v>8</v>
      </c>
      <c r="P33" s="583" t="n">
        <v>8</v>
      </c>
      <c r="Q33" s="581" t="s">
        <v>50</v>
      </c>
      <c r="R33" s="580" t="s">
        <v>50</v>
      </c>
      <c r="S33" s="585" t="n">
        <v>8</v>
      </c>
      <c r="T33" s="586" t="n">
        <v>8</v>
      </c>
      <c r="U33" s="585" t="n">
        <v>8</v>
      </c>
      <c r="V33" s="580" t="n">
        <v>8</v>
      </c>
      <c r="W33" s="587" t="n">
        <v>8</v>
      </c>
      <c r="X33" s="580" t="s">
        <v>50</v>
      </c>
      <c r="Y33" s="580" t="s">
        <v>50</v>
      </c>
      <c r="Z33" s="580" t="n">
        <v>8</v>
      </c>
      <c r="AA33" s="588" t="n">
        <v>8</v>
      </c>
      <c r="AB33" s="580" t="n">
        <v>8</v>
      </c>
      <c r="AC33" s="580" t="n">
        <v>8</v>
      </c>
      <c r="AD33" s="587" t="n">
        <v>8</v>
      </c>
      <c r="AE33" s="589" t="s">
        <v>50</v>
      </c>
      <c r="AF33" s="589" t="s">
        <v>50</v>
      </c>
      <c r="AG33" s="590" t="n">
        <v>8</v>
      </c>
      <c r="AH33" s="589" t="n">
        <v>8</v>
      </c>
      <c r="AI33" s="200" t="n">
        <f aca="false">IF(COUNTIF(D33:AH33,"&gt;0")&gt;$AI$1,$AI$1,COUNTIF(D33:AH33,"&gt;0"))</f>
        <v>21</v>
      </c>
      <c r="AJ33" s="196"/>
      <c r="AK33" s="196" t="n">
        <f aca="false">COUNTIF($D33:$AH33,"отп/Б")+COUNTIF($D33:$AH33,"отп")+COUNTIF($D33:$AH33,"отп/с")</f>
        <v>0</v>
      </c>
      <c r="AL33" s="196" t="n">
        <f aca="false">COUNTIF($D33:$AH33,"Б")</f>
        <v>0</v>
      </c>
      <c r="AM33" s="196"/>
      <c r="AN33" s="197" t="n">
        <v>25</v>
      </c>
      <c r="AO33" s="230"/>
      <c r="AP33" s="230" t="n">
        <v>40</v>
      </c>
      <c r="AQ33" s="197"/>
      <c r="AR33" s="230" t="n">
        <v>60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50</v>
      </c>
      <c r="E34" s="577" t="n">
        <v>8</v>
      </c>
      <c r="F34" s="578" t="n">
        <v>8</v>
      </c>
      <c r="G34" s="579" t="n">
        <v>8</v>
      </c>
      <c r="H34" s="587" t="n">
        <v>8</v>
      </c>
      <c r="I34" s="583" t="n">
        <v>8</v>
      </c>
      <c r="J34" s="581" t="s">
        <v>50</v>
      </c>
      <c r="K34" s="581" t="s">
        <v>50</v>
      </c>
      <c r="L34" s="582" t="s">
        <v>50</v>
      </c>
      <c r="M34" s="583" t="n">
        <v>8</v>
      </c>
      <c r="N34" s="579" t="n">
        <v>8</v>
      </c>
      <c r="O34" s="587" t="n">
        <v>8</v>
      </c>
      <c r="P34" s="583" t="n">
        <v>8</v>
      </c>
      <c r="Q34" s="581" t="s">
        <v>50</v>
      </c>
      <c r="R34" s="580" t="s">
        <v>50</v>
      </c>
      <c r="S34" s="585" t="n">
        <v>8</v>
      </c>
      <c r="T34" s="586" t="n">
        <v>9</v>
      </c>
      <c r="U34" s="585" t="n">
        <v>10</v>
      </c>
      <c r="V34" s="580" t="n">
        <v>10</v>
      </c>
      <c r="W34" s="587" t="n">
        <v>10</v>
      </c>
      <c r="X34" s="580" t="s">
        <v>50</v>
      </c>
      <c r="Y34" s="580" t="s">
        <v>50</v>
      </c>
      <c r="Z34" s="580" t="n">
        <v>10</v>
      </c>
      <c r="AA34" s="588" t="n">
        <v>10</v>
      </c>
      <c r="AB34" s="580" t="n">
        <v>10</v>
      </c>
      <c r="AC34" s="610" t="s">
        <v>66</v>
      </c>
      <c r="AD34" s="610" t="s">
        <v>66</v>
      </c>
      <c r="AE34" s="589" t="s">
        <v>50</v>
      </c>
      <c r="AF34" s="589" t="s">
        <v>50</v>
      </c>
      <c r="AG34" s="590" t="n">
        <v>9</v>
      </c>
      <c r="AH34" s="589" t="n">
        <v>10</v>
      </c>
      <c r="AI34" s="200" t="n">
        <f aca="false">IF(COUNTIF(D34:AH34,"&gt;0")&gt;$AI$1,$AI$1,COUNTIF(D34:AH34,"&gt;0"))</f>
        <v>19</v>
      </c>
      <c r="AJ34" s="196"/>
      <c r="AK34" s="196" t="n">
        <f aca="false">COUNTIF($D34:$AH34,"отп/Б")+COUNTIF($D34:$AH34,"отп")+COUNTIF($D34:$AH34,"отп/с")</f>
        <v>2</v>
      </c>
      <c r="AL34" s="196" t="n">
        <f aca="false">COUNTIF($D34:$AH34,"Б")</f>
        <v>0</v>
      </c>
      <c r="AM34" s="196"/>
      <c r="AN34" s="197" t="n">
        <v>25</v>
      </c>
      <c r="AO34" s="230" t="n">
        <v>16</v>
      </c>
      <c r="AP34" s="230" t="n">
        <v>40</v>
      </c>
      <c r="AQ34" s="197"/>
      <c r="AR34" s="230" t="n">
        <v>60</v>
      </c>
      <c r="AS34" s="230" t="n">
        <f aca="false">AO34*AP34+AQ34*AR34+AM34*AN34</f>
        <v>640</v>
      </c>
      <c r="AT34" s="230"/>
    </row>
    <row r="35" customFormat="false" ht="15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50</v>
      </c>
      <c r="E35" s="577" t="n">
        <v>8</v>
      </c>
      <c r="F35" s="578" t="n">
        <v>8</v>
      </c>
      <c r="G35" s="579" t="n">
        <v>8</v>
      </c>
      <c r="H35" s="587" t="n">
        <v>8</v>
      </c>
      <c r="I35" s="583" t="n">
        <v>8</v>
      </c>
      <c r="J35" s="581" t="s">
        <v>50</v>
      </c>
      <c r="K35" s="581" t="s">
        <v>50</v>
      </c>
      <c r="L35" s="582" t="s">
        <v>50</v>
      </c>
      <c r="M35" s="583" t="n">
        <v>8</v>
      </c>
      <c r="N35" s="579" t="n">
        <v>8</v>
      </c>
      <c r="O35" s="587" t="n">
        <v>8</v>
      </c>
      <c r="P35" s="583" t="n">
        <v>8</v>
      </c>
      <c r="Q35" s="581" t="s">
        <v>50</v>
      </c>
      <c r="R35" s="580" t="s">
        <v>50</v>
      </c>
      <c r="S35" s="585" t="s">
        <v>65</v>
      </c>
      <c r="T35" s="586" t="s">
        <v>65</v>
      </c>
      <c r="U35" s="585" t="s">
        <v>65</v>
      </c>
      <c r="V35" s="580" t="s">
        <v>65</v>
      </c>
      <c r="W35" s="587" t="s">
        <v>65</v>
      </c>
      <c r="X35" s="580" t="s">
        <v>50</v>
      </c>
      <c r="Y35" s="580" t="s">
        <v>50</v>
      </c>
      <c r="Z35" s="580" t="s">
        <v>65</v>
      </c>
      <c r="AA35" s="588" t="s">
        <v>65</v>
      </c>
      <c r="AB35" s="580" t="s">
        <v>65</v>
      </c>
      <c r="AC35" s="580" t="n">
        <v>8</v>
      </c>
      <c r="AD35" s="587" t="n">
        <v>8</v>
      </c>
      <c r="AE35" s="589" t="s">
        <v>50</v>
      </c>
      <c r="AF35" s="589" t="s">
        <v>50</v>
      </c>
      <c r="AG35" s="590" t="n">
        <v>8</v>
      </c>
      <c r="AH35" s="589" t="n">
        <v>8</v>
      </c>
      <c r="AI35" s="200" t="n">
        <f aca="false">IF(COUNTIF(D35:AH35,"&gt;0")&gt;$AI$1,$AI$1,COUNTIF(D35:AH35,"&gt;0"))</f>
        <v>13</v>
      </c>
      <c r="AJ35" s="196"/>
      <c r="AK35" s="196" t="n">
        <f aca="false">COUNTIF($D35:$AH35,"отп/Б")+COUNTIF($D35:$AH35,"отп")+COUNTIF($D35:$AH35,"отп/с")</f>
        <v>0</v>
      </c>
      <c r="AL35" s="196" t="n">
        <f aca="false">COUNTIF($D35:$AH35,"Б")</f>
        <v>8</v>
      </c>
      <c r="AM35" s="196"/>
      <c r="AN35" s="197" t="n">
        <v>25</v>
      </c>
      <c r="AO35" s="197"/>
      <c r="AP35" s="197" t="n">
        <v>40</v>
      </c>
      <c r="AQ35" s="197"/>
      <c r="AR35" s="197" t="n">
        <v>60</v>
      </c>
      <c r="AS35" s="197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50</v>
      </c>
      <c r="E36" s="577" t="n">
        <v>8</v>
      </c>
      <c r="F36" s="578" t="n">
        <v>8</v>
      </c>
      <c r="G36" s="613" t="n">
        <v>8</v>
      </c>
      <c r="H36" s="587" t="n">
        <v>8</v>
      </c>
      <c r="I36" s="583" t="n">
        <v>8</v>
      </c>
      <c r="J36" s="581" t="s">
        <v>50</v>
      </c>
      <c r="K36" s="581" t="s">
        <v>50</v>
      </c>
      <c r="L36" s="582" t="s">
        <v>50</v>
      </c>
      <c r="M36" s="583" t="n">
        <v>8</v>
      </c>
      <c r="N36" s="579" t="n">
        <v>8</v>
      </c>
      <c r="O36" s="587" t="n">
        <v>8</v>
      </c>
      <c r="P36" s="583" t="n">
        <v>8</v>
      </c>
      <c r="Q36" s="581" t="s">
        <v>50</v>
      </c>
      <c r="R36" s="580" t="s">
        <v>50</v>
      </c>
      <c r="S36" s="585" t="n">
        <v>8</v>
      </c>
      <c r="T36" s="586" t="n">
        <v>8</v>
      </c>
      <c r="U36" s="585" t="n">
        <v>8</v>
      </c>
      <c r="V36" s="580" t="n">
        <v>8</v>
      </c>
      <c r="W36" s="587" t="n">
        <v>8</v>
      </c>
      <c r="X36" s="580" t="s">
        <v>50</v>
      </c>
      <c r="Y36" s="580" t="s">
        <v>50</v>
      </c>
      <c r="Z36" s="577" t="s">
        <v>15</v>
      </c>
      <c r="AA36" s="577" t="s">
        <v>15</v>
      </c>
      <c r="AB36" s="577" t="s">
        <v>15</v>
      </c>
      <c r="AC36" s="577" t="s">
        <v>15</v>
      </c>
      <c r="AD36" s="577" t="s">
        <v>15</v>
      </c>
      <c r="AE36" s="589" t="s">
        <v>50</v>
      </c>
      <c r="AF36" s="589" t="s">
        <v>50</v>
      </c>
      <c r="AG36" s="614" t="s">
        <v>15</v>
      </c>
      <c r="AH36" s="577" t="s">
        <v>15</v>
      </c>
      <c r="AI36" s="200" t="n">
        <f aca="false">IF(COUNTIF(D36:AH36,"&gt;0")&gt;$AI$1,$AI$1,COUNTIF(D36:AH36,"&gt;0"))</f>
        <v>14</v>
      </c>
      <c r="AJ36" s="196"/>
      <c r="AK36" s="196" t="n">
        <f aca="false">COUNTIF($D36:$AH36,"отп/Б")+COUNTIF($D36:$AH36,"отп")+COUNTIF($D36:$AH36,"отп/с")</f>
        <v>7</v>
      </c>
      <c r="AL36" s="196" t="n">
        <f aca="false">COUNTIF($D36:$AH36,"Б")</f>
        <v>0</v>
      </c>
      <c r="AM36" s="196"/>
      <c r="AN36" s="197" t="n">
        <v>25</v>
      </c>
      <c r="AO36" s="197"/>
      <c r="AP36" s="197" t="n">
        <v>50</v>
      </c>
      <c r="AQ36" s="197"/>
      <c r="AR36" s="197" t="n">
        <v>75</v>
      </c>
      <c r="AS36" s="197" t="n">
        <f aca="false">AO36*AP36+AQ36*AR36+AM36*AN36</f>
        <v>0</v>
      </c>
      <c r="AT36" s="230"/>
    </row>
    <row r="37" customFormat="false" ht="15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50</v>
      </c>
      <c r="E37" s="577" t="n">
        <v>8</v>
      </c>
      <c r="F37" s="577" t="n">
        <v>8</v>
      </c>
      <c r="G37" s="577" t="n">
        <v>8</v>
      </c>
      <c r="H37" s="577" t="n">
        <v>8</v>
      </c>
      <c r="I37" s="577" t="n">
        <v>8</v>
      </c>
      <c r="J37" s="581" t="s">
        <v>50</v>
      </c>
      <c r="K37" s="581" t="s">
        <v>50</v>
      </c>
      <c r="L37" s="582" t="s">
        <v>50</v>
      </c>
      <c r="M37" s="600" t="s">
        <v>15</v>
      </c>
      <c r="N37" s="600" t="s">
        <v>15</v>
      </c>
      <c r="O37" s="583" t="n">
        <v>8</v>
      </c>
      <c r="P37" s="583" t="n">
        <v>8</v>
      </c>
      <c r="Q37" s="581" t="s">
        <v>50</v>
      </c>
      <c r="R37" s="580" t="s">
        <v>50</v>
      </c>
      <c r="S37" s="585" t="n">
        <v>8</v>
      </c>
      <c r="T37" s="585" t="n">
        <v>8</v>
      </c>
      <c r="U37" s="585" t="n">
        <v>8</v>
      </c>
      <c r="V37" s="585" t="n">
        <v>8</v>
      </c>
      <c r="W37" s="585" t="n">
        <v>8</v>
      </c>
      <c r="X37" s="580" t="s">
        <v>50</v>
      </c>
      <c r="Y37" s="580" t="s">
        <v>50</v>
      </c>
      <c r="Z37" s="585" t="n">
        <v>8</v>
      </c>
      <c r="AA37" s="585" t="n">
        <v>8</v>
      </c>
      <c r="AB37" s="585" t="n">
        <v>8</v>
      </c>
      <c r="AC37" s="585" t="n">
        <v>8</v>
      </c>
      <c r="AD37" s="585" t="n">
        <v>8</v>
      </c>
      <c r="AE37" s="589" t="s">
        <v>50</v>
      </c>
      <c r="AF37" s="589" t="s">
        <v>50</v>
      </c>
      <c r="AG37" s="585" t="n">
        <v>8</v>
      </c>
      <c r="AH37" s="585" t="n">
        <v>8</v>
      </c>
      <c r="AI37" s="200" t="n">
        <f aca="false">IF(COUNTIF(D37:AH37,"&gt;0")&gt;$AI$1,$AI$1,COUNTIF(D37:AH37,"&gt;0"))</f>
        <v>19</v>
      </c>
      <c r="AJ37" s="196"/>
      <c r="AK37" s="196" t="n">
        <f aca="false">COUNTIF($D37:$AH37,"отп/Б")+COUNTIF($D37:$AH37,"отп")+COUNTIF($D37:$AH37,"отп/с")</f>
        <v>2</v>
      </c>
      <c r="AL37" s="196" t="n">
        <f aca="false">COUNTIF($D37:$AH37,"Б")</f>
        <v>0</v>
      </c>
      <c r="AM37" s="196"/>
      <c r="AN37" s="197" t="n">
        <v>25</v>
      </c>
      <c r="AO37" s="197"/>
      <c r="AP37" s="230" t="n">
        <v>40</v>
      </c>
      <c r="AQ37" s="197"/>
      <c r="AR37" s="230" t="n">
        <v>60</v>
      </c>
      <c r="AS37" s="230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50</v>
      </c>
      <c r="E38" s="577" t="n">
        <v>8</v>
      </c>
      <c r="F38" s="577" t="n">
        <v>8</v>
      </c>
      <c r="G38" s="577" t="n">
        <v>8</v>
      </c>
      <c r="H38" s="577" t="n">
        <v>8</v>
      </c>
      <c r="I38" s="577" t="n">
        <v>8</v>
      </c>
      <c r="J38" s="581" t="s">
        <v>50</v>
      </c>
      <c r="K38" s="581" t="s">
        <v>50</v>
      </c>
      <c r="L38" s="582" t="s">
        <v>50</v>
      </c>
      <c r="M38" s="583" t="n">
        <v>8</v>
      </c>
      <c r="N38" s="583" t="n">
        <v>8</v>
      </c>
      <c r="O38" s="583" t="n">
        <v>8</v>
      </c>
      <c r="P38" s="583" t="n">
        <v>8</v>
      </c>
      <c r="Q38" s="581" t="s">
        <v>50</v>
      </c>
      <c r="R38" s="580" t="s">
        <v>50</v>
      </c>
      <c r="S38" s="585" t="n">
        <v>8</v>
      </c>
      <c r="T38" s="585" t="n">
        <v>8</v>
      </c>
      <c r="U38" s="585" t="n">
        <v>8</v>
      </c>
      <c r="V38" s="585" t="n">
        <v>8</v>
      </c>
      <c r="W38" s="585" t="n">
        <v>8</v>
      </c>
      <c r="X38" s="580" t="s">
        <v>50</v>
      </c>
      <c r="Y38" s="580" t="s">
        <v>50</v>
      </c>
      <c r="Z38" s="585" t="n">
        <v>8</v>
      </c>
      <c r="AA38" s="585" t="n">
        <v>8</v>
      </c>
      <c r="AB38" s="585" t="n">
        <v>8</v>
      </c>
      <c r="AC38" s="585" t="n">
        <v>8</v>
      </c>
      <c r="AD38" s="585" t="n">
        <v>8</v>
      </c>
      <c r="AE38" s="589" t="s">
        <v>50</v>
      </c>
      <c r="AF38" s="589" t="s">
        <v>50</v>
      </c>
      <c r="AG38" s="585" t="n">
        <v>8</v>
      </c>
      <c r="AH38" s="585" t="n">
        <v>8</v>
      </c>
      <c r="AI38" s="200" t="n">
        <f aca="false">IF(COUNTIF(D38:AH38,"&gt;0")&gt;$AI$1,$AI$1,COUNTIF(D38:AH38,"&gt;0"))</f>
        <v>21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196"/>
      <c r="AN38" s="197" t="n">
        <v>25</v>
      </c>
      <c r="AO38" s="230"/>
      <c r="AP38" s="230" t="n">
        <v>50</v>
      </c>
      <c r="AQ38" s="400"/>
      <c r="AR38" s="230" t="n">
        <v>75</v>
      </c>
      <c r="AS38" s="230" t="n">
        <f aca="false">AO38*AP38+AQ38*AR38+AM38*AN38</f>
        <v>0</v>
      </c>
      <c r="AT38" s="230"/>
    </row>
  </sheetData>
  <mergeCells count="1">
    <mergeCell ref="D1:AH1"/>
  </mergeCells>
  <conditionalFormatting sqref="A1:AH2 A3:D3 G9:G10 G14:G15 A4:C13 B15 A39:AH1048576 P10:P11 G33:G35 F33:F36 T5:T6 F21:I21 P22:P27 F26:G26 H26:I27 O22 N23:O23 F29:I29 O28 H7:I10 F13:F15 W11:W16 H13:I17 N17:O17 AI1:AMJ1048576 P29:P30 U5:W7 H33:I36 B14:C14 A14:A38 N30:O30 B16:C38 M29:O29 M25:O27 M8:O11 M21:P21 I32 AA11:AC17 AD10:AD16 AA19:AD19 D4:D38 J4:L11 Q5:S9 AG33:AG38 AG30 AG19 X4:AH5 J13:L38 F4:F11 Q29:S31 Q28:R28 T29:W29 X28:Y38 AA29:AD30 X23:Y23 X24:AC27 AD24:AD26 M13:P16 Q11:V17 Q10:R10 X11:Z19 AC10 Q4:R4 Q19:W27 Q18:R18 T30:U30 M33:W36 M38:V38 O37:V37 W37:W38 Z29:Z31 AH30:AH35 X9:Z9 X8:Y8 X7:AD7 X6:Y6 AE7:AF38 AG7:AG16 AH7:AH19 Z33:AD33 X20:Y20 X21:AD22 Z35:AD35 Z34:AB34 Z37:AD38 AH21:AH27 AG21:AG26 F3:AH3 AG37:AH38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G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P2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AD27 AG27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F20:I20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M20:N20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O20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F19:I19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M19:N19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O19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P19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P20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F24:I24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N24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O24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F22:I22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M22:N22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F30:I30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M30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F23:I23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M23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G28:I28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M28:N28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G11:I11 G4:I6 M5:O6 P4 E3:E17 E19:E24 F12:O12 E29:E31 E26:E27 E33:E38 F37:I38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M7:P7 T7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AD9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F17:G17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M17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M24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P8 T8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U8:W8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F31:I31 M31:P31 AA31:AD31 T31:W31 AG32 F32:H32">
    <cfRule type="cellIs" priority="95" operator="equal" aboveAverage="0" equalAverage="0" bottom="0" percent="0" rank="0" text="" dxfId="0">
      <formula>"б"</formula>
    </cfRule>
    <cfRule type="cellIs" priority="96" operator="equal" aboveAverage="0" equalAverage="0" bottom="0" percent="0" rank="0" text="" dxfId="1">
      <formula>"отп"</formula>
    </cfRule>
    <cfRule type="cellIs" priority="97" operator="equal" aboveAverage="0" equalAverage="0" bottom="0" percent="0" rank="0" text="" dxfId="2">
      <formula>"Х"</formula>
    </cfRule>
  </conditionalFormatting>
  <conditionalFormatting sqref="P5">
    <cfRule type="cellIs" priority="98" operator="equal" aboveAverage="0" equalAverage="0" bottom="0" percent="0" rank="0" text="" dxfId="3">
      <formula>"б"</formula>
    </cfRule>
    <cfRule type="cellIs" priority="99" operator="equal" aboveAverage="0" equalAverage="0" bottom="0" percent="0" rank="0" text="" dxfId="0">
      <formula>"отп"</formula>
    </cfRule>
    <cfRule type="cellIs" priority="100" operator="equal" aboveAverage="0" equalAverage="0" bottom="0" percent="0" rank="0" text="" dxfId="1">
      <formula>"Х"</formula>
    </cfRule>
  </conditionalFormatting>
  <conditionalFormatting sqref="P6">
    <cfRule type="cellIs" priority="101" operator="equal" aboveAverage="0" equalAverage="0" bottom="0" percent="0" rank="0" text="" dxfId="2">
      <formula>"б"</formula>
    </cfRule>
    <cfRule type="cellIs" priority="102" operator="equal" aboveAverage="0" equalAverage="0" bottom="0" percent="0" rank="0" text="" dxfId="3">
      <formula>"отп"</formula>
    </cfRule>
    <cfRule type="cellIs" priority="103" operator="equal" aboveAverage="0" equalAverage="0" bottom="0" percent="0" rank="0" text="" dxfId="0">
      <formula>"Х"</formula>
    </cfRule>
  </conditionalFormatting>
  <conditionalFormatting sqref="AB9:AC9">
    <cfRule type="cellIs" priority="104" operator="equal" aboveAverage="0" equalAverage="0" bottom="0" percent="0" rank="0" text="" dxfId="1">
      <formula>"б"</formula>
    </cfRule>
    <cfRule type="cellIs" priority="105" operator="equal" aboveAverage="0" equalAverage="0" bottom="0" percent="0" rank="0" text="" dxfId="2">
      <formula>"отп"</formula>
    </cfRule>
    <cfRule type="cellIs" priority="106" operator="equal" aboveAverage="0" equalAverage="0" bottom="0" percent="0" rank="0" text="" dxfId="3">
      <formula>"Х"</formula>
    </cfRule>
  </conditionalFormatting>
  <conditionalFormatting sqref="P9 T9">
    <cfRule type="cellIs" priority="107" operator="equal" aboveAverage="0" equalAverage="0" bottom="0" percent="0" rank="0" text="" dxfId="0">
      <formula>"б"</formula>
    </cfRule>
    <cfRule type="cellIs" priority="108" operator="equal" aboveAverage="0" equalAverage="0" bottom="0" percent="0" rank="0" text="" dxfId="1">
      <formula>"отп"</formula>
    </cfRule>
    <cfRule type="cellIs" priority="109" operator="equal" aboveAverage="0" equalAverage="0" bottom="0" percent="0" rank="0" text="" dxfId="2">
      <formula>"Х"</formula>
    </cfRule>
  </conditionalFormatting>
  <conditionalFormatting sqref="U9:W9">
    <cfRule type="cellIs" priority="110" operator="equal" aboveAverage="0" equalAverage="0" bottom="0" percent="0" rank="0" text="" dxfId="3">
      <formula>"б"</formula>
    </cfRule>
    <cfRule type="cellIs" priority="111" operator="equal" aboveAverage="0" equalAverage="0" bottom="0" percent="0" rank="0" text="" dxfId="0">
      <formula>"отп"</formula>
    </cfRule>
    <cfRule type="cellIs" priority="112" operator="equal" aboveAverage="0" equalAverage="0" bottom="0" percent="0" rank="0" text="" dxfId="1">
      <formula>"Х"</formula>
    </cfRule>
  </conditionalFormatting>
  <conditionalFormatting sqref="M4">
    <cfRule type="cellIs" priority="113" operator="equal" aboveAverage="0" equalAverage="0" bottom="0" percent="0" rank="0" text="" dxfId="2">
      <formula>"б"</formula>
    </cfRule>
    <cfRule type="cellIs" priority="114" operator="equal" aboveAverage="0" equalAverage="0" bottom="0" percent="0" rank="0" text="" dxfId="3">
      <formula>"отп"</formula>
    </cfRule>
    <cfRule type="cellIs" priority="115" operator="equal" aboveAverage="0" equalAverage="0" bottom="0" percent="0" rank="0" text="" dxfId="0">
      <formula>"Х"</formula>
    </cfRule>
  </conditionalFormatting>
  <conditionalFormatting sqref="N4">
    <cfRule type="cellIs" priority="116" operator="equal" aboveAverage="0" equalAverage="0" bottom="0" percent="0" rank="0" text="" dxfId="1">
      <formula>"б"</formula>
    </cfRule>
    <cfRule type="cellIs" priority="117" operator="equal" aboveAverage="0" equalAverage="0" bottom="0" percent="0" rank="0" text="" dxfId="2">
      <formula>"отп"</formula>
    </cfRule>
    <cfRule type="cellIs" priority="118" operator="equal" aboveAverage="0" equalAverage="0" bottom="0" percent="0" rank="0" text="" dxfId="3">
      <formula>"Х"</formula>
    </cfRule>
  </conditionalFormatting>
  <conditionalFormatting sqref="O4">
    <cfRule type="cellIs" priority="119" operator="equal" aboveAverage="0" equalAverage="0" bottom="0" percent="0" rank="0" text="" dxfId="0">
      <formula>"б"</formula>
    </cfRule>
    <cfRule type="cellIs" priority="120" operator="equal" aboveAverage="0" equalAverage="0" bottom="0" percent="0" rank="0" text="" dxfId="1">
      <formula>"отп"</formula>
    </cfRule>
    <cfRule type="cellIs" priority="121" operator="equal" aboveAverage="0" equalAverage="0" bottom="0" percent="0" rank="0" text="" dxfId="2">
      <formula>"Х"</formula>
    </cfRule>
  </conditionalFormatting>
  <conditionalFormatting sqref="AG31">
    <cfRule type="cellIs" priority="122" operator="equal" aboveAverage="0" equalAverage="0" bottom="0" percent="0" rank="0" text="" dxfId="3">
      <formula>"б"</formula>
    </cfRule>
    <cfRule type="cellIs" priority="123" operator="equal" aboveAverage="0" equalAverage="0" bottom="0" percent="0" rank="0" text="" dxfId="0">
      <formula>"отп"</formula>
    </cfRule>
    <cfRule type="cellIs" priority="124" operator="equal" aboveAverage="0" equalAverage="0" bottom="0" percent="0" rank="0" text="" dxfId="1">
      <formula>"Х"</formula>
    </cfRule>
  </conditionalFormatting>
  <conditionalFormatting sqref="M18:P18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AA18:AD18 AG18">
    <cfRule type="cellIs" priority="128" operator="equal" aboveAverage="0" equalAverage="0" bottom="0" percent="0" rank="0" text="" dxfId="0">
      <formula>"б"</formula>
    </cfRule>
    <cfRule type="cellIs" priority="129" operator="equal" aboveAverage="0" equalAverage="0" bottom="0" percent="0" rank="0" text="" dxfId="1">
      <formula>"отп"</formula>
    </cfRule>
    <cfRule type="cellIs" priority="130" operator="equal" aboveAverage="0" equalAverage="0" bottom="0" percent="0" rank="0" text="" dxfId="2">
      <formula>"Х"</formula>
    </cfRule>
  </conditionalFormatting>
  <conditionalFormatting sqref="E18:I18">
    <cfRule type="cellIs" priority="131" operator="equal" aboveAverage="0" equalAverage="0" bottom="0" percent="0" rank="0" text="" dxfId="3">
      <formula>"б"</formula>
    </cfRule>
    <cfRule type="cellIs" priority="132" operator="equal" aboveAverage="0" equalAverage="0" bottom="0" percent="0" rank="0" text="" dxfId="0">
      <formula>"отп"</formula>
    </cfRule>
    <cfRule type="cellIs" priority="133" operator="equal" aboveAverage="0" equalAverage="0" bottom="0" percent="0" rank="0" text="" dxfId="1">
      <formula>"Х"</formula>
    </cfRule>
  </conditionalFormatting>
  <conditionalFormatting sqref="E28:F28">
    <cfRule type="cellIs" priority="134" operator="equal" aboveAverage="0" equalAverage="0" bottom="0" percent="0" rank="0" text="" dxfId="2">
      <formula>"б"</formula>
    </cfRule>
    <cfRule type="cellIs" priority="135" operator="equal" aboveAverage="0" equalAverage="0" bottom="0" percent="0" rank="0" text="" dxfId="3">
      <formula>"отп"</formula>
    </cfRule>
    <cfRule type="cellIs" priority="136" operator="equal" aboveAverage="0" equalAverage="0" bottom="0" percent="0" rank="0" text="" dxfId="0">
      <formula>"Х"</formula>
    </cfRule>
  </conditionalFormatting>
  <conditionalFormatting sqref="E25:I25">
    <cfRule type="cellIs" priority="137" operator="equal" aboveAverage="0" equalAverage="0" bottom="0" percent="0" rank="0" text="" dxfId="1">
      <formula>"б"</formula>
    </cfRule>
    <cfRule type="cellIs" priority="138" operator="equal" aboveAverage="0" equalAverage="0" bottom="0" percent="0" rank="0" text="" dxfId="2">
      <formula>"отп"</formula>
    </cfRule>
    <cfRule type="cellIs" priority="139" operator="equal" aboveAverage="0" equalAverage="0" bottom="0" percent="0" rank="0" text="" dxfId="3">
      <formula>"Х"</formula>
    </cfRule>
  </conditionalFormatting>
  <conditionalFormatting sqref="G7">
    <cfRule type="cellIs" priority="140" operator="equal" aboveAverage="0" equalAverage="0" bottom="0" percent="0" rank="0" text="" dxfId="0">
      <formula>"б"</formula>
    </cfRule>
    <cfRule type="cellIs" priority="141" operator="equal" aboveAverage="0" equalAverage="0" bottom="0" percent="0" rank="0" text="" dxfId="1">
      <formula>"отп"</formula>
    </cfRule>
    <cfRule type="cellIs" priority="142" operator="equal" aboveAverage="0" equalAverage="0" bottom="0" percent="0" rank="0" text="" dxfId="2">
      <formula>"Х"</formula>
    </cfRule>
  </conditionalFormatting>
  <conditionalFormatting sqref="S18:W18">
    <cfRule type="cellIs" priority="143" operator="equal" aboveAverage="0" equalAverage="0" bottom="0" percent="0" rank="0" text="" dxfId="3">
      <formula>"б"</formula>
    </cfRule>
    <cfRule type="cellIs" priority="144" operator="equal" aboveAverage="0" equalAverage="0" bottom="0" percent="0" rank="0" text="" dxfId="0">
      <formula>"отп"</formula>
    </cfRule>
    <cfRule type="cellIs" priority="145" operator="equal" aboveAverage="0" equalAverage="0" bottom="0" percent="0" rank="0" text="" dxfId="1">
      <formula>"Х"</formula>
    </cfRule>
  </conditionalFormatting>
  <conditionalFormatting sqref="Z28:AD28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AG28:AH28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M32:W32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Z23:AD23">
    <cfRule type="cellIs" priority="155" operator="equal" aboveAverage="0" equalAverage="0" bottom="0" percent="0" rank="0" text="" dxfId="3">
      <formula>"б"</formula>
    </cfRule>
    <cfRule type="cellIs" priority="156" operator="equal" aboveAverage="0" equalAverage="0" bottom="0" percent="0" rank="0" text="" dxfId="0">
      <formula>"отп"</formula>
    </cfRule>
    <cfRule type="cellIs" priority="157" operator="equal" aboveAverage="0" equalAverage="0" bottom="0" percent="0" rank="0" text="" dxfId="1">
      <formula>"Х"</formula>
    </cfRule>
  </conditionalFormatting>
  <conditionalFormatting sqref="S10:W10">
    <cfRule type="cellIs" priority="158" operator="equal" aboveAverage="0" equalAverage="0" bottom="0" percent="0" rank="0" text="" dxfId="2">
      <formula>"б"</formula>
    </cfRule>
    <cfRule type="cellIs" priority="159" operator="equal" aboveAverage="0" equalAverage="0" bottom="0" percent="0" rank="0" text="" dxfId="3">
      <formula>"отп"</formula>
    </cfRule>
    <cfRule type="cellIs" priority="160" operator="equal" aboveAverage="0" equalAverage="0" bottom="0" percent="0" rank="0" text="" dxfId="0">
      <formula>"Х"</formula>
    </cfRule>
  </conditionalFormatting>
  <conditionalFormatting sqref="X10:AB10">
    <cfRule type="cellIs" priority="161" operator="equal" aboveAverage="0" equalAverage="0" bottom="0" percent="0" rank="0" text="" dxfId="1">
      <formula>"б"</formula>
    </cfRule>
    <cfRule type="cellIs" priority="162" operator="equal" aboveAverage="0" equalAverage="0" bottom="0" percent="0" rank="0" text="" dxfId="2">
      <formula>"отп"</formula>
    </cfRule>
    <cfRule type="cellIs" priority="163" operator="equal" aboveAverage="0" equalAverage="0" bottom="0" percent="0" rank="0" text="" dxfId="3">
      <formula>"Х"</formula>
    </cfRule>
  </conditionalFormatting>
  <conditionalFormatting sqref="S4:W4">
    <cfRule type="cellIs" priority="164" operator="equal" aboveAverage="0" equalAverage="0" bottom="0" percent="0" rank="0" text="" dxfId="0">
      <formula>"б"</formula>
    </cfRule>
    <cfRule type="cellIs" priority="165" operator="equal" aboveAverage="0" equalAverage="0" bottom="0" percent="0" rank="0" text="" dxfId="1">
      <formula>"отп"</formula>
    </cfRule>
    <cfRule type="cellIs" priority="166" operator="equal" aboveAverage="0" equalAverage="0" bottom="0" percent="0" rank="0" text="" dxfId="2">
      <formula>"Х"</formula>
    </cfRule>
  </conditionalFormatting>
  <conditionalFormatting sqref="V30:W30">
    <cfRule type="cellIs" priority="167" operator="equal" aboveAverage="0" equalAverage="0" bottom="0" percent="0" rank="0" text="" dxfId="3">
      <formula>"б"</formula>
    </cfRule>
    <cfRule type="cellIs" priority="168" operator="equal" aboveAverage="0" equalAverage="0" bottom="0" percent="0" rank="0" text="" dxfId="0">
      <formula>"отп"</formula>
    </cfRule>
    <cfRule type="cellIs" priority="169" operator="equal" aboveAverage="0" equalAverage="0" bottom="0" percent="0" rank="0" text="" dxfId="1">
      <formula>"Х"</formula>
    </cfRule>
  </conditionalFormatting>
  <conditionalFormatting sqref="M37:N37">
    <cfRule type="cellIs" priority="170" operator="equal" aboveAverage="0" equalAverage="0" bottom="0" percent="0" rank="0" text="" dxfId="2">
      <formula>"б"</formula>
    </cfRule>
    <cfRule type="cellIs" priority="171" operator="equal" aboveAverage="0" equalAverage="0" bottom="0" percent="0" rank="0" text="" dxfId="3">
      <formula>"отп"</formula>
    </cfRule>
    <cfRule type="cellIs" priority="172" operator="equal" aboveAverage="0" equalAverage="0" bottom="0" percent="0" rank="0" text="" dxfId="0">
      <formula>"Х"</formula>
    </cfRule>
  </conditionalFormatting>
  <conditionalFormatting sqref="Z36">
    <cfRule type="cellIs" priority="173" operator="equal" aboveAverage="0" equalAverage="0" bottom="0" percent="0" rank="0" text="" dxfId="1">
      <formula>"б"</formula>
    </cfRule>
    <cfRule type="cellIs" priority="174" operator="equal" aboveAverage="0" equalAverage="0" bottom="0" percent="0" rank="0" text="" dxfId="2">
      <formula>"отп"</formula>
    </cfRule>
    <cfRule type="cellIs" priority="175" operator="equal" aboveAverage="0" equalAverage="0" bottom="0" percent="0" rank="0" text="" dxfId="3">
      <formula>"Х"</formula>
    </cfRule>
  </conditionalFormatting>
  <conditionalFormatting sqref="AA36">
    <cfRule type="cellIs" priority="176" operator="equal" aboveAverage="0" equalAverage="0" bottom="0" percent="0" rank="0" text="" dxfId="0">
      <formula>"б"</formula>
    </cfRule>
    <cfRule type="cellIs" priority="177" operator="equal" aboveAverage="0" equalAverage="0" bottom="0" percent="0" rank="0" text="" dxfId="1">
      <formula>"отп"</formula>
    </cfRule>
    <cfRule type="cellIs" priority="178" operator="equal" aboveAverage="0" equalAverage="0" bottom="0" percent="0" rank="0" text="" dxfId="2">
      <formula>"Х"</formula>
    </cfRule>
  </conditionalFormatting>
  <conditionalFormatting sqref="AB36">
    <cfRule type="cellIs" priority="179" operator="equal" aboveAverage="0" equalAverage="0" bottom="0" percent="0" rank="0" text="" dxfId="3">
      <formula>"б"</formula>
    </cfRule>
    <cfRule type="cellIs" priority="180" operator="equal" aboveAverage="0" equalAverage="0" bottom="0" percent="0" rank="0" text="" dxfId="0">
      <formula>"отп"</formula>
    </cfRule>
    <cfRule type="cellIs" priority="181" operator="equal" aboveAverage="0" equalAverage="0" bottom="0" percent="0" rank="0" text="" dxfId="1">
      <formula>"Х"</formula>
    </cfRule>
  </conditionalFormatting>
  <conditionalFormatting sqref="AC36">
    <cfRule type="cellIs" priority="182" operator="equal" aboveAverage="0" equalAverage="0" bottom="0" percent="0" rank="0" text="" dxfId="2">
      <formula>"б"</formula>
    </cfRule>
    <cfRule type="cellIs" priority="183" operator="equal" aboveAverage="0" equalAverage="0" bottom="0" percent="0" rank="0" text="" dxfId="3">
      <formula>"отп"</formula>
    </cfRule>
    <cfRule type="cellIs" priority="184" operator="equal" aboveAverage="0" equalAverage="0" bottom="0" percent="0" rank="0" text="" dxfId="0">
      <formula>"Х"</formula>
    </cfRule>
  </conditionalFormatting>
  <conditionalFormatting sqref="AD36">
    <cfRule type="cellIs" priority="185" operator="equal" aboveAverage="0" equalAverage="0" bottom="0" percent="0" rank="0" text="" dxfId="1">
      <formula>"б"</formula>
    </cfRule>
    <cfRule type="cellIs" priority="186" operator="equal" aboveAverage="0" equalAverage="0" bottom="0" percent="0" rank="0" text="" dxfId="2">
      <formula>"отп"</formula>
    </cfRule>
    <cfRule type="cellIs" priority="187" operator="equal" aboveAverage="0" equalAverage="0" bottom="0" percent="0" rank="0" text="" dxfId="3">
      <formula>"Х"</formula>
    </cfRule>
  </conditionalFormatting>
  <conditionalFormatting sqref="AH36">
    <cfRule type="cellIs" priority="188" operator="equal" aboveAverage="0" equalAverage="0" bottom="0" percent="0" rank="0" text="" dxfId="0">
      <formula>"б"</formula>
    </cfRule>
    <cfRule type="cellIs" priority="189" operator="equal" aboveAverage="0" equalAverage="0" bottom="0" percent="0" rank="0" text="" dxfId="1">
      <formula>"отп"</formula>
    </cfRule>
    <cfRule type="cellIs" priority="190" operator="equal" aboveAverage="0" equalAverage="0" bottom="0" percent="0" rank="0" text="" dxfId="2">
      <formula>"Х"</formula>
    </cfRule>
  </conditionalFormatting>
  <conditionalFormatting sqref="Z8:AD8">
    <cfRule type="cellIs" priority="191" operator="equal" aboveAverage="0" equalAverage="0" bottom="0" percent="0" rank="0" text="" dxfId="0">
      <formula>"б"</formula>
    </cfRule>
    <cfRule type="cellIs" priority="192" operator="equal" aboveAverage="0" equalAverage="0" bottom="0" percent="0" rank="0" text="" dxfId="1">
      <formula>"отп"</formula>
    </cfRule>
    <cfRule type="cellIs" priority="193" operator="equal" aboveAverage="0" equalAverage="0" bottom="0" percent="0" rank="0" text="" dxfId="2">
      <formula>"Х"</formula>
    </cfRule>
  </conditionalFormatting>
  <conditionalFormatting sqref="Z6:AD6">
    <cfRule type="cellIs" priority="194" operator="equal" aboveAverage="0" equalAverage="0" bottom="0" percent="0" rank="0" text="" dxfId="3">
      <formula>"б"</formula>
    </cfRule>
    <cfRule type="cellIs" priority="195" operator="equal" aboveAverage="0" equalAverage="0" bottom="0" percent="0" rank="0" text="" dxfId="0">
      <formula>"отп"</formula>
    </cfRule>
    <cfRule type="cellIs" priority="196" operator="equal" aboveAverage="0" equalAverage="0" bottom="0" percent="0" rank="0" text="" dxfId="1">
      <formula>"Х"</formula>
    </cfRule>
  </conditionalFormatting>
  <conditionalFormatting sqref="AE6:AH6">
    <cfRule type="cellIs" priority="197" operator="equal" aboveAverage="0" equalAverage="0" bottom="0" percent="0" rank="0" text="" dxfId="2">
      <formula>"б"</formula>
    </cfRule>
    <cfRule type="cellIs" priority="198" operator="equal" aboveAverage="0" equalAverage="0" bottom="0" percent="0" rank="0" text="" dxfId="3">
      <formula>"отп"</formula>
    </cfRule>
    <cfRule type="cellIs" priority="199" operator="equal" aboveAverage="0" equalAverage="0" bottom="0" percent="0" rank="0" text="" dxfId="0">
      <formula>"Х"</formula>
    </cfRule>
  </conditionalFormatting>
  <conditionalFormatting sqref="Z32:AA32">
    <cfRule type="cellIs" priority="200" operator="equal" aboveAverage="0" equalAverage="0" bottom="0" percent="0" rank="0" text="" dxfId="1">
      <formula>"б"</formula>
    </cfRule>
    <cfRule type="cellIs" priority="201" operator="equal" aboveAverage="0" equalAverage="0" bottom="0" percent="0" rank="0" text="" dxfId="2">
      <formula>"отп"</formula>
    </cfRule>
    <cfRule type="cellIs" priority="202" operator="equal" aboveAverage="0" equalAverage="0" bottom="0" percent="0" rank="0" text="" dxfId="3">
      <formula>"Х"</formula>
    </cfRule>
  </conditionalFormatting>
  <conditionalFormatting sqref="Z20:AD20">
    <cfRule type="cellIs" priority="203" operator="equal" aboveAverage="0" equalAverage="0" bottom="0" percent="0" rank="0" text="" dxfId="0">
      <formula>"б"</formula>
    </cfRule>
    <cfRule type="cellIs" priority="204" operator="equal" aboveAverage="0" equalAverage="0" bottom="0" percent="0" rank="0" text="" dxfId="1">
      <formula>"отп"</formula>
    </cfRule>
    <cfRule type="cellIs" priority="205" operator="equal" aboveAverage="0" equalAverage="0" bottom="0" percent="0" rank="0" text="" dxfId="2">
      <formula>"Х"</formula>
    </cfRule>
  </conditionalFormatting>
  <conditionalFormatting sqref="AG29:AH29">
    <cfRule type="cellIs" priority="206" operator="equal" aboveAverage="0" equalAverage="0" bottom="0" percent="0" rank="0" text="" dxfId="3">
      <formula>"б"</formula>
    </cfRule>
    <cfRule type="cellIs" priority="207" operator="equal" aboveAverage="0" equalAverage="0" bottom="0" percent="0" rank="0" text="" dxfId="0">
      <formula>"отп"</formula>
    </cfRule>
    <cfRule type="cellIs" priority="208" operator="equal" aboveAverage="0" equalAverage="0" bottom="0" percent="0" rank="0" text="" dxfId="1">
      <formula>"Х"</formula>
    </cfRule>
  </conditionalFormatting>
  <conditionalFormatting sqref="AG20:AH20">
    <cfRule type="cellIs" priority="209" operator="equal" aboveAverage="0" equalAverage="0" bottom="0" percent="0" rank="0" text="" dxfId="2">
      <formula>"б"</formula>
    </cfRule>
    <cfRule type="cellIs" priority="210" operator="equal" aboveAverage="0" equalAverage="0" bottom="0" percent="0" rank="0" text="" dxfId="3">
      <formula>"отп"</formula>
    </cfRule>
    <cfRule type="cellIs" priority="211" operator="equal" aboveAverage="0" equalAverage="0" bottom="0" percent="0" rank="0" text="" dxfId="0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U19" activeCellId="0" sqref="U1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8"/>
    <col collapsed="false" customWidth="true" hidden="false" outlineLevel="1" max="8" min="8" style="183" width="8.57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6.14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8.57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8"/>
    <col collapsed="false" customWidth="true" hidden="false" outlineLevel="1" max="28" min="28" style="183" width="8.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3" min="31" style="183" width="6"/>
    <col collapsed="false" customWidth="true" hidden="false" outlineLevel="0" max="34" min="34" style="183" width="8.28"/>
    <col collapsed="false" customWidth="true" hidden="false" outlineLevel="0" max="35" min="35" style="184" width="9"/>
    <col collapsed="false" customWidth="true" hidden="false" outlineLevel="0" max="36" min="36" style="184" width="7.28"/>
    <col collapsed="false" customWidth="true" hidden="false" outlineLevel="0" max="37" min="37" style="184" width="8.14"/>
    <col collapsed="false" customWidth="true" hidden="false" outlineLevel="0" max="38" min="38" style="184" width="6.7"/>
    <col collapsed="false" customWidth="true" hidden="false" outlineLevel="0" max="39" min="39" style="183" width="10"/>
    <col collapsed="false" customWidth="true" hidden="false" outlineLevel="0" max="40" min="40" style="183" width="8.7"/>
    <col collapsed="false" customWidth="true" hidden="false" outlineLevel="0" max="41" min="41" style="183" width="10"/>
    <col collapsed="false" customWidth="true" hidden="false" outlineLevel="0" max="42" min="42" style="183" width="7.14"/>
    <col collapsed="false" customWidth="true" hidden="false" outlineLevel="0" max="43" min="43" style="183" width="7.85"/>
    <col collapsed="false" customWidth="true" hidden="false" outlineLevel="0" max="44" min="44" style="183" width="8.7"/>
    <col collapsed="false" customWidth="true" hidden="false" outlineLevel="0" max="45" min="45" style="183" width="4.57"/>
    <col collapsed="false" customWidth="true" hidden="false" outlineLevel="0" max="46" min="46" style="183" width="9.28"/>
    <col collapsed="false" customWidth="true" hidden="false" outlineLevel="0" max="1025" min="47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129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185" t="n">
        <v>22</v>
      </c>
      <c r="AI1" s="186"/>
      <c r="AJ1" s="186"/>
      <c r="AK1" s="186"/>
      <c r="AL1" s="186"/>
      <c r="AM1" s="185"/>
      <c r="AN1" s="185"/>
      <c r="AO1" s="185"/>
      <c r="AP1" s="185"/>
      <c r="AQ1" s="185"/>
      <c r="AR1" s="185"/>
      <c r="AS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350" t="s">
        <v>2</v>
      </c>
      <c r="AI2" s="188" t="s">
        <v>3</v>
      </c>
      <c r="AJ2" s="351" t="s">
        <v>4</v>
      </c>
      <c r="AK2" s="189" t="s">
        <v>5</v>
      </c>
      <c r="AL2" s="352" t="s">
        <v>6</v>
      </c>
      <c r="AM2" s="189" t="s">
        <v>7</v>
      </c>
      <c r="AN2" s="352" t="s">
        <v>8</v>
      </c>
      <c r="AO2" s="189" t="s">
        <v>7</v>
      </c>
      <c r="AP2" s="352" t="s">
        <v>9</v>
      </c>
      <c r="AQ2" s="189" t="s">
        <v>7</v>
      </c>
      <c r="AR2" s="352" t="s">
        <v>10</v>
      </c>
      <c r="AS2" s="285" t="s">
        <v>11</v>
      </c>
      <c r="AT2" s="183" t="s">
        <v>83</v>
      </c>
    </row>
    <row r="3" customFormat="false" ht="13.8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130</v>
      </c>
      <c r="E3" s="197" t="s">
        <v>130</v>
      </c>
      <c r="F3" s="197" t="s">
        <v>130</v>
      </c>
      <c r="G3" s="358" t="s">
        <v>50</v>
      </c>
      <c r="H3" s="478" t="s">
        <v>50</v>
      </c>
      <c r="I3" s="428" t="s">
        <v>130</v>
      </c>
      <c r="J3" s="428" t="s">
        <v>130</v>
      </c>
      <c r="K3" s="428" t="s">
        <v>130</v>
      </c>
      <c r="L3" s="520" t="s">
        <v>130</v>
      </c>
      <c r="M3" s="428" t="s">
        <v>130</v>
      </c>
      <c r="N3" s="520" t="s">
        <v>50</v>
      </c>
      <c r="O3" s="478" t="s">
        <v>50</v>
      </c>
      <c r="P3" s="428" t="s">
        <v>130</v>
      </c>
      <c r="Q3" s="428" t="s">
        <v>130</v>
      </c>
      <c r="R3" s="478" t="s">
        <v>130</v>
      </c>
      <c r="S3" s="482" t="s">
        <v>130</v>
      </c>
      <c r="T3" s="482" t="s">
        <v>130</v>
      </c>
      <c r="U3" s="482" t="s">
        <v>50</v>
      </c>
      <c r="V3" s="478" t="s">
        <v>50</v>
      </c>
      <c r="W3" s="478" t="s">
        <v>50</v>
      </c>
      <c r="X3" s="478" t="s">
        <v>130</v>
      </c>
      <c r="Y3" s="478" t="s">
        <v>130</v>
      </c>
      <c r="Z3" s="478" t="s">
        <v>130</v>
      </c>
      <c r="AA3" s="478"/>
      <c r="AB3" s="478" t="s">
        <v>50</v>
      </c>
      <c r="AC3" s="478" t="s">
        <v>50</v>
      </c>
      <c r="AD3" s="483"/>
      <c r="AE3" s="484"/>
      <c r="AF3" s="484"/>
      <c r="AG3" s="484"/>
      <c r="AH3" s="195" t="n">
        <f aca="false">IF(COUNTIF(D3:AG3,"&gt;0")&gt;$AH$1,$AH$1,COUNTIF(D3:AG3,"&gt;0"))</f>
        <v>0</v>
      </c>
      <c r="AI3" s="196"/>
      <c r="AJ3" s="196" t="n">
        <f aca="false">COUNTIF($D3:$AG3,"отп/Б")+COUNTIF($D3:$AG3,"отп")+COUNTIF($D3:$AG3,"отп/с")</f>
        <v>0</v>
      </c>
      <c r="AK3" s="196" t="n">
        <f aca="false">COUNTIF($D3:$AG3,"Б")</f>
        <v>0</v>
      </c>
      <c r="AL3" s="196"/>
      <c r="AM3" s="197" t="n">
        <v>25</v>
      </c>
      <c r="AN3" s="197"/>
      <c r="AO3" s="230" t="n">
        <v>40</v>
      </c>
      <c r="AP3" s="197"/>
      <c r="AQ3" s="197" t="n">
        <v>60</v>
      </c>
      <c r="AR3" s="197" t="n">
        <f aca="false">AN3*AO3+AP3*AQ3+AL3*AM3</f>
        <v>0</v>
      </c>
      <c r="AS3" s="401" t="n">
        <v>1.15</v>
      </c>
    </row>
    <row r="4" customFormat="false" ht="13.8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130</v>
      </c>
      <c r="E4" s="197" t="s">
        <v>130</v>
      </c>
      <c r="F4" s="197" t="s">
        <v>130</v>
      </c>
      <c r="G4" s="358" t="s">
        <v>50</v>
      </c>
      <c r="H4" s="478" t="s">
        <v>50</v>
      </c>
      <c r="I4" s="490" t="s">
        <v>130</v>
      </c>
      <c r="J4" s="428" t="s">
        <v>130</v>
      </c>
      <c r="K4" s="428" t="s">
        <v>130</v>
      </c>
      <c r="L4" s="520" t="s">
        <v>130</v>
      </c>
      <c r="M4" s="490" t="s">
        <v>130</v>
      </c>
      <c r="N4" s="520" t="s">
        <v>50</v>
      </c>
      <c r="O4" s="478" t="s">
        <v>50</v>
      </c>
      <c r="P4" s="490" t="s">
        <v>130</v>
      </c>
      <c r="Q4" s="428" t="s">
        <v>130</v>
      </c>
      <c r="R4" s="478" t="s">
        <v>130</v>
      </c>
      <c r="S4" s="490" t="s">
        <v>130</v>
      </c>
      <c r="T4" s="490" t="s">
        <v>130</v>
      </c>
      <c r="U4" s="482" t="s">
        <v>50</v>
      </c>
      <c r="V4" s="478" t="s">
        <v>50</v>
      </c>
      <c r="W4" s="478" t="s">
        <v>50</v>
      </c>
      <c r="X4" s="478" t="s">
        <v>130</v>
      </c>
      <c r="Y4" s="478" t="s">
        <v>130</v>
      </c>
      <c r="Z4" s="478" t="s">
        <v>130</v>
      </c>
      <c r="AA4" s="478"/>
      <c r="AB4" s="478" t="s">
        <v>50</v>
      </c>
      <c r="AC4" s="478" t="s">
        <v>50</v>
      </c>
      <c r="AD4" s="483"/>
      <c r="AE4" s="484"/>
      <c r="AF4" s="484"/>
      <c r="AG4" s="484"/>
      <c r="AH4" s="191" t="n">
        <f aca="false">IF(COUNTIF(D4:AG4,"&gt;0")&gt;$AH$1,$AH$1,COUNTIF(D4:AG4,"&gt;0"))</f>
        <v>0</v>
      </c>
      <c r="AI4" s="192"/>
      <c r="AJ4" s="196" t="n">
        <f aca="false">COUNTIF($D4:$AG4,"отп/Б")+COUNTIF($D4:$AG4,"отп")+COUNTIF($D4:$AG4,"отп/с")</f>
        <v>0</v>
      </c>
      <c r="AK4" s="196" t="n">
        <f aca="false">COUNTIF($D4:$AG4,"Б")</f>
        <v>0</v>
      </c>
      <c r="AL4" s="196"/>
      <c r="AM4" s="197" t="n">
        <v>25</v>
      </c>
      <c r="AN4" s="197"/>
      <c r="AO4" s="230" t="n">
        <v>50</v>
      </c>
      <c r="AP4" s="197"/>
      <c r="AQ4" s="230" t="n">
        <v>75</v>
      </c>
      <c r="AR4" s="230" t="n">
        <f aca="false">AN4*AO4+AP4*AQ4+AL4*AM4</f>
        <v>0</v>
      </c>
      <c r="AS4" s="230"/>
    </row>
    <row r="5" customFormat="false" ht="13.8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130</v>
      </c>
      <c r="E5" s="197" t="s">
        <v>130</v>
      </c>
      <c r="F5" s="197" t="s">
        <v>54</v>
      </c>
      <c r="G5" s="358" t="s">
        <v>50</v>
      </c>
      <c r="H5" s="478" t="s">
        <v>50</v>
      </c>
      <c r="I5" s="490" t="s">
        <v>54</v>
      </c>
      <c r="J5" s="428" t="s">
        <v>54</v>
      </c>
      <c r="K5" s="428" t="s">
        <v>54</v>
      </c>
      <c r="L5" s="520" t="s">
        <v>54</v>
      </c>
      <c r="M5" s="490" t="s">
        <v>54</v>
      </c>
      <c r="N5" s="520" t="s">
        <v>50</v>
      </c>
      <c r="O5" s="478" t="s">
        <v>50</v>
      </c>
      <c r="P5" s="490" t="s">
        <v>130</v>
      </c>
      <c r="Q5" s="428" t="s">
        <v>130</v>
      </c>
      <c r="R5" s="478" t="s">
        <v>130</v>
      </c>
      <c r="S5" s="482" t="s">
        <v>130</v>
      </c>
      <c r="T5" s="482" t="s">
        <v>130</v>
      </c>
      <c r="U5" s="482" t="s">
        <v>50</v>
      </c>
      <c r="V5" s="478" t="s">
        <v>50</v>
      </c>
      <c r="W5" s="478" t="s">
        <v>50</v>
      </c>
      <c r="X5" s="478" t="s">
        <v>131</v>
      </c>
      <c r="Y5" s="478" t="s">
        <v>131</v>
      </c>
      <c r="Z5" s="478" t="s">
        <v>131</v>
      </c>
      <c r="AA5" s="478"/>
      <c r="AB5" s="478" t="s">
        <v>50</v>
      </c>
      <c r="AC5" s="478" t="s">
        <v>50</v>
      </c>
      <c r="AD5" s="483"/>
      <c r="AE5" s="484"/>
      <c r="AF5" s="484"/>
      <c r="AG5" s="488"/>
      <c r="AH5" s="200" t="n">
        <f aca="false">IF(COUNTIF(D5:AG5,"&gt;0")&gt;$AH$1,$AH$1,COUNTIF(D5:AG5,"&gt;0"))</f>
        <v>0</v>
      </c>
      <c r="AI5" s="196"/>
      <c r="AJ5" s="196" t="n">
        <f aca="false">COUNTIF($D5:$AG5,"отп/Б")+COUNTIF($D5:$AG5,"отп")+COUNTIF($D5:$AG5,"отп/с")</f>
        <v>0</v>
      </c>
      <c r="AK5" s="196" t="n">
        <f aca="false">COUNTIF($D5:$AG5,"Б")</f>
        <v>0</v>
      </c>
      <c r="AL5" s="196"/>
      <c r="AM5" s="197" t="n">
        <v>25</v>
      </c>
      <c r="AN5" s="197"/>
      <c r="AO5" s="230" t="n">
        <v>40</v>
      </c>
      <c r="AP5" s="197" t="n">
        <v>17</v>
      </c>
      <c r="AQ5" s="197" t="n">
        <v>60</v>
      </c>
      <c r="AR5" s="197" t="n">
        <f aca="false">AN5*AO5+AP5*AQ5+AL5*AM5</f>
        <v>1020</v>
      </c>
      <c r="AS5" s="230"/>
    </row>
    <row r="6" customFormat="false" ht="13.8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54</v>
      </c>
      <c r="E6" s="197" t="s">
        <v>132</v>
      </c>
      <c r="F6" s="197" t="s">
        <v>54</v>
      </c>
      <c r="G6" s="358" t="s">
        <v>50</v>
      </c>
      <c r="H6" s="478" t="s">
        <v>50</v>
      </c>
      <c r="I6" s="490" t="s">
        <v>54</v>
      </c>
      <c r="J6" s="428" t="s">
        <v>54</v>
      </c>
      <c r="K6" s="428" t="s">
        <v>54</v>
      </c>
      <c r="L6" s="520" t="s">
        <v>130</v>
      </c>
      <c r="M6" s="490" t="s">
        <v>130</v>
      </c>
      <c r="N6" s="520" t="s">
        <v>50</v>
      </c>
      <c r="O6" s="478" t="s">
        <v>50</v>
      </c>
      <c r="P6" s="490" t="s">
        <v>130</v>
      </c>
      <c r="Q6" s="428" t="s">
        <v>130</v>
      </c>
      <c r="R6" s="478" t="s">
        <v>130</v>
      </c>
      <c r="S6" s="482" t="s">
        <v>130</v>
      </c>
      <c r="T6" s="482" t="s">
        <v>130</v>
      </c>
      <c r="U6" s="482" t="s">
        <v>50</v>
      </c>
      <c r="V6" s="478" t="s">
        <v>50</v>
      </c>
      <c r="W6" s="478" t="s">
        <v>50</v>
      </c>
      <c r="X6" s="478" t="s">
        <v>131</v>
      </c>
      <c r="Y6" s="478" t="s">
        <v>131</v>
      </c>
      <c r="Z6" s="478" t="s">
        <v>131</v>
      </c>
      <c r="AA6" s="490"/>
      <c r="AB6" s="478" t="s">
        <v>50</v>
      </c>
      <c r="AC6" s="478" t="s">
        <v>50</v>
      </c>
      <c r="AD6" s="490"/>
      <c r="AE6" s="490"/>
      <c r="AF6" s="490"/>
      <c r="AG6" s="490"/>
      <c r="AH6" s="195" t="n">
        <f aca="false">IF(COUNTIF(D6:AG6,"&gt;0")&gt;$AH$1,$AH$1,COUNTIF(D6:AG6,"&gt;0"))</f>
        <v>0</v>
      </c>
      <c r="AI6" s="196"/>
      <c r="AJ6" s="196" t="n">
        <f aca="false">COUNTIF($D6:$AG6,"отп/Б")+COUNTIF($D6:$AG6,"отп")+COUNTIF($D6:$AG6,"отп/с")</f>
        <v>0</v>
      </c>
      <c r="AK6" s="196" t="n">
        <f aca="false">COUNTIF($D6:$AG6,"Б")</f>
        <v>0</v>
      </c>
      <c r="AL6" s="196"/>
      <c r="AM6" s="197" t="n">
        <v>25</v>
      </c>
      <c r="AN6" s="197"/>
      <c r="AO6" s="230" t="n">
        <v>40</v>
      </c>
      <c r="AP6" s="197"/>
      <c r="AQ6" s="197" t="n">
        <v>60</v>
      </c>
      <c r="AR6" s="197" t="n">
        <f aca="false">AN6*AO6+AP6*AQ6+AL6*AM6</f>
        <v>0</v>
      </c>
      <c r="AS6" s="230"/>
    </row>
    <row r="7" customFormat="false" ht="13.8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130</v>
      </c>
      <c r="E7" s="197" t="s">
        <v>130</v>
      </c>
      <c r="F7" s="197" t="s">
        <v>130</v>
      </c>
      <c r="G7" s="358" t="s">
        <v>50</v>
      </c>
      <c r="H7" s="478" t="s">
        <v>50</v>
      </c>
      <c r="I7" s="428" t="s">
        <v>130</v>
      </c>
      <c r="J7" s="428" t="s">
        <v>130</v>
      </c>
      <c r="K7" s="428" t="s">
        <v>130</v>
      </c>
      <c r="L7" s="520" t="s">
        <v>130</v>
      </c>
      <c r="M7" s="490" t="s">
        <v>130</v>
      </c>
      <c r="N7" s="520" t="s">
        <v>50</v>
      </c>
      <c r="O7" s="478" t="s">
        <v>50</v>
      </c>
      <c r="P7" s="490" t="s">
        <v>130</v>
      </c>
      <c r="Q7" s="428" t="s">
        <v>130</v>
      </c>
      <c r="R7" s="478" t="s">
        <v>130</v>
      </c>
      <c r="S7" s="482" t="s">
        <v>130</v>
      </c>
      <c r="T7" s="482" t="s">
        <v>130</v>
      </c>
      <c r="U7" s="482" t="s">
        <v>50</v>
      </c>
      <c r="V7" s="478" t="s">
        <v>50</v>
      </c>
      <c r="W7" s="478" t="s">
        <v>50</v>
      </c>
      <c r="X7" s="478" t="s">
        <v>131</v>
      </c>
      <c r="Y7" s="478" t="s">
        <v>131</v>
      </c>
      <c r="Z7" s="478" t="s">
        <v>131</v>
      </c>
      <c r="AA7" s="478"/>
      <c r="AB7" s="478" t="s">
        <v>50</v>
      </c>
      <c r="AC7" s="478" t="s">
        <v>50</v>
      </c>
      <c r="AD7" s="483"/>
      <c r="AE7" s="484"/>
      <c r="AF7" s="484"/>
      <c r="AG7" s="488"/>
      <c r="AH7" s="200" t="n">
        <f aca="false">IF(COUNTIF(D7:AG7,"&gt;0")&gt;$AH$1,$AH$1,COUNTIF(D7:AG7,"&gt;0"))</f>
        <v>0</v>
      </c>
      <c r="AI7" s="196"/>
      <c r="AJ7" s="196" t="n">
        <f aca="false">COUNTIF($D7:$AG7,"отп/Б")+COUNTIF($D7:$AG7,"отп")+COUNTIF($D7:$AG7,"отп/с")</f>
        <v>0</v>
      </c>
      <c r="AK7" s="196" t="n">
        <f aca="false">COUNTIF($D7:$AG7,"Б")</f>
        <v>0</v>
      </c>
      <c r="AL7" s="196"/>
      <c r="AM7" s="197" t="n">
        <v>25</v>
      </c>
      <c r="AN7" s="197"/>
      <c r="AO7" s="230" t="n">
        <v>40</v>
      </c>
      <c r="AP7" s="197"/>
      <c r="AQ7" s="197" t="n">
        <v>60</v>
      </c>
      <c r="AR7" s="197" t="n">
        <f aca="false">AN7*AO7+AP7*AQ7+AL7*AM7</f>
        <v>0</v>
      </c>
      <c r="AS7" s="230"/>
    </row>
    <row r="8" customFormat="false" ht="13.8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130</v>
      </c>
      <c r="E8" s="197" t="s">
        <v>130</v>
      </c>
      <c r="F8" s="197" t="s">
        <v>130</v>
      </c>
      <c r="G8" s="358" t="s">
        <v>50</v>
      </c>
      <c r="H8" s="478" t="s">
        <v>50</v>
      </c>
      <c r="I8" s="428" t="s">
        <v>54</v>
      </c>
      <c r="J8" s="428" t="s">
        <v>54</v>
      </c>
      <c r="K8" s="428" t="s">
        <v>54</v>
      </c>
      <c r="L8" s="520" t="s">
        <v>54</v>
      </c>
      <c r="M8" s="428" t="s">
        <v>54</v>
      </c>
      <c r="N8" s="520" t="s">
        <v>50</v>
      </c>
      <c r="O8" s="478" t="s">
        <v>50</v>
      </c>
      <c r="P8" s="490" t="s">
        <v>130</v>
      </c>
      <c r="Q8" s="428" t="s">
        <v>130</v>
      </c>
      <c r="R8" s="478" t="s">
        <v>130</v>
      </c>
      <c r="S8" s="482" t="s">
        <v>131</v>
      </c>
      <c r="T8" s="482" t="s">
        <v>131</v>
      </c>
      <c r="U8" s="482" t="s">
        <v>50</v>
      </c>
      <c r="V8" s="478" t="s">
        <v>50</v>
      </c>
      <c r="W8" s="478" t="s">
        <v>50</v>
      </c>
      <c r="X8" s="478" t="s">
        <v>131</v>
      </c>
      <c r="Y8" s="478" t="s">
        <v>131</v>
      </c>
      <c r="Z8" s="478" t="s">
        <v>131</v>
      </c>
      <c r="AA8" s="490"/>
      <c r="AB8" s="478" t="s">
        <v>50</v>
      </c>
      <c r="AC8" s="478" t="s">
        <v>50</v>
      </c>
      <c r="AD8" s="490"/>
      <c r="AE8" s="484"/>
      <c r="AF8" s="484"/>
      <c r="AG8" s="488"/>
      <c r="AH8" s="200" t="n">
        <f aca="false">IF(COUNTIF(D8:AG8,"&gt;0")&gt;$AH$1,$AH$1,COUNTIF(D8:AG8,"&gt;0"))</f>
        <v>0</v>
      </c>
      <c r="AI8" s="196"/>
      <c r="AJ8" s="196" t="n">
        <f aca="false">COUNTIF($D8:$AG8,"отп/Б")+COUNTIF($D8:$AG8,"отп")+COUNTIF($D8:$AG8,"отп/с")</f>
        <v>0</v>
      </c>
      <c r="AK8" s="196" t="n">
        <f aca="false">COUNTIF($D8:$AG8,"Б")</f>
        <v>0</v>
      </c>
      <c r="AL8" s="196"/>
      <c r="AM8" s="197" t="n">
        <v>15</v>
      </c>
      <c r="AN8" s="197"/>
      <c r="AO8" s="230" t="n">
        <v>30</v>
      </c>
      <c r="AP8" s="197" t="n">
        <v>11</v>
      </c>
      <c r="AQ8" s="197" t="n">
        <v>45</v>
      </c>
      <c r="AR8" s="197" t="n">
        <f aca="false">AN8*AO8+AP8*AQ8+AL8*AM8</f>
        <v>495</v>
      </c>
      <c r="AS8" s="230"/>
    </row>
    <row r="9" customFormat="false" ht="13.8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130</v>
      </c>
      <c r="E9" s="197" t="s">
        <v>130</v>
      </c>
      <c r="F9" s="197" t="s">
        <v>130</v>
      </c>
      <c r="G9" s="358" t="s">
        <v>50</v>
      </c>
      <c r="H9" s="478" t="s">
        <v>50</v>
      </c>
      <c r="I9" s="428" t="s">
        <v>130</v>
      </c>
      <c r="J9" s="428" t="s">
        <v>130</v>
      </c>
      <c r="K9" s="428" t="s">
        <v>130</v>
      </c>
      <c r="L9" s="520" t="s">
        <v>130</v>
      </c>
      <c r="M9" s="428" t="s">
        <v>130</v>
      </c>
      <c r="N9" s="520" t="s">
        <v>50</v>
      </c>
      <c r="O9" s="478" t="s">
        <v>50</v>
      </c>
      <c r="P9" s="490" t="s">
        <v>54</v>
      </c>
      <c r="Q9" s="428" t="s">
        <v>54</v>
      </c>
      <c r="R9" s="428" t="s">
        <v>54</v>
      </c>
      <c r="S9" s="520" t="s">
        <v>54</v>
      </c>
      <c r="T9" s="520" t="s">
        <v>54</v>
      </c>
      <c r="U9" s="482" t="s">
        <v>50</v>
      </c>
      <c r="V9" s="478" t="s">
        <v>50</v>
      </c>
      <c r="W9" s="478" t="s">
        <v>50</v>
      </c>
      <c r="X9" s="478" t="s">
        <v>130</v>
      </c>
      <c r="Y9" s="478" t="s">
        <v>130</v>
      </c>
      <c r="Z9" s="478" t="s">
        <v>130</v>
      </c>
      <c r="AA9" s="567"/>
      <c r="AB9" s="478" t="s">
        <v>50</v>
      </c>
      <c r="AC9" s="478" t="s">
        <v>50</v>
      </c>
      <c r="AD9" s="490"/>
      <c r="AE9" s="484"/>
      <c r="AF9" s="484"/>
      <c r="AG9" s="488"/>
      <c r="AH9" s="200" t="n">
        <f aca="false">IF(COUNTIF(D9:AG9,"&gt;0")&gt;$AH$1,$AH$1,COUNTIF(D9:AG9,"&gt;0"))</f>
        <v>0</v>
      </c>
      <c r="AI9" s="196"/>
      <c r="AJ9" s="196" t="n">
        <f aca="false">COUNTIF($D9:$AG9,"отп/Б")+COUNTIF($D9:$AG9,"отп")+COUNTIF($D9:$AG9,"отп/с")</f>
        <v>0</v>
      </c>
      <c r="AK9" s="196" t="n">
        <f aca="false">COUNTIF($D9:$AG9,"Б")</f>
        <v>0</v>
      </c>
      <c r="AL9" s="196"/>
      <c r="AM9" s="197" t="n">
        <v>25</v>
      </c>
      <c r="AN9" s="197"/>
      <c r="AO9" s="230" t="n">
        <v>40</v>
      </c>
      <c r="AP9" s="197" t="n">
        <v>18</v>
      </c>
      <c r="AQ9" s="197" t="n">
        <v>60</v>
      </c>
      <c r="AR9" s="197" t="n">
        <f aca="false">AN9*AO9+AP9*AQ9+AL9*AM9</f>
        <v>1080</v>
      </c>
      <c r="AS9" s="230"/>
    </row>
    <row r="10" customFormat="false" ht="13.8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130</v>
      </c>
      <c r="E10" s="197" t="s">
        <v>130</v>
      </c>
      <c r="F10" s="197" t="s">
        <v>131</v>
      </c>
      <c r="G10" s="358" t="s">
        <v>50</v>
      </c>
      <c r="H10" s="478" t="s">
        <v>50</v>
      </c>
      <c r="I10" s="428" t="s">
        <v>130</v>
      </c>
      <c r="J10" s="428" t="s">
        <v>130</v>
      </c>
      <c r="K10" s="428" t="s">
        <v>130</v>
      </c>
      <c r="L10" s="520" t="s">
        <v>130</v>
      </c>
      <c r="M10" s="508" t="s">
        <v>130</v>
      </c>
      <c r="N10" s="520" t="s">
        <v>50</v>
      </c>
      <c r="O10" s="478" t="s">
        <v>50</v>
      </c>
      <c r="P10" s="508" t="s">
        <v>130</v>
      </c>
      <c r="Q10" s="428" t="s">
        <v>130</v>
      </c>
      <c r="R10" s="478" t="s">
        <v>130</v>
      </c>
      <c r="S10" s="490" t="s">
        <v>130</v>
      </c>
      <c r="T10" s="490" t="s">
        <v>130</v>
      </c>
      <c r="U10" s="482" t="s">
        <v>50</v>
      </c>
      <c r="V10" s="478" t="s">
        <v>50</v>
      </c>
      <c r="W10" s="478" t="s">
        <v>50</v>
      </c>
      <c r="X10" s="490" t="s">
        <v>130</v>
      </c>
      <c r="Y10" s="490" t="s">
        <v>130</v>
      </c>
      <c r="Z10" s="490" t="s">
        <v>130</v>
      </c>
      <c r="AA10" s="490"/>
      <c r="AB10" s="478" t="s">
        <v>50</v>
      </c>
      <c r="AC10" s="478" t="s">
        <v>50</v>
      </c>
      <c r="AD10" s="483"/>
      <c r="AE10" s="484"/>
      <c r="AF10" s="484"/>
      <c r="AG10" s="488"/>
      <c r="AH10" s="200" t="n">
        <f aca="false">IF(COUNTIF(D10:AG10,"&gt;0")&gt;$AH$1,$AH$1,COUNTIF(D10:AG10,"&gt;0"))</f>
        <v>0</v>
      </c>
      <c r="AI10" s="213"/>
      <c r="AJ10" s="213" t="n">
        <f aca="false">COUNTIF($D10:$AG10,"отп/Б")+COUNTIF($D10:$AG10,"отп")+COUNTIF($D10:$AG10,"отп/с")</f>
        <v>0</v>
      </c>
      <c r="AK10" s="213" t="n">
        <f aca="false">COUNTIF($D10:$AG10,"Б")</f>
        <v>0</v>
      </c>
      <c r="AL10" s="213"/>
      <c r="AM10" s="214" t="n">
        <v>25</v>
      </c>
      <c r="AN10" s="214"/>
      <c r="AO10" s="304" t="n">
        <v>40</v>
      </c>
      <c r="AP10" s="214" t="n">
        <v>10</v>
      </c>
      <c r="AQ10" s="304" t="n">
        <v>60</v>
      </c>
      <c r="AR10" s="304" t="n">
        <f aca="false">AN10*AO10+AP10*AQ10+AL10*AM10</f>
        <v>600</v>
      </c>
      <c r="AS10" s="527"/>
    </row>
    <row r="11" customFormat="false" ht="13.8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s">
        <v>130</v>
      </c>
      <c r="E11" s="197" t="s">
        <v>130</v>
      </c>
      <c r="F11" s="197" t="s">
        <v>130</v>
      </c>
      <c r="G11" s="358" t="s">
        <v>50</v>
      </c>
      <c r="H11" s="478" t="s">
        <v>50</v>
      </c>
      <c r="I11" s="490" t="s">
        <v>130</v>
      </c>
      <c r="J11" s="428" t="s">
        <v>130</v>
      </c>
      <c r="K11" s="428" t="s">
        <v>130</v>
      </c>
      <c r="L11" s="520" t="s">
        <v>130</v>
      </c>
      <c r="M11" s="530" t="s">
        <v>130</v>
      </c>
      <c r="N11" s="520" t="s">
        <v>50</v>
      </c>
      <c r="O11" s="478" t="s">
        <v>50</v>
      </c>
      <c r="P11" s="530" t="s">
        <v>130</v>
      </c>
      <c r="Q11" s="428" t="s">
        <v>130</v>
      </c>
      <c r="R11" s="478" t="s">
        <v>130</v>
      </c>
      <c r="S11" s="482" t="s">
        <v>130</v>
      </c>
      <c r="T11" s="482" t="s">
        <v>130</v>
      </c>
      <c r="U11" s="482" t="s">
        <v>50</v>
      </c>
      <c r="V11" s="478" t="s">
        <v>50</v>
      </c>
      <c r="W11" s="478" t="s">
        <v>50</v>
      </c>
      <c r="X11" s="478" t="s">
        <v>130</v>
      </c>
      <c r="Y11" s="478" t="s">
        <v>130</v>
      </c>
      <c r="Z11" s="478" t="s">
        <v>130</v>
      </c>
      <c r="AA11" s="478"/>
      <c r="AB11" s="478" t="s">
        <v>50</v>
      </c>
      <c r="AC11" s="478" t="s">
        <v>50</v>
      </c>
      <c r="AD11" s="478"/>
      <c r="AE11" s="484"/>
      <c r="AF11" s="484"/>
      <c r="AG11" s="575"/>
      <c r="AH11" s="438" t="n">
        <f aca="false">IF(COUNTIF(D11:AG11,"&gt;0")&gt;$AH$1,$AH$1,COUNTIF(D11:AG11,"&gt;0"))</f>
        <v>0</v>
      </c>
      <c r="AI11" s="439"/>
      <c r="AJ11" s="439" t="n">
        <f aca="false">COUNTIF($D11:$AG11,"отп/Б")+COUNTIF($D11:$AG11,"отп")+COUNTIF($D11:$AG11,"отп/с")</f>
        <v>0</v>
      </c>
      <c r="AK11" s="439" t="n">
        <f aca="false">COUNTIF($D11:$AG11,"Б")</f>
        <v>0</v>
      </c>
      <c r="AL11" s="439"/>
      <c r="AM11" s="440" t="n">
        <v>15</v>
      </c>
      <c r="AN11" s="440"/>
      <c r="AO11" s="532" t="n">
        <v>30</v>
      </c>
      <c r="AP11" s="440" t="n">
        <v>8</v>
      </c>
      <c r="AQ11" s="532" t="n">
        <v>45</v>
      </c>
      <c r="AR11" s="532" t="n">
        <f aca="false">AN11*AO11+AP11*AQ11+AL11*AM11</f>
        <v>360</v>
      </c>
      <c r="AS11" s="533"/>
    </row>
    <row r="12" customFormat="false" ht="13.8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130</v>
      </c>
      <c r="E12" s="197" t="s">
        <v>130</v>
      </c>
      <c r="F12" s="490" t="s">
        <v>131</v>
      </c>
      <c r="G12" s="358" t="s">
        <v>50</v>
      </c>
      <c r="H12" s="478" t="s">
        <v>50</v>
      </c>
      <c r="I12" s="490" t="s">
        <v>130</v>
      </c>
      <c r="J12" s="490" t="s">
        <v>130</v>
      </c>
      <c r="K12" s="490" t="s">
        <v>130</v>
      </c>
      <c r="L12" s="490" t="s">
        <v>130</v>
      </c>
      <c r="M12" s="490" t="s">
        <v>65</v>
      </c>
      <c r="N12" s="520" t="s">
        <v>50</v>
      </c>
      <c r="O12" s="478" t="s">
        <v>50</v>
      </c>
      <c r="P12" s="615" t="s">
        <v>65</v>
      </c>
      <c r="Q12" s="428" t="s">
        <v>130</v>
      </c>
      <c r="R12" s="478" t="s">
        <v>130</v>
      </c>
      <c r="S12" s="482" t="s">
        <v>131</v>
      </c>
      <c r="T12" s="482" t="s">
        <v>131</v>
      </c>
      <c r="U12" s="482" t="s">
        <v>50</v>
      </c>
      <c r="V12" s="478" t="s">
        <v>50</v>
      </c>
      <c r="W12" s="478" t="s">
        <v>50</v>
      </c>
      <c r="X12" s="478" t="s">
        <v>130</v>
      </c>
      <c r="Y12" s="478" t="s">
        <v>130</v>
      </c>
      <c r="Z12" s="478" t="s">
        <v>130</v>
      </c>
      <c r="AA12" s="478"/>
      <c r="AB12" s="478" t="s">
        <v>50</v>
      </c>
      <c r="AC12" s="478" t="s">
        <v>50</v>
      </c>
      <c r="AD12" s="483"/>
      <c r="AE12" s="484"/>
      <c r="AF12" s="484"/>
      <c r="AG12" s="488"/>
      <c r="AH12" s="443" t="n">
        <f aca="false">IF(COUNTIF(D12:AG12,"&gt;0")&gt;$AH$1,$AH$1,COUNTIF(D12:AG12,"&gt;0"))</f>
        <v>0</v>
      </c>
      <c r="AI12" s="439"/>
      <c r="AJ12" s="439" t="n">
        <f aca="false">COUNTIF($D12:$AG12,"отп/Б")+COUNTIF($D12:$AG12,"отп")+COUNTIF($D12:$AG12,"отп/с")</f>
        <v>0</v>
      </c>
      <c r="AK12" s="439" t="n">
        <f aca="false">COUNTIF($D12:$AG12,"Б")</f>
        <v>2</v>
      </c>
      <c r="AL12" s="439"/>
      <c r="AM12" s="440" t="n">
        <v>15</v>
      </c>
      <c r="AN12" s="440"/>
      <c r="AO12" s="532" t="n">
        <v>30</v>
      </c>
      <c r="AP12" s="440" t="n">
        <v>9</v>
      </c>
      <c r="AQ12" s="532" t="n">
        <v>45</v>
      </c>
      <c r="AR12" s="532" t="n">
        <f aca="false">AN12*AO12+AP12*AQ12+AL12*AM12</f>
        <v>405</v>
      </c>
      <c r="AS12" s="532"/>
    </row>
    <row r="13" customFormat="false" ht="13.8" hidden="false" customHeight="false" outlineLevel="0" collapsed="false">
      <c r="A13" s="402" t="n">
        <v>11</v>
      </c>
      <c r="B13" s="402" t="s">
        <v>12</v>
      </c>
      <c r="C13" s="536" t="s">
        <v>109</v>
      </c>
      <c r="D13" s="255" t="s">
        <v>130</v>
      </c>
      <c r="E13" s="255" t="s">
        <v>130</v>
      </c>
      <c r="F13" s="391" t="s">
        <v>130</v>
      </c>
      <c r="G13" s="358" t="s">
        <v>50</v>
      </c>
      <c r="H13" s="478" t="s">
        <v>50</v>
      </c>
      <c r="I13" s="490" t="s">
        <v>54</v>
      </c>
      <c r="J13" s="428" t="s">
        <v>54</v>
      </c>
      <c r="K13" s="428" t="s">
        <v>54</v>
      </c>
      <c r="L13" s="520" t="s">
        <v>54</v>
      </c>
      <c r="M13" s="490" t="s">
        <v>54</v>
      </c>
      <c r="N13" s="520" t="s">
        <v>50</v>
      </c>
      <c r="O13" s="478" t="s">
        <v>50</v>
      </c>
      <c r="P13" s="540" t="s">
        <v>54</v>
      </c>
      <c r="Q13" s="428" t="s">
        <v>54</v>
      </c>
      <c r="R13" s="478" t="s">
        <v>54</v>
      </c>
      <c r="S13" s="571" t="s">
        <v>131</v>
      </c>
      <c r="T13" s="571" t="s">
        <v>131</v>
      </c>
      <c r="U13" s="482" t="s">
        <v>50</v>
      </c>
      <c r="V13" s="478" t="s">
        <v>50</v>
      </c>
      <c r="W13" s="478" t="s">
        <v>50</v>
      </c>
      <c r="X13" s="478" t="s">
        <v>130</v>
      </c>
      <c r="Y13" s="478" t="s">
        <v>130</v>
      </c>
      <c r="Z13" s="478" t="s">
        <v>130</v>
      </c>
      <c r="AA13" s="546"/>
      <c r="AB13" s="478" t="s">
        <v>50</v>
      </c>
      <c r="AC13" s="478" t="s">
        <v>50</v>
      </c>
      <c r="AD13" s="547"/>
      <c r="AE13" s="484"/>
      <c r="AF13" s="484"/>
      <c r="AG13" s="554"/>
      <c r="AH13" s="551" t="n">
        <f aca="false">IF(COUNTIF(D13:AG13,"&gt;0")&gt;$AH$1,$AH$1,COUNTIF(D13:AG13,"&gt;0"))</f>
        <v>0</v>
      </c>
      <c r="AI13" s="552"/>
      <c r="AJ13" s="552" t="n">
        <f aca="false">COUNTIF($D13:$AG13,"отп/Б")+COUNTIF($D13:$AG13,"отп")+COUNTIF($D13:$AG13,"отп/с")</f>
        <v>0</v>
      </c>
      <c r="AK13" s="552" t="n">
        <f aca="false">COUNTIF($D13:$AG13,"Б")</f>
        <v>0</v>
      </c>
      <c r="AL13" s="552"/>
      <c r="AM13" s="553" t="n">
        <v>15</v>
      </c>
      <c r="AN13" s="553"/>
      <c r="AO13" s="555" t="n">
        <v>30</v>
      </c>
      <c r="AP13" s="553" t="n">
        <v>17</v>
      </c>
      <c r="AQ13" s="555" t="n">
        <v>45</v>
      </c>
      <c r="AR13" s="555" t="n">
        <f aca="false">AN13*AO13+AP13*AQ13+AL13*AM13</f>
        <v>765</v>
      </c>
      <c r="AS13" s="555"/>
    </row>
    <row r="14" customFormat="false" ht="13.8" hidden="false" customHeight="false" outlineLevel="0" collapsed="false">
      <c r="A14" s="290" t="n">
        <v>12</v>
      </c>
      <c r="B14" s="312" t="s">
        <v>27</v>
      </c>
      <c r="C14" s="556" t="s">
        <v>28</v>
      </c>
      <c r="D14" s="290" t="s">
        <v>130</v>
      </c>
      <c r="E14" s="290" t="s">
        <v>130</v>
      </c>
      <c r="F14" s="290" t="s">
        <v>130</v>
      </c>
      <c r="G14" s="358" t="s">
        <v>50</v>
      </c>
      <c r="H14" s="478" t="s">
        <v>50</v>
      </c>
      <c r="I14" s="557" t="s">
        <v>130</v>
      </c>
      <c r="J14" s="428" t="s">
        <v>130</v>
      </c>
      <c r="K14" s="428" t="s">
        <v>130</v>
      </c>
      <c r="L14" s="520" t="s">
        <v>131</v>
      </c>
      <c r="M14" s="384" t="s">
        <v>130</v>
      </c>
      <c r="N14" s="520" t="s">
        <v>50</v>
      </c>
      <c r="O14" s="478" t="s">
        <v>50</v>
      </c>
      <c r="P14" s="384" t="s">
        <v>131</v>
      </c>
      <c r="Q14" s="428" t="s">
        <v>131</v>
      </c>
      <c r="R14" s="478" t="s">
        <v>131</v>
      </c>
      <c r="S14" s="436" t="s">
        <v>131</v>
      </c>
      <c r="T14" s="436" t="s">
        <v>131</v>
      </c>
      <c r="U14" s="482" t="s">
        <v>50</v>
      </c>
      <c r="V14" s="478" t="s">
        <v>50</v>
      </c>
      <c r="W14" s="478" t="s">
        <v>50</v>
      </c>
      <c r="X14" s="490" t="s">
        <v>54</v>
      </c>
      <c r="Y14" s="490" t="s">
        <v>54</v>
      </c>
      <c r="Z14" s="490" t="s">
        <v>54</v>
      </c>
      <c r="AA14" s="520" t="s">
        <v>54</v>
      </c>
      <c r="AB14" s="478" t="s">
        <v>50</v>
      </c>
      <c r="AC14" s="478" t="s">
        <v>50</v>
      </c>
      <c r="AD14" s="290"/>
      <c r="AE14" s="484"/>
      <c r="AF14" s="484"/>
      <c r="AG14" s="576"/>
      <c r="AH14" s="560" t="n">
        <f aca="false">IF(COUNTIF(D14:AG14,"&gt;0")&gt;$AH$1,$AH$1,COUNTIF(D14:AG14,"&gt;0"))</f>
        <v>0</v>
      </c>
      <c r="AI14" s="290"/>
      <c r="AJ14" s="290" t="n">
        <f aca="false">COUNTIF($D14:$AG14,"отп/Б")+COUNTIF($D14:$AG14,"отп")+COUNTIF($D14:$AG14,"отп/с")</f>
        <v>0</v>
      </c>
      <c r="AK14" s="290" t="n">
        <f aca="false">COUNTIF($D14:$AG14,"Б")</f>
        <v>0</v>
      </c>
      <c r="AL14" s="290"/>
      <c r="AM14" s="290" t="n">
        <v>25</v>
      </c>
      <c r="AN14" s="561" t="n">
        <v>1</v>
      </c>
      <c r="AO14" s="290" t="n">
        <v>50</v>
      </c>
      <c r="AP14" s="356"/>
      <c r="AQ14" s="193" t="n">
        <v>75</v>
      </c>
      <c r="AR14" s="193" t="n">
        <f aca="false">AN14*AO14+AP14*AQ14+AL14*AM14</f>
        <v>50</v>
      </c>
      <c r="AS14" s="562"/>
    </row>
    <row r="15" customFormat="false" ht="13.8" hidden="false" customHeight="false" outlineLevel="0" collapsed="false">
      <c r="A15" s="402" t="n">
        <v>13</v>
      </c>
      <c r="B15" s="197" t="s">
        <v>27</v>
      </c>
      <c r="C15" s="512" t="s">
        <v>128</v>
      </c>
      <c r="D15" s="197" t="s">
        <v>130</v>
      </c>
      <c r="E15" s="197" t="s">
        <v>130</v>
      </c>
      <c r="F15" s="197" t="s">
        <v>130</v>
      </c>
      <c r="G15" s="358" t="s">
        <v>50</v>
      </c>
      <c r="H15" s="478" t="s">
        <v>50</v>
      </c>
      <c r="I15" s="428" t="s">
        <v>130</v>
      </c>
      <c r="J15" s="428" t="s">
        <v>130</v>
      </c>
      <c r="K15" s="428" t="s">
        <v>130</v>
      </c>
      <c r="L15" s="520" t="s">
        <v>131</v>
      </c>
      <c r="M15" s="355" t="s">
        <v>131</v>
      </c>
      <c r="N15" s="520" t="s">
        <v>50</v>
      </c>
      <c r="O15" s="478" t="s">
        <v>50</v>
      </c>
      <c r="P15" s="355" t="s">
        <v>131</v>
      </c>
      <c r="Q15" s="428" t="s">
        <v>131</v>
      </c>
      <c r="R15" s="478" t="s">
        <v>131</v>
      </c>
      <c r="S15" s="482" t="s">
        <v>131</v>
      </c>
      <c r="T15" s="482" t="s">
        <v>131</v>
      </c>
      <c r="U15" s="482" t="s">
        <v>50</v>
      </c>
      <c r="V15" s="478" t="s">
        <v>50</v>
      </c>
      <c r="W15" s="478" t="s">
        <v>50</v>
      </c>
      <c r="X15" s="478" t="s">
        <v>130</v>
      </c>
      <c r="Y15" s="478" t="s">
        <v>130</v>
      </c>
      <c r="Z15" s="478" t="s">
        <v>130</v>
      </c>
      <c r="AA15" s="425"/>
      <c r="AB15" s="478" t="s">
        <v>50</v>
      </c>
      <c r="AC15" s="478" t="s">
        <v>50</v>
      </c>
      <c r="AD15" s="354"/>
      <c r="AE15" s="484"/>
      <c r="AF15" s="484"/>
      <c r="AG15" s="616"/>
      <c r="AH15" s="378" t="n">
        <f aca="false">IF(COUNTIF(D15:AG15,"&gt;0")&gt;$AH$1,$AH$1,COUNTIF(D15:AG15,"&gt;0"))</f>
        <v>0</v>
      </c>
      <c r="AI15" s="197"/>
      <c r="AJ15" s="197" t="n">
        <f aca="false">COUNTIF($D15:$AG15,"отп/Б")+COUNTIF($D15:$AG15,"отп")+COUNTIF($D15:$AG15,"отп/с")</f>
        <v>0</v>
      </c>
      <c r="AK15" s="197" t="n">
        <f aca="false">COUNTIF($D15:$AG15,"Б")</f>
        <v>0</v>
      </c>
      <c r="AL15" s="197"/>
      <c r="AM15" s="197" t="n">
        <v>25</v>
      </c>
      <c r="AN15" s="420" t="n">
        <v>5.5</v>
      </c>
      <c r="AO15" s="197" t="n">
        <v>50</v>
      </c>
      <c r="AP15" s="379"/>
      <c r="AQ15" s="197" t="n">
        <v>75</v>
      </c>
      <c r="AR15" s="197" t="n">
        <f aca="false">AN15*AO15+AP15*AQ15+AL15*AM15</f>
        <v>275</v>
      </c>
      <c r="AS15" s="380"/>
    </row>
    <row r="16" customFormat="false" ht="13.8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130</v>
      </c>
      <c r="E16" s="197" t="s">
        <v>130</v>
      </c>
      <c r="F16" s="567" t="s">
        <v>130</v>
      </c>
      <c r="G16" s="358" t="s">
        <v>50</v>
      </c>
      <c r="H16" s="478" t="s">
        <v>50</v>
      </c>
      <c r="I16" s="428" t="s">
        <v>130</v>
      </c>
      <c r="J16" s="428" t="s">
        <v>130</v>
      </c>
      <c r="K16" s="428" t="s">
        <v>131</v>
      </c>
      <c r="L16" s="520" t="s">
        <v>131</v>
      </c>
      <c r="M16" s="355" t="s">
        <v>131</v>
      </c>
      <c r="N16" s="520" t="s">
        <v>50</v>
      </c>
      <c r="O16" s="478" t="s">
        <v>50</v>
      </c>
      <c r="P16" s="355" t="s">
        <v>131</v>
      </c>
      <c r="Q16" s="428" t="s">
        <v>131</v>
      </c>
      <c r="R16" s="478" t="s">
        <v>131</v>
      </c>
      <c r="S16" s="429" t="s">
        <v>131</v>
      </c>
      <c r="T16" s="429" t="s">
        <v>131</v>
      </c>
      <c r="U16" s="482" t="s">
        <v>50</v>
      </c>
      <c r="V16" s="478" t="s">
        <v>50</v>
      </c>
      <c r="W16" s="478" t="s">
        <v>50</v>
      </c>
      <c r="X16" s="478" t="s">
        <v>131</v>
      </c>
      <c r="Y16" s="478" t="s">
        <v>131</v>
      </c>
      <c r="Z16" s="478" t="s">
        <v>131</v>
      </c>
      <c r="AA16" s="425"/>
      <c r="AB16" s="478" t="s">
        <v>50</v>
      </c>
      <c r="AC16" s="478" t="s">
        <v>50</v>
      </c>
      <c r="AD16" s="354"/>
      <c r="AE16" s="484"/>
      <c r="AF16" s="484"/>
      <c r="AG16" s="616"/>
      <c r="AH16" s="378" t="n">
        <f aca="false">IF(COUNTIF(D16:AG16,"&gt;0")&gt;$AH$1,$AH$1,COUNTIF(D16:AG16,"&gt;0"))</f>
        <v>0</v>
      </c>
      <c r="AI16" s="197"/>
      <c r="AJ16" s="197" t="n">
        <f aca="false">COUNTIF($D16:$AG16,"отп/Б")+COUNTIF($D16:$AG16,"отп")+COUNTIF($D16:$AG16,"отп/с")</f>
        <v>0</v>
      </c>
      <c r="AK16" s="197" t="n">
        <f aca="false">COUNTIF($D16:$AG16,"Б")</f>
        <v>0</v>
      </c>
      <c r="AL16" s="197"/>
      <c r="AM16" s="197" t="n">
        <v>25</v>
      </c>
      <c r="AN16" s="415" t="n">
        <v>9.5</v>
      </c>
      <c r="AO16" s="197" t="n">
        <v>50</v>
      </c>
      <c r="AP16" s="379"/>
      <c r="AQ16" s="197" t="n">
        <v>75</v>
      </c>
      <c r="AR16" s="197" t="n">
        <f aca="false">AN16*AO16+AP16*AQ16+AL16*AM16</f>
        <v>475</v>
      </c>
      <c r="AS16" s="380"/>
    </row>
    <row r="17" customFormat="false" ht="13.8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130</v>
      </c>
      <c r="E17" s="197" t="s">
        <v>130</v>
      </c>
      <c r="F17" s="490" t="s">
        <v>130</v>
      </c>
      <c r="G17" s="358" t="s">
        <v>50</v>
      </c>
      <c r="H17" s="478" t="s">
        <v>50</v>
      </c>
      <c r="I17" s="428" t="s">
        <v>130</v>
      </c>
      <c r="J17" s="428" t="s">
        <v>130</v>
      </c>
      <c r="K17" s="428" t="s">
        <v>130</v>
      </c>
      <c r="L17" s="520" t="s">
        <v>131</v>
      </c>
      <c r="M17" s="490" t="s">
        <v>131</v>
      </c>
      <c r="N17" s="520" t="s">
        <v>50</v>
      </c>
      <c r="O17" s="478" t="s">
        <v>50</v>
      </c>
      <c r="P17" s="404" t="s">
        <v>130</v>
      </c>
      <c r="Q17" s="428" t="s">
        <v>131</v>
      </c>
      <c r="R17" s="478" t="s">
        <v>131</v>
      </c>
      <c r="S17" s="482" t="s">
        <v>131</v>
      </c>
      <c r="T17" s="482" t="s">
        <v>131</v>
      </c>
      <c r="U17" s="482" t="s">
        <v>50</v>
      </c>
      <c r="V17" s="478" t="s">
        <v>50</v>
      </c>
      <c r="W17" s="478" t="s">
        <v>50</v>
      </c>
      <c r="X17" s="478" t="s">
        <v>131</v>
      </c>
      <c r="Y17" s="478" t="s">
        <v>131</v>
      </c>
      <c r="Z17" s="478" t="s">
        <v>131</v>
      </c>
      <c r="AA17" s="425"/>
      <c r="AB17" s="478" t="s">
        <v>50</v>
      </c>
      <c r="AC17" s="478" t="s">
        <v>50</v>
      </c>
      <c r="AD17" s="513"/>
      <c r="AE17" s="484"/>
      <c r="AF17" s="484"/>
      <c r="AG17" s="617"/>
      <c r="AH17" s="378" t="n">
        <f aca="false">IF(COUNTIF(D17:AG17,"&gt;0")&gt;$AH$1,$AH$1,COUNTIF(D17:AG17,"&gt;0"))</f>
        <v>0</v>
      </c>
      <c r="AI17" s="197"/>
      <c r="AJ17" s="197" t="n">
        <f aca="false">COUNTIF($D17:$AG17,"отп/Б")+COUNTIF($D17:$AG17,"отп")+COUNTIF($D17:$AG17,"отп/с")</f>
        <v>0</v>
      </c>
      <c r="AK17" s="197" t="n">
        <f aca="false">COUNTIF($D17:$AG17,"Б")</f>
        <v>0</v>
      </c>
      <c r="AL17" s="197"/>
      <c r="AM17" s="197" t="n">
        <v>25</v>
      </c>
      <c r="AN17" s="415" t="n">
        <v>7</v>
      </c>
      <c r="AO17" s="197" t="n">
        <v>50</v>
      </c>
      <c r="AP17" s="379"/>
      <c r="AQ17" s="197" t="n">
        <v>75</v>
      </c>
      <c r="AR17" s="197" t="n">
        <f aca="false">AN17*AO17+AP17*AQ17+AL17*AM17</f>
        <v>350</v>
      </c>
      <c r="AS17" s="380"/>
    </row>
    <row r="18" customFormat="false" ht="13.8" hidden="false" customHeight="false" outlineLevel="0" collapsed="false">
      <c r="A18" s="290" t="n">
        <v>16</v>
      </c>
      <c r="B18" s="197" t="s">
        <v>27</v>
      </c>
      <c r="C18" s="460" t="s">
        <v>33</v>
      </c>
      <c r="D18" s="197" t="s">
        <v>130</v>
      </c>
      <c r="E18" s="197" t="s">
        <v>130</v>
      </c>
      <c r="F18" s="292" t="s">
        <v>130</v>
      </c>
      <c r="G18" s="358" t="s">
        <v>50</v>
      </c>
      <c r="H18" s="478" t="s">
        <v>50</v>
      </c>
      <c r="I18" s="292" t="s">
        <v>130</v>
      </c>
      <c r="J18" s="428" t="s">
        <v>131</v>
      </c>
      <c r="K18" s="428" t="s">
        <v>130</v>
      </c>
      <c r="L18" s="520" t="s">
        <v>131</v>
      </c>
      <c r="M18" s="292" t="s">
        <v>131</v>
      </c>
      <c r="N18" s="520" t="s">
        <v>50</v>
      </c>
      <c r="O18" s="478" t="s">
        <v>50</v>
      </c>
      <c r="P18" s="292" t="s">
        <v>131</v>
      </c>
      <c r="Q18" s="428" t="s">
        <v>131</v>
      </c>
      <c r="R18" s="478" t="s">
        <v>131</v>
      </c>
      <c r="S18" s="490" t="s">
        <v>131</v>
      </c>
      <c r="T18" s="490" t="s">
        <v>131</v>
      </c>
      <c r="U18" s="482" t="s">
        <v>50</v>
      </c>
      <c r="V18" s="478" t="s">
        <v>50</v>
      </c>
      <c r="W18" s="478" t="s">
        <v>50</v>
      </c>
      <c r="X18" s="478" t="s">
        <v>131</v>
      </c>
      <c r="Y18" s="478" t="s">
        <v>131</v>
      </c>
      <c r="Z18" s="478" t="s">
        <v>131</v>
      </c>
      <c r="AA18" s="292"/>
      <c r="AB18" s="478" t="s">
        <v>50</v>
      </c>
      <c r="AC18" s="478" t="s">
        <v>50</v>
      </c>
      <c r="AD18" s="292"/>
      <c r="AE18" s="484"/>
      <c r="AF18" s="484"/>
      <c r="AG18" s="618"/>
      <c r="AH18" s="378" t="n">
        <f aca="false">IF(COUNTIF(D18:AG18,"&gt;0")&gt;$AH$1,$AH$1,COUNTIF(D18:AG18,"&gt;0"))</f>
        <v>0</v>
      </c>
      <c r="AI18" s="197"/>
      <c r="AJ18" s="197" t="n">
        <f aca="false">COUNTIF($D18:$AG18,"отп/Б")+COUNTIF($D18:$AG18,"отп")+COUNTIF($D18:$AG18,"отп/с")</f>
        <v>0</v>
      </c>
      <c r="AK18" s="197" t="n">
        <f aca="false">COUNTIF($D18:$AG18,"Б")</f>
        <v>0</v>
      </c>
      <c r="AL18" s="237"/>
      <c r="AM18" s="197" t="n">
        <v>25</v>
      </c>
      <c r="AN18" s="419" t="n">
        <v>3</v>
      </c>
      <c r="AO18" s="197" t="n">
        <v>54</v>
      </c>
      <c r="AP18" s="383"/>
      <c r="AQ18" s="197" t="n">
        <v>75</v>
      </c>
      <c r="AR18" s="197" t="n">
        <f aca="false">AN18*AO18+AP18*AQ18+AL18*AM18</f>
        <v>162</v>
      </c>
      <c r="AS18" s="380"/>
    </row>
    <row r="19" customFormat="false" ht="13.8" hidden="false" customHeight="false" outlineLevel="0" collapsed="false">
      <c r="A19" s="402" t="n">
        <v>17</v>
      </c>
      <c r="B19" s="197" t="s">
        <v>27</v>
      </c>
      <c r="C19" s="460" t="s">
        <v>34</v>
      </c>
      <c r="D19" s="197" t="s">
        <v>130</v>
      </c>
      <c r="E19" s="197" t="s">
        <v>130</v>
      </c>
      <c r="F19" s="490" t="s">
        <v>130</v>
      </c>
      <c r="G19" s="358" t="s">
        <v>50</v>
      </c>
      <c r="H19" s="478" t="s">
        <v>50</v>
      </c>
      <c r="I19" s="490" t="s">
        <v>130</v>
      </c>
      <c r="J19" s="428" t="s">
        <v>130</v>
      </c>
      <c r="K19" s="428" t="s">
        <v>131</v>
      </c>
      <c r="L19" s="520" t="s">
        <v>131</v>
      </c>
      <c r="M19" s="490" t="s">
        <v>131</v>
      </c>
      <c r="N19" s="520" t="s">
        <v>50</v>
      </c>
      <c r="O19" s="478" t="s">
        <v>50</v>
      </c>
      <c r="P19" s="290" t="s">
        <v>131</v>
      </c>
      <c r="Q19" s="428" t="s">
        <v>131</v>
      </c>
      <c r="R19" s="478" t="s">
        <v>131</v>
      </c>
      <c r="S19" s="482" t="s">
        <v>131</v>
      </c>
      <c r="T19" s="482" t="s">
        <v>131</v>
      </c>
      <c r="U19" s="482" t="s">
        <v>50</v>
      </c>
      <c r="V19" s="478" t="s">
        <v>50</v>
      </c>
      <c r="W19" s="478" t="s">
        <v>50</v>
      </c>
      <c r="X19" s="478" t="s">
        <v>131</v>
      </c>
      <c r="Y19" s="478" t="s">
        <v>131</v>
      </c>
      <c r="Z19" s="478" t="s">
        <v>131</v>
      </c>
      <c r="AA19" s="425"/>
      <c r="AB19" s="478" t="s">
        <v>50</v>
      </c>
      <c r="AC19" s="478" t="s">
        <v>50</v>
      </c>
      <c r="AD19" s="354"/>
      <c r="AE19" s="484"/>
      <c r="AF19" s="484"/>
      <c r="AG19" s="616"/>
      <c r="AH19" s="378" t="n">
        <f aca="false">IF(COUNTIF(D19:AG19,"&gt;0")&gt;$AH$1,$AH$1,COUNTIF(D19:AG19,"&gt;0"))</f>
        <v>0</v>
      </c>
      <c r="AI19" s="197"/>
      <c r="AJ19" s="197" t="n">
        <f aca="false">COUNTIF($D19:$AG19,"отп/Б")+COUNTIF($D19:$AG19,"отп")+COUNTIF($D19:$AG19,"отп/с")</f>
        <v>0</v>
      </c>
      <c r="AK19" s="197" t="n">
        <f aca="false">COUNTIF($D19:$AG19,"Б")</f>
        <v>0</v>
      </c>
      <c r="AL19" s="237"/>
      <c r="AM19" s="237" t="n">
        <v>25</v>
      </c>
      <c r="AN19" s="419" t="n">
        <v>1</v>
      </c>
      <c r="AO19" s="197" t="n">
        <v>40</v>
      </c>
      <c r="AP19" s="383"/>
      <c r="AQ19" s="197" t="n">
        <v>60</v>
      </c>
      <c r="AR19" s="197" t="n">
        <f aca="false">AN19*AO19+AP19*AQ19+AL19*AM19</f>
        <v>40</v>
      </c>
      <c r="AS19" s="380"/>
    </row>
    <row r="20" customFormat="false" ht="13.8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54</v>
      </c>
      <c r="E20" s="197" t="s">
        <v>130</v>
      </c>
      <c r="F20" s="490" t="s">
        <v>130</v>
      </c>
      <c r="G20" s="358" t="s">
        <v>50</v>
      </c>
      <c r="H20" s="478" t="s">
        <v>50</v>
      </c>
      <c r="I20" s="490" t="s">
        <v>130</v>
      </c>
      <c r="J20" s="428" t="s">
        <v>130</v>
      </c>
      <c r="K20" s="428" t="s">
        <v>131</v>
      </c>
      <c r="L20" s="520" t="s">
        <v>131</v>
      </c>
      <c r="M20" s="490" t="s">
        <v>131</v>
      </c>
      <c r="N20" s="520" t="s">
        <v>50</v>
      </c>
      <c r="O20" s="478" t="s">
        <v>50</v>
      </c>
      <c r="P20" s="290" t="s">
        <v>131</v>
      </c>
      <c r="Q20" s="428" t="s">
        <v>131</v>
      </c>
      <c r="R20" s="478" t="s">
        <v>131</v>
      </c>
      <c r="S20" s="482" t="s">
        <v>131</v>
      </c>
      <c r="T20" s="482" t="s">
        <v>131</v>
      </c>
      <c r="U20" s="482" t="s">
        <v>50</v>
      </c>
      <c r="V20" s="478" t="s">
        <v>50</v>
      </c>
      <c r="W20" s="478" t="s">
        <v>50</v>
      </c>
      <c r="X20" s="478" t="s">
        <v>131</v>
      </c>
      <c r="Y20" s="478" t="s">
        <v>131</v>
      </c>
      <c r="Z20" s="478" t="s">
        <v>131</v>
      </c>
      <c r="AA20" s="490"/>
      <c r="AB20" s="478" t="s">
        <v>50</v>
      </c>
      <c r="AC20" s="478" t="s">
        <v>50</v>
      </c>
      <c r="AD20" s="490"/>
      <c r="AE20" s="484"/>
      <c r="AF20" s="484"/>
      <c r="AG20" s="616"/>
      <c r="AH20" s="378" t="n">
        <f aca="false">IF(COUNTIF(D20:AG20,"&gt;0")&gt;$AH$1,$AH$1,COUNTIF(D20:AG20,"&gt;0"))</f>
        <v>0</v>
      </c>
      <c r="AI20" s="197"/>
      <c r="AJ20" s="197" t="n">
        <f aca="false">COUNTIF($D20:$AG20,"отп/Б")+COUNTIF($D20:$AG20,"отп")+COUNTIF($D20:$AG20,"отп/с")</f>
        <v>0</v>
      </c>
      <c r="AK20" s="197" t="n">
        <f aca="false">COUNTIF($D20:$AG20,"Б")</f>
        <v>0</v>
      </c>
      <c r="AL20" s="237"/>
      <c r="AM20" s="237" t="n">
        <v>25</v>
      </c>
      <c r="AN20" s="419"/>
      <c r="AO20" s="197" t="n">
        <v>40</v>
      </c>
      <c r="AP20" s="379"/>
      <c r="AQ20" s="197" t="n">
        <v>60</v>
      </c>
      <c r="AR20" s="197" t="n">
        <f aca="false">AN20*AO20+AP20*AQ20+AL20*AM20</f>
        <v>0</v>
      </c>
      <c r="AS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130</v>
      </c>
      <c r="E21" s="197" t="s">
        <v>130</v>
      </c>
      <c r="F21" s="197" t="s">
        <v>130</v>
      </c>
      <c r="G21" s="358" t="s">
        <v>50</v>
      </c>
      <c r="H21" s="478" t="s">
        <v>50</v>
      </c>
      <c r="I21" s="355" t="s">
        <v>130</v>
      </c>
      <c r="J21" s="428" t="s">
        <v>130</v>
      </c>
      <c r="K21" s="428" t="s">
        <v>130</v>
      </c>
      <c r="L21" s="520" t="s">
        <v>131</v>
      </c>
      <c r="M21" s="355" t="s">
        <v>131</v>
      </c>
      <c r="N21" s="520" t="s">
        <v>50</v>
      </c>
      <c r="O21" s="478" t="s">
        <v>50</v>
      </c>
      <c r="P21" s="355" t="s">
        <v>131</v>
      </c>
      <c r="Q21" s="428" t="s">
        <v>131</v>
      </c>
      <c r="R21" s="478" t="s">
        <v>131</v>
      </c>
      <c r="S21" s="482" t="s">
        <v>131</v>
      </c>
      <c r="T21" s="482" t="s">
        <v>131</v>
      </c>
      <c r="U21" s="482" t="s">
        <v>50</v>
      </c>
      <c r="V21" s="478" t="s">
        <v>50</v>
      </c>
      <c r="W21" s="478" t="s">
        <v>50</v>
      </c>
      <c r="X21" s="478" t="s">
        <v>131</v>
      </c>
      <c r="Y21" s="478" t="s">
        <v>131</v>
      </c>
      <c r="Z21" s="478" t="s">
        <v>131</v>
      </c>
      <c r="AA21" s="425"/>
      <c r="AB21" s="478" t="s">
        <v>50</v>
      </c>
      <c r="AC21" s="478" t="s">
        <v>50</v>
      </c>
      <c r="AD21" s="354"/>
      <c r="AE21" s="484"/>
      <c r="AF21" s="484"/>
      <c r="AG21" s="616"/>
      <c r="AH21" s="378" t="n">
        <f aca="false">IF(COUNTIF(D21:AG21,"&gt;0")&gt;$AH$1,$AH$1,COUNTIF(D21:AG21,"&gt;0"))</f>
        <v>0</v>
      </c>
      <c r="AI21" s="197"/>
      <c r="AJ21" s="197" t="n">
        <f aca="false">COUNTIF($D21:$AG21,"отп/Б")+COUNTIF($D21:$AG21,"отп")+COUNTIF($D21:$AG21,"отп/с")</f>
        <v>0</v>
      </c>
      <c r="AK21" s="197" t="n">
        <f aca="false">COUNTIF($D21:$AG21,"Б")</f>
        <v>0</v>
      </c>
      <c r="AL21" s="197"/>
      <c r="AM21" s="197" t="n">
        <v>25</v>
      </c>
      <c r="AN21" s="415"/>
      <c r="AO21" s="197" t="n">
        <v>40</v>
      </c>
      <c r="AP21" s="379"/>
      <c r="AQ21" s="197" t="n">
        <v>60</v>
      </c>
      <c r="AR21" s="197" t="n">
        <f aca="false">AN21*AO21+AP21*AQ21+AL21*AM21</f>
        <v>0</v>
      </c>
      <c r="AS21" s="380"/>
    </row>
    <row r="22" customFormat="false" ht="13.8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130</v>
      </c>
      <c r="E22" s="197" t="s">
        <v>130</v>
      </c>
      <c r="F22" s="490" t="s">
        <v>130</v>
      </c>
      <c r="G22" s="358" t="s">
        <v>50</v>
      </c>
      <c r="H22" s="478" t="s">
        <v>50</v>
      </c>
      <c r="I22" s="490" t="s">
        <v>131</v>
      </c>
      <c r="J22" s="428" t="s">
        <v>131</v>
      </c>
      <c r="K22" s="428" t="s">
        <v>131</v>
      </c>
      <c r="L22" s="520" t="s">
        <v>131</v>
      </c>
      <c r="M22" s="490" t="s">
        <v>131</v>
      </c>
      <c r="N22" s="520" t="s">
        <v>50</v>
      </c>
      <c r="O22" s="478" t="s">
        <v>50</v>
      </c>
      <c r="P22" s="355" t="s">
        <v>131</v>
      </c>
      <c r="Q22" s="428" t="s">
        <v>131</v>
      </c>
      <c r="R22" s="478" t="s">
        <v>131</v>
      </c>
      <c r="S22" s="482" t="s">
        <v>131</v>
      </c>
      <c r="T22" s="482" t="s">
        <v>131</v>
      </c>
      <c r="U22" s="482" t="s">
        <v>50</v>
      </c>
      <c r="V22" s="478" t="s">
        <v>50</v>
      </c>
      <c r="W22" s="478" t="s">
        <v>50</v>
      </c>
      <c r="X22" s="490" t="s">
        <v>54</v>
      </c>
      <c r="Y22" s="490" t="s">
        <v>54</v>
      </c>
      <c r="Z22" s="490" t="s">
        <v>54</v>
      </c>
      <c r="AA22" s="520" t="s">
        <v>54</v>
      </c>
      <c r="AB22" s="478" t="s">
        <v>50</v>
      </c>
      <c r="AC22" s="478" t="s">
        <v>50</v>
      </c>
      <c r="AD22" s="354"/>
      <c r="AE22" s="484"/>
      <c r="AF22" s="484"/>
      <c r="AG22" s="616"/>
      <c r="AH22" s="378" t="n">
        <f aca="false">IF(COUNTIF(D22:AG22,"&gt;0")&gt;$AH$1,$AH$1,COUNTIF(D22:AG22,"&gt;0"))</f>
        <v>0</v>
      </c>
      <c r="AI22" s="197"/>
      <c r="AJ22" s="197" t="n">
        <f aca="false">COUNTIF($D22:$AG22,"отп/Б")+COUNTIF($D22:$AG22,"отп")+COUNTIF($D22:$AG22,"отп/с")</f>
        <v>0</v>
      </c>
      <c r="AK22" s="197" t="n">
        <f aca="false">COUNTIF($D22:$AG22,"Б")</f>
        <v>0</v>
      </c>
      <c r="AL22" s="197"/>
      <c r="AM22" s="197" t="n">
        <v>25</v>
      </c>
      <c r="AN22" s="415"/>
      <c r="AO22" s="197" t="n">
        <v>40</v>
      </c>
      <c r="AP22" s="379"/>
      <c r="AQ22" s="230" t="n">
        <v>60</v>
      </c>
      <c r="AR22" s="230" t="n">
        <f aca="false">AN22*AO22+AP22*AQ22+AL22*AM22</f>
        <v>0</v>
      </c>
      <c r="AS22" s="380"/>
    </row>
    <row r="23" customFormat="false" ht="13.8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130</v>
      </c>
      <c r="E23" s="197" t="s">
        <v>130</v>
      </c>
      <c r="F23" s="490" t="s">
        <v>130</v>
      </c>
      <c r="G23" s="358" t="s">
        <v>50</v>
      </c>
      <c r="H23" s="478" t="s">
        <v>50</v>
      </c>
      <c r="I23" s="490" t="s">
        <v>130</v>
      </c>
      <c r="J23" s="428" t="s">
        <v>130</v>
      </c>
      <c r="K23" s="428" t="s">
        <v>131</v>
      </c>
      <c r="L23" s="520" t="s">
        <v>131</v>
      </c>
      <c r="M23" s="490" t="s">
        <v>131</v>
      </c>
      <c r="N23" s="520" t="s">
        <v>50</v>
      </c>
      <c r="O23" s="478" t="s">
        <v>50</v>
      </c>
      <c r="P23" s="355" t="s">
        <v>131</v>
      </c>
      <c r="Q23" s="428" t="s">
        <v>131</v>
      </c>
      <c r="R23" s="478" t="s">
        <v>131</v>
      </c>
      <c r="S23" s="482" t="s">
        <v>131</v>
      </c>
      <c r="T23" s="482" t="s">
        <v>131</v>
      </c>
      <c r="U23" s="482" t="s">
        <v>50</v>
      </c>
      <c r="V23" s="478" t="s">
        <v>50</v>
      </c>
      <c r="W23" s="478" t="s">
        <v>50</v>
      </c>
      <c r="X23" s="478" t="s">
        <v>131</v>
      </c>
      <c r="Y23" s="478" t="s">
        <v>131</v>
      </c>
      <c r="Z23" s="478" t="s">
        <v>131</v>
      </c>
      <c r="AA23" s="490"/>
      <c r="AB23" s="478" t="s">
        <v>50</v>
      </c>
      <c r="AC23" s="478" t="s">
        <v>50</v>
      </c>
      <c r="AD23" s="490"/>
      <c r="AE23" s="484"/>
      <c r="AF23" s="484"/>
      <c r="AG23" s="616"/>
      <c r="AH23" s="378" t="n">
        <f aca="false">IF(COUNTIF(D23:AG23,"&gt;0")&gt;$AH$1,$AH$1,COUNTIF(D23:AG23,"&gt;0"))</f>
        <v>0</v>
      </c>
      <c r="AI23" s="197"/>
      <c r="AJ23" s="197" t="n">
        <f aca="false">COUNTIF($D23:$AG23,"отп/Б")+COUNTIF($D23:$AG23,"отп")+COUNTIF($D23:$AG23,"отп/с")</f>
        <v>0</v>
      </c>
      <c r="AK23" s="197" t="n">
        <f aca="false">COUNTIF($D23:$AG23,"Б")</f>
        <v>0</v>
      </c>
      <c r="AL23" s="197"/>
      <c r="AM23" s="197" t="n">
        <v>25</v>
      </c>
      <c r="AN23" s="415"/>
      <c r="AO23" s="197" t="n">
        <v>40</v>
      </c>
      <c r="AP23" s="379"/>
      <c r="AQ23" s="197" t="n">
        <v>60</v>
      </c>
      <c r="AR23" s="197" t="n">
        <f aca="false">AN23*AO23+AP23*AQ23+AL23*AM23</f>
        <v>0</v>
      </c>
      <c r="AS23" s="380"/>
    </row>
    <row r="24" customFormat="false" ht="13.8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130</v>
      </c>
      <c r="E24" s="197" t="s">
        <v>130</v>
      </c>
      <c r="F24" s="490" t="s">
        <v>130</v>
      </c>
      <c r="G24" s="358" t="s">
        <v>50</v>
      </c>
      <c r="H24" s="478" t="s">
        <v>50</v>
      </c>
      <c r="I24" s="490" t="s">
        <v>131</v>
      </c>
      <c r="J24" s="428" t="s">
        <v>130</v>
      </c>
      <c r="K24" s="428" t="s">
        <v>130</v>
      </c>
      <c r="L24" s="520" t="s">
        <v>131</v>
      </c>
      <c r="M24" s="490" t="s">
        <v>131</v>
      </c>
      <c r="N24" s="520" t="s">
        <v>50</v>
      </c>
      <c r="O24" s="478" t="s">
        <v>50</v>
      </c>
      <c r="P24" s="517" t="s">
        <v>131</v>
      </c>
      <c r="Q24" s="428" t="s">
        <v>131</v>
      </c>
      <c r="R24" s="478" t="s">
        <v>131</v>
      </c>
      <c r="S24" s="429" t="s">
        <v>131</v>
      </c>
      <c r="T24" s="429" t="s">
        <v>131</v>
      </c>
      <c r="U24" s="482" t="s">
        <v>50</v>
      </c>
      <c r="V24" s="478" t="s">
        <v>50</v>
      </c>
      <c r="W24" s="478" t="s">
        <v>50</v>
      </c>
      <c r="X24" s="478" t="s">
        <v>131</v>
      </c>
      <c r="Y24" s="478" t="s">
        <v>131</v>
      </c>
      <c r="Z24" s="478" t="s">
        <v>131</v>
      </c>
      <c r="AA24" s="425"/>
      <c r="AB24" s="478" t="s">
        <v>50</v>
      </c>
      <c r="AC24" s="478" t="s">
        <v>50</v>
      </c>
      <c r="AD24" s="354"/>
      <c r="AE24" s="484"/>
      <c r="AF24" s="484"/>
      <c r="AG24" s="616"/>
      <c r="AH24" s="378" t="n">
        <f aca="false">IF(COUNTIF(D24:AG24,"&gt;0")&gt;$AH$1,$AH$1,COUNTIF(D24:AG24,"&gt;0"))</f>
        <v>0</v>
      </c>
      <c r="AI24" s="197"/>
      <c r="AJ24" s="197" t="n">
        <f aca="false">COUNTIF($D24:$AG24,"отп/Б")+COUNTIF($D24:$AG24,"отп")+COUNTIF($D24:$AG24,"отп/с")</f>
        <v>0</v>
      </c>
      <c r="AK24" s="197" t="n">
        <f aca="false">COUNTIF($D24:$AG24,"Б")</f>
        <v>0</v>
      </c>
      <c r="AL24" s="197"/>
      <c r="AM24" s="197" t="n">
        <v>25</v>
      </c>
      <c r="AN24" s="420"/>
      <c r="AO24" s="197" t="n">
        <v>40</v>
      </c>
      <c r="AP24" s="379"/>
      <c r="AQ24" s="197" t="n">
        <v>60</v>
      </c>
      <c r="AR24" s="197" t="n">
        <f aca="false">AN24*AO24+AP24*AQ24+AL24*AM24</f>
        <v>0</v>
      </c>
      <c r="AS24" s="380"/>
    </row>
    <row r="25" customFormat="false" ht="13.8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54</v>
      </c>
      <c r="E25" s="197" t="s">
        <v>54</v>
      </c>
      <c r="F25" s="292" t="s">
        <v>54</v>
      </c>
      <c r="G25" s="358" t="s">
        <v>50</v>
      </c>
      <c r="H25" s="478" t="s">
        <v>50</v>
      </c>
      <c r="I25" s="292" t="s">
        <v>54</v>
      </c>
      <c r="J25" s="428" t="s">
        <v>54</v>
      </c>
      <c r="K25" s="428" t="s">
        <v>131</v>
      </c>
      <c r="L25" s="520" t="s">
        <v>131</v>
      </c>
      <c r="M25" s="355" t="s">
        <v>131</v>
      </c>
      <c r="N25" s="520" t="s">
        <v>50</v>
      </c>
      <c r="O25" s="478" t="s">
        <v>50</v>
      </c>
      <c r="P25" s="355" t="s">
        <v>131</v>
      </c>
      <c r="Q25" s="428" t="s">
        <v>131</v>
      </c>
      <c r="R25" s="478" t="s">
        <v>131</v>
      </c>
      <c r="S25" s="482" t="s">
        <v>131</v>
      </c>
      <c r="T25" s="482" t="s">
        <v>131</v>
      </c>
      <c r="U25" s="482" t="s">
        <v>50</v>
      </c>
      <c r="V25" s="478" t="s">
        <v>50</v>
      </c>
      <c r="W25" s="478" t="s">
        <v>50</v>
      </c>
      <c r="X25" s="478" t="s">
        <v>131</v>
      </c>
      <c r="Y25" s="478" t="s">
        <v>131</v>
      </c>
      <c r="Z25" s="478" t="s">
        <v>131</v>
      </c>
      <c r="AA25" s="425"/>
      <c r="AB25" s="478" t="s">
        <v>50</v>
      </c>
      <c r="AC25" s="478" t="s">
        <v>50</v>
      </c>
      <c r="AD25" s="354"/>
      <c r="AE25" s="484"/>
      <c r="AF25" s="484"/>
      <c r="AG25" s="616"/>
      <c r="AH25" s="378" t="n">
        <f aca="false">IF(COUNTIF(D25:AG25,"&gt;0")&gt;$AH$1,$AH$1,COUNTIF(D25:AG25,"&gt;0"))</f>
        <v>0</v>
      </c>
      <c r="AI25" s="197"/>
      <c r="AJ25" s="197" t="n">
        <f aca="false">COUNTIF($D25:$AG25,"отп/Б")+COUNTIF($D25:$AG25,"отп")+COUNTIF($D25:$AG25,"отп/с")</f>
        <v>0</v>
      </c>
      <c r="AK25" s="197" t="n">
        <f aca="false">COUNTIF($D25:$AG25,"Б")</f>
        <v>0</v>
      </c>
      <c r="AL25" s="197"/>
      <c r="AM25" s="197" t="n">
        <v>25</v>
      </c>
      <c r="AN25" s="415"/>
      <c r="AO25" s="197" t="n">
        <v>40</v>
      </c>
      <c r="AP25" s="379"/>
      <c r="AQ25" s="197" t="n">
        <v>60</v>
      </c>
      <c r="AR25" s="197" t="n">
        <f aca="false">AN25*AO25+AP25*AQ25+AL25*AM25</f>
        <v>0</v>
      </c>
      <c r="AS25" s="380"/>
    </row>
    <row r="26" customFormat="false" ht="13.8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130</v>
      </c>
      <c r="E26" s="197" t="s">
        <v>130</v>
      </c>
      <c r="F26" s="363" t="s">
        <v>130</v>
      </c>
      <c r="G26" s="358" t="s">
        <v>50</v>
      </c>
      <c r="H26" s="478" t="s">
        <v>50</v>
      </c>
      <c r="I26" s="355" t="s">
        <v>130</v>
      </c>
      <c r="J26" s="428" t="s">
        <v>130</v>
      </c>
      <c r="K26" s="428" t="s">
        <v>131</v>
      </c>
      <c r="L26" s="520" t="s">
        <v>131</v>
      </c>
      <c r="M26" s="517" t="s">
        <v>131</v>
      </c>
      <c r="N26" s="520" t="s">
        <v>50</v>
      </c>
      <c r="O26" s="478" t="s">
        <v>50</v>
      </c>
      <c r="P26" s="355" t="s">
        <v>131</v>
      </c>
      <c r="Q26" s="428" t="s">
        <v>131</v>
      </c>
      <c r="R26" s="478" t="s">
        <v>131</v>
      </c>
      <c r="S26" s="482" t="s">
        <v>131</v>
      </c>
      <c r="T26" s="482" t="s">
        <v>131</v>
      </c>
      <c r="U26" s="482" t="s">
        <v>50</v>
      </c>
      <c r="V26" s="478" t="s">
        <v>50</v>
      </c>
      <c r="W26" s="478" t="s">
        <v>50</v>
      </c>
      <c r="X26" s="490" t="s">
        <v>54</v>
      </c>
      <c r="Y26" s="490" t="s">
        <v>54</v>
      </c>
      <c r="Z26" s="490" t="s">
        <v>54</v>
      </c>
      <c r="AA26" s="520" t="s">
        <v>54</v>
      </c>
      <c r="AB26" s="478" t="s">
        <v>50</v>
      </c>
      <c r="AC26" s="478" t="s">
        <v>50</v>
      </c>
      <c r="AD26" s="354"/>
      <c r="AE26" s="484"/>
      <c r="AF26" s="484"/>
      <c r="AG26" s="616"/>
      <c r="AH26" s="378" t="n">
        <f aca="false">IF(COUNTIF(D26:AG26,"&gt;0")&gt;$AH$1,$AH$1,COUNTIF(D26:AG26,"&gt;0"))</f>
        <v>0</v>
      </c>
      <c r="AI26" s="197"/>
      <c r="AJ26" s="197" t="n">
        <f aca="false">COUNTIF($D26:$AG26,"отп/Б")+COUNTIF($D26:$AG26,"отп")+COUNTIF($D26:$AG26,"отп/с")</f>
        <v>0</v>
      </c>
      <c r="AK26" s="197" t="n">
        <f aca="false">COUNTIF($D26:$AG26,"Б")</f>
        <v>0</v>
      </c>
      <c r="AL26" s="197"/>
      <c r="AM26" s="290" t="n">
        <v>25</v>
      </c>
      <c r="AN26" s="422"/>
      <c r="AO26" s="197" t="n">
        <v>60</v>
      </c>
      <c r="AQ26" s="230" t="n">
        <v>90</v>
      </c>
      <c r="AR26" s="230" t="n">
        <f aca="false">AN26*AO26+AP26*AQ26+AL26*AM26</f>
        <v>0</v>
      </c>
      <c r="AS26" s="380"/>
    </row>
    <row r="27" customFormat="false" ht="13.8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130</v>
      </c>
      <c r="E27" s="197" t="s">
        <v>130</v>
      </c>
      <c r="F27" s="567" t="s">
        <v>130</v>
      </c>
      <c r="G27" s="358" t="s">
        <v>50</v>
      </c>
      <c r="H27" s="478" t="s">
        <v>50</v>
      </c>
      <c r="I27" s="355" t="s">
        <v>130</v>
      </c>
      <c r="J27" s="428" t="s">
        <v>130</v>
      </c>
      <c r="K27" s="428" t="s">
        <v>131</v>
      </c>
      <c r="L27" s="520" t="s">
        <v>131</v>
      </c>
      <c r="M27" s="355" t="s">
        <v>131</v>
      </c>
      <c r="N27" s="520" t="s">
        <v>50</v>
      </c>
      <c r="O27" s="478" t="s">
        <v>50</v>
      </c>
      <c r="P27" s="355" t="s">
        <v>131</v>
      </c>
      <c r="Q27" s="428" t="s">
        <v>131</v>
      </c>
      <c r="R27" s="478" t="s">
        <v>131</v>
      </c>
      <c r="S27" s="482" t="s">
        <v>131</v>
      </c>
      <c r="T27" s="482" t="s">
        <v>131</v>
      </c>
      <c r="U27" s="482" t="s">
        <v>50</v>
      </c>
      <c r="V27" s="478" t="s">
        <v>50</v>
      </c>
      <c r="W27" s="478" t="s">
        <v>50</v>
      </c>
      <c r="X27" s="478" t="s">
        <v>131</v>
      </c>
      <c r="Y27" s="478" t="s">
        <v>131</v>
      </c>
      <c r="Z27" s="478" t="s">
        <v>131</v>
      </c>
      <c r="AA27" s="425"/>
      <c r="AB27" s="478" t="s">
        <v>50</v>
      </c>
      <c r="AC27" s="478" t="s">
        <v>50</v>
      </c>
      <c r="AD27" s="490"/>
      <c r="AE27" s="484"/>
      <c r="AF27" s="484"/>
      <c r="AG27" s="619"/>
      <c r="AH27" s="378" t="n">
        <f aca="false">IF(COUNTIF(D27:AG27,"&gt;0")&gt;$AH$1,$AH$1,COUNTIF(D27:AG27,"&gt;0"))</f>
        <v>0</v>
      </c>
      <c r="AI27" s="197"/>
      <c r="AJ27" s="197" t="n">
        <f aca="false">COUNTIF($D27:$AG27,"отп/Б")+COUNTIF($D27:$AG27,"отп")+COUNTIF($D27:$AG27,"отп/с")</f>
        <v>0</v>
      </c>
      <c r="AK27" s="197" t="n">
        <f aca="false">COUNTIF($D27:$AG27,"Б")</f>
        <v>0</v>
      </c>
      <c r="AL27" s="197"/>
      <c r="AM27" s="290" t="n">
        <v>15</v>
      </c>
      <c r="AN27" s="419"/>
      <c r="AO27" s="197" t="n">
        <v>30</v>
      </c>
      <c r="AP27" s="379"/>
      <c r="AQ27" s="197" t="n">
        <v>45</v>
      </c>
      <c r="AR27" s="197" t="n">
        <f aca="false">AN27*AO27+AP27*AQ27+AL27*AM27</f>
        <v>0</v>
      </c>
      <c r="AS27" s="380"/>
    </row>
    <row r="28" customFormat="false" ht="13.8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130</v>
      </c>
      <c r="E28" s="197" t="s">
        <v>130</v>
      </c>
      <c r="F28" s="490" t="s">
        <v>130</v>
      </c>
      <c r="G28" s="358" t="s">
        <v>50</v>
      </c>
      <c r="H28" s="478" t="s">
        <v>50</v>
      </c>
      <c r="I28" s="490" t="s">
        <v>130</v>
      </c>
      <c r="J28" s="428" t="s">
        <v>130</v>
      </c>
      <c r="K28" s="428" t="s">
        <v>131</v>
      </c>
      <c r="L28" s="520" t="s">
        <v>131</v>
      </c>
      <c r="M28" s="490" t="s">
        <v>131</v>
      </c>
      <c r="N28" s="520" t="s">
        <v>50</v>
      </c>
      <c r="O28" s="478" t="s">
        <v>50</v>
      </c>
      <c r="P28" s="490" t="s">
        <v>131</v>
      </c>
      <c r="Q28" s="428" t="s">
        <v>131</v>
      </c>
      <c r="R28" s="478" t="s">
        <v>131</v>
      </c>
      <c r="S28" s="183" t="s">
        <v>131</v>
      </c>
      <c r="T28" s="183" t="s">
        <v>131</v>
      </c>
      <c r="U28" s="482" t="s">
        <v>50</v>
      </c>
      <c r="V28" s="478" t="s">
        <v>50</v>
      </c>
      <c r="W28" s="478" t="s">
        <v>50</v>
      </c>
      <c r="X28" s="490" t="s">
        <v>54</v>
      </c>
      <c r="Y28" s="490" t="s">
        <v>54</v>
      </c>
      <c r="Z28" s="490" t="s">
        <v>54</v>
      </c>
      <c r="AA28" s="520" t="s">
        <v>54</v>
      </c>
      <c r="AB28" s="478" t="s">
        <v>50</v>
      </c>
      <c r="AC28" s="478" t="s">
        <v>50</v>
      </c>
      <c r="AD28" s="490"/>
      <c r="AE28" s="484"/>
      <c r="AF28" s="484"/>
      <c r="AG28" s="490"/>
      <c r="AH28" s="378" t="n">
        <f aca="false">IF(COUNTIF(D28:AG28,"&gt;0")&gt;$AH$1,$AH$1,COUNTIF(D28:AG28,"&gt;0"))</f>
        <v>0</v>
      </c>
      <c r="AI28" s="197"/>
      <c r="AJ28" s="197" t="n">
        <f aca="false">COUNTIF($D28:$AG28,"отп/Б")+COUNTIF($D28:$AG28,"отп")+COUNTIF($D28:$AG28,"отп/с")</f>
        <v>0</v>
      </c>
      <c r="AK28" s="197" t="n">
        <f aca="false">COUNTIF($D28:$AG28,"Б")</f>
        <v>0</v>
      </c>
      <c r="AL28" s="197"/>
      <c r="AM28" s="290" t="n">
        <v>15</v>
      </c>
      <c r="AN28" s="419"/>
      <c r="AO28" s="197" t="n">
        <v>30</v>
      </c>
      <c r="AP28" s="379"/>
      <c r="AQ28" s="197" t="n">
        <v>45</v>
      </c>
      <c r="AR28" s="197" t="n">
        <f aca="false">AN28*AO28+AP28*AQ28+AL28*AM28</f>
        <v>0</v>
      </c>
      <c r="AS28" s="380"/>
    </row>
    <row r="29" customFormat="false" ht="13.8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54</v>
      </c>
      <c r="E29" s="197" t="s">
        <v>54</v>
      </c>
      <c r="F29" s="197" t="s">
        <v>54</v>
      </c>
      <c r="G29" s="358" t="s">
        <v>50</v>
      </c>
      <c r="H29" s="478" t="s">
        <v>50</v>
      </c>
      <c r="I29" s="355" t="s">
        <v>130</v>
      </c>
      <c r="J29" s="428" t="s">
        <v>130</v>
      </c>
      <c r="K29" s="428" t="s">
        <v>131</v>
      </c>
      <c r="L29" s="520" t="s">
        <v>131</v>
      </c>
      <c r="M29" s="355" t="s">
        <v>131</v>
      </c>
      <c r="N29" s="520" t="s">
        <v>50</v>
      </c>
      <c r="O29" s="478" t="s">
        <v>50</v>
      </c>
      <c r="P29" s="355" t="s">
        <v>131</v>
      </c>
      <c r="Q29" s="428" t="s">
        <v>131</v>
      </c>
      <c r="R29" s="478" t="s">
        <v>131</v>
      </c>
      <c r="S29" s="482" t="s">
        <v>131</v>
      </c>
      <c r="T29" s="482" t="s">
        <v>131</v>
      </c>
      <c r="U29" s="482" t="s">
        <v>50</v>
      </c>
      <c r="V29" s="478" t="s">
        <v>50</v>
      </c>
      <c r="W29" s="478" t="s">
        <v>50</v>
      </c>
      <c r="X29" s="478" t="s">
        <v>131</v>
      </c>
      <c r="Y29" s="478" t="s">
        <v>131</v>
      </c>
      <c r="Z29" s="478" t="s">
        <v>131</v>
      </c>
      <c r="AA29" s="425"/>
      <c r="AB29" s="478" t="s">
        <v>50</v>
      </c>
      <c r="AC29" s="478" t="s">
        <v>50</v>
      </c>
      <c r="AD29" s="354"/>
      <c r="AE29" s="484"/>
      <c r="AF29" s="484"/>
      <c r="AG29" s="616"/>
      <c r="AH29" s="378" t="n">
        <f aca="false">IF(COUNTIF(D29:AG29,"&gt;0")&gt;$AH$1,$AH$1,COUNTIF(D29:AG29,"&gt;0"))</f>
        <v>0</v>
      </c>
      <c r="AI29" s="197"/>
      <c r="AJ29" s="197" t="n">
        <f aca="false">COUNTIF($D29:$AG29,"отп/Б")+COUNTIF($D29:$AG29,"отп")+COUNTIF($D29:$AG29,"отп/с")</f>
        <v>0</v>
      </c>
      <c r="AK29" s="197" t="n">
        <f aca="false">COUNTIF($D29:$AG29,"Б")</f>
        <v>0</v>
      </c>
      <c r="AL29" s="197"/>
      <c r="AM29" s="290" t="n">
        <v>15</v>
      </c>
      <c r="AN29" s="419"/>
      <c r="AO29" s="197" t="n">
        <v>30</v>
      </c>
      <c r="AP29" s="379"/>
      <c r="AQ29" s="197" t="n">
        <v>45</v>
      </c>
      <c r="AR29" s="197" t="n">
        <f aca="false">AN29*AO29+AP29*AQ29+AL29*AM29</f>
        <v>0</v>
      </c>
      <c r="AS29" s="380"/>
    </row>
    <row r="30" customFormat="false" ht="13.8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130</v>
      </c>
      <c r="E30" s="197" t="s">
        <v>130</v>
      </c>
      <c r="F30" s="490" t="s">
        <v>130</v>
      </c>
      <c r="G30" s="358" t="s">
        <v>50</v>
      </c>
      <c r="H30" s="478" t="s">
        <v>50</v>
      </c>
      <c r="I30" s="490" t="s">
        <v>130</v>
      </c>
      <c r="J30" s="428" t="s">
        <v>131</v>
      </c>
      <c r="K30" s="428" t="s">
        <v>131</v>
      </c>
      <c r="L30" s="520" t="s">
        <v>131</v>
      </c>
      <c r="M30" s="490" t="s">
        <v>131</v>
      </c>
      <c r="N30" s="520" t="s">
        <v>50</v>
      </c>
      <c r="O30" s="478" t="s">
        <v>50</v>
      </c>
      <c r="P30" s="355" t="s">
        <v>131</v>
      </c>
      <c r="Q30" s="428" t="s">
        <v>131</v>
      </c>
      <c r="R30" s="478" t="s">
        <v>131</v>
      </c>
      <c r="S30" s="482" t="s">
        <v>131</v>
      </c>
      <c r="T30" s="482" t="s">
        <v>131</v>
      </c>
      <c r="U30" s="482" t="s">
        <v>50</v>
      </c>
      <c r="V30" s="478" t="s">
        <v>50</v>
      </c>
      <c r="W30" s="478" t="s">
        <v>50</v>
      </c>
      <c r="X30" s="478" t="s">
        <v>131</v>
      </c>
      <c r="Y30" s="478" t="s">
        <v>131</v>
      </c>
      <c r="Z30" s="478" t="s">
        <v>131</v>
      </c>
      <c r="AA30" s="425"/>
      <c r="AB30" s="478" t="s">
        <v>50</v>
      </c>
      <c r="AC30" s="478" t="s">
        <v>50</v>
      </c>
      <c r="AD30" s="354"/>
      <c r="AE30" s="484"/>
      <c r="AF30" s="484"/>
      <c r="AG30" s="616"/>
      <c r="AH30" s="197" t="n">
        <f aca="false">IF(COUNTIF(D30:AG30,"&gt;0")&gt;$AH$1,$AH$1,COUNTIF(D30:AG30,"&gt;0"))</f>
        <v>0</v>
      </c>
      <c r="AI30" s="197" t="n">
        <v>6</v>
      </c>
      <c r="AJ30" s="197" t="n">
        <f aca="false">COUNTIF($D30:$AG30,"отп/Б")+COUNTIF($D30:$AG30,"отп")+COUNTIF($D30:$AG30,"отп/с")</f>
        <v>0</v>
      </c>
      <c r="AK30" s="197" t="n">
        <f aca="false">COUNTIF($D30:$AG30,"Б")</f>
        <v>0</v>
      </c>
      <c r="AL30" s="197"/>
      <c r="AM30" s="290" t="n">
        <v>15</v>
      </c>
      <c r="AN30" s="423"/>
      <c r="AO30" s="197" t="n">
        <v>30</v>
      </c>
      <c r="AP30" s="379"/>
      <c r="AQ30" s="197" t="n">
        <v>45</v>
      </c>
      <c r="AR30" s="197" t="n">
        <f aca="false">AN30*AO30+AP30*AQ30+AL30*AM30</f>
        <v>0</v>
      </c>
      <c r="AS30" s="380"/>
    </row>
    <row r="31" customFormat="false" ht="13.8" hidden="false" customHeight="false" outlineLevel="0" collapsed="false">
      <c r="A31" s="402" t="n">
        <v>29</v>
      </c>
      <c r="B31" s="192" t="s">
        <v>50</v>
      </c>
      <c r="C31" s="396" t="s">
        <v>51</v>
      </c>
      <c r="D31" s="197" t="s">
        <v>130</v>
      </c>
      <c r="E31" s="197" t="s">
        <v>130</v>
      </c>
      <c r="F31" s="197" t="s">
        <v>130</v>
      </c>
      <c r="G31" s="358" t="s">
        <v>50</v>
      </c>
      <c r="H31" s="478" t="s">
        <v>50</v>
      </c>
      <c r="I31" s="197" t="s">
        <v>130</v>
      </c>
      <c r="J31" s="428" t="s">
        <v>130</v>
      </c>
      <c r="K31" s="428" t="s">
        <v>131</v>
      </c>
      <c r="L31" s="520" t="s">
        <v>130</v>
      </c>
      <c r="M31" s="197" t="s">
        <v>131</v>
      </c>
      <c r="N31" s="520" t="s">
        <v>50</v>
      </c>
      <c r="O31" s="478" t="s">
        <v>50</v>
      </c>
      <c r="P31" s="197" t="s">
        <v>131</v>
      </c>
      <c r="Q31" s="428" t="s">
        <v>131</v>
      </c>
      <c r="R31" s="478" t="s">
        <v>131</v>
      </c>
      <c r="S31" s="482" t="s">
        <v>131</v>
      </c>
      <c r="T31" s="482" t="s">
        <v>131</v>
      </c>
      <c r="U31" s="482" t="s">
        <v>50</v>
      </c>
      <c r="V31" s="478" t="s">
        <v>50</v>
      </c>
      <c r="W31" s="478" t="s">
        <v>50</v>
      </c>
      <c r="X31" s="478" t="s">
        <v>130</v>
      </c>
      <c r="Y31" s="478" t="s">
        <v>130</v>
      </c>
      <c r="Z31" s="478" t="s">
        <v>130</v>
      </c>
      <c r="AA31" s="197"/>
      <c r="AB31" s="478" t="s">
        <v>50</v>
      </c>
      <c r="AC31" s="478" t="s">
        <v>50</v>
      </c>
      <c r="AD31" s="197"/>
      <c r="AE31" s="484"/>
      <c r="AF31" s="484"/>
      <c r="AG31" s="575"/>
      <c r="AH31" s="258" t="n">
        <f aca="false">IF(COUNTIF(D31:AG31,"&gt;0")&gt;$AH$1,$AH$1,COUNTIF(D31:AG31,"&gt;0"))</f>
        <v>0</v>
      </c>
      <c r="AI31" s="192"/>
      <c r="AJ31" s="192" t="n">
        <f aca="false">COUNTIF($D31:$AG31,"отп/Б")+COUNTIF($D31:$AG31,"отп")+COUNTIF($D31:$AG31,"отп/с")</f>
        <v>0</v>
      </c>
      <c r="AK31" s="192" t="n">
        <f aca="false">COUNTIF($D31:$AG31,"Б")</f>
        <v>0</v>
      </c>
      <c r="AL31" s="192"/>
      <c r="AM31" s="290" t="n">
        <v>25</v>
      </c>
      <c r="AN31" s="193"/>
      <c r="AO31" s="193" t="n">
        <v>40</v>
      </c>
      <c r="AP31" s="290"/>
      <c r="AQ31" s="193" t="n">
        <v>60</v>
      </c>
      <c r="AR31" s="193" t="n">
        <f aca="false">AN31*AO31+AP31*AQ31+AL31*AM31</f>
        <v>0</v>
      </c>
      <c r="AS31" s="193"/>
    </row>
    <row r="32" customFormat="false" ht="13.8" hidden="false" customHeight="false" outlineLevel="0" collapsed="false">
      <c r="A32" s="290" t="n">
        <v>30</v>
      </c>
      <c r="B32" s="192" t="s">
        <v>50</v>
      </c>
      <c r="C32" s="396" t="s">
        <v>119</v>
      </c>
      <c r="D32" s="197" t="s">
        <v>130</v>
      </c>
      <c r="E32" s="197" t="s">
        <v>130</v>
      </c>
      <c r="F32" s="197" t="s">
        <v>131</v>
      </c>
      <c r="G32" s="358" t="s">
        <v>50</v>
      </c>
      <c r="H32" s="478" t="s">
        <v>50</v>
      </c>
      <c r="I32" s="355" t="s">
        <v>130</v>
      </c>
      <c r="J32" s="428" t="s">
        <v>130</v>
      </c>
      <c r="K32" s="428" t="s">
        <v>131</v>
      </c>
      <c r="L32" s="520" t="s">
        <v>131</v>
      </c>
      <c r="M32" s="620" t="s">
        <v>131</v>
      </c>
      <c r="N32" s="520" t="s">
        <v>50</v>
      </c>
      <c r="O32" s="478" t="s">
        <v>50</v>
      </c>
      <c r="P32" s="620" t="s">
        <v>131</v>
      </c>
      <c r="Q32" s="620" t="s">
        <v>131</v>
      </c>
      <c r="R32" s="620" t="s">
        <v>131</v>
      </c>
      <c r="S32" s="620" t="s">
        <v>131</v>
      </c>
      <c r="T32" s="620" t="s">
        <v>131</v>
      </c>
      <c r="U32" s="482" t="s">
        <v>50</v>
      </c>
      <c r="V32" s="478" t="s">
        <v>50</v>
      </c>
      <c r="W32" s="478" t="s">
        <v>50</v>
      </c>
      <c r="X32" s="478" t="s">
        <v>131</v>
      </c>
      <c r="Y32" s="478" t="s">
        <v>131</v>
      </c>
      <c r="Z32" s="478" t="s">
        <v>131</v>
      </c>
      <c r="AA32" s="490"/>
      <c r="AB32" s="478" t="s">
        <v>50</v>
      </c>
      <c r="AC32" s="478" t="s">
        <v>50</v>
      </c>
      <c r="AD32" s="102"/>
      <c r="AE32" s="484"/>
      <c r="AF32" s="484"/>
      <c r="AG32" s="576"/>
      <c r="AH32" s="258" t="n">
        <f aca="false">IF(COUNTIF(D32:AG32,"&gt;0")&gt;$AH$1,$AH$1,COUNTIF(D32:AG32,"&gt;0"))</f>
        <v>0</v>
      </c>
      <c r="AI32" s="192"/>
      <c r="AJ32" s="192" t="n">
        <f aca="false">COUNTIF($D32:$AG32,"отп/Б")+COUNTIF($D32:$AG32,"отп")+COUNTIF($D32:$AG32,"отп/с")</f>
        <v>0</v>
      </c>
      <c r="AK32" s="192" t="n">
        <f aca="false">COUNTIF($D32:$AG32,"Б")</f>
        <v>0</v>
      </c>
      <c r="AL32" s="192"/>
      <c r="AM32" s="290" t="n">
        <v>25</v>
      </c>
      <c r="AN32" s="193"/>
      <c r="AO32" s="193" t="n">
        <v>50</v>
      </c>
      <c r="AP32" s="197"/>
      <c r="AQ32" s="230" t="n">
        <v>75</v>
      </c>
      <c r="AR32" s="230" t="n">
        <f aca="false">AN32*AO32+AP32*AQ32+AL32*AM32</f>
        <v>0</v>
      </c>
      <c r="AS32" s="230"/>
    </row>
    <row r="33" customFormat="false" ht="13.8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130</v>
      </c>
      <c r="E33" s="197" t="s">
        <v>130</v>
      </c>
      <c r="F33" s="197" t="s">
        <v>130</v>
      </c>
      <c r="G33" s="358" t="s">
        <v>50</v>
      </c>
      <c r="H33" s="478" t="s">
        <v>50</v>
      </c>
      <c r="I33" s="355" t="s">
        <v>130</v>
      </c>
      <c r="J33" s="428" t="s">
        <v>130</v>
      </c>
      <c r="K33" s="428" t="s">
        <v>131</v>
      </c>
      <c r="L33" s="520" t="s">
        <v>131</v>
      </c>
      <c r="M33" s="355" t="s">
        <v>131</v>
      </c>
      <c r="N33" s="520" t="s">
        <v>50</v>
      </c>
      <c r="O33" s="478" t="s">
        <v>50</v>
      </c>
      <c r="P33" s="355" t="s">
        <v>131</v>
      </c>
      <c r="Q33" s="428" t="s">
        <v>131</v>
      </c>
      <c r="R33" s="478" t="s">
        <v>131</v>
      </c>
      <c r="S33" s="482" t="s">
        <v>131</v>
      </c>
      <c r="T33" s="482" t="s">
        <v>131</v>
      </c>
      <c r="U33" s="482" t="s">
        <v>50</v>
      </c>
      <c r="V33" s="478" t="s">
        <v>50</v>
      </c>
      <c r="W33" s="478" t="s">
        <v>50</v>
      </c>
      <c r="X33" s="490" t="s">
        <v>54</v>
      </c>
      <c r="Y33" s="490" t="s">
        <v>54</v>
      </c>
      <c r="Z33" s="490" t="s">
        <v>54</v>
      </c>
      <c r="AA33" s="520" t="s">
        <v>54</v>
      </c>
      <c r="AB33" s="478" t="s">
        <v>50</v>
      </c>
      <c r="AC33" s="478" t="s">
        <v>50</v>
      </c>
      <c r="AD33" s="490" t="s">
        <v>54</v>
      </c>
      <c r="AE33" s="428" t="s">
        <v>54</v>
      </c>
      <c r="AF33" s="428" t="s">
        <v>54</v>
      </c>
      <c r="AG33" s="520" t="s">
        <v>54</v>
      </c>
      <c r="AH33" s="200" t="n">
        <f aca="false">IF(COUNTIF(D33:AG33,"&gt;0")&gt;$AH$1,$AH$1,COUNTIF(D33:AG33,"&gt;0"))</f>
        <v>0</v>
      </c>
      <c r="AI33" s="196"/>
      <c r="AJ33" s="196" t="n">
        <f aca="false">COUNTIF($D33:$AG33,"отп/Б")+COUNTIF($D33:$AG33,"отп")+COUNTIF($D33:$AG33,"отп/с")</f>
        <v>0</v>
      </c>
      <c r="AK33" s="196" t="n">
        <f aca="false">COUNTIF($D33:$AG33,"Б")</f>
        <v>0</v>
      </c>
      <c r="AL33" s="196"/>
      <c r="AM33" s="197" t="n">
        <v>25</v>
      </c>
      <c r="AN33" s="230"/>
      <c r="AO33" s="230" t="n">
        <v>40</v>
      </c>
      <c r="AP33" s="197"/>
      <c r="AQ33" s="230" t="n">
        <v>60</v>
      </c>
      <c r="AR33" s="230" t="n">
        <f aca="false">AN33*AO33+AP33*AQ33+AL33*AM33</f>
        <v>0</v>
      </c>
      <c r="AS33" s="230"/>
    </row>
    <row r="34" customFormat="false" ht="13.8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130</v>
      </c>
      <c r="E34" s="197" t="s">
        <v>130</v>
      </c>
      <c r="F34" s="197" t="s">
        <v>130</v>
      </c>
      <c r="G34" s="358" t="s">
        <v>50</v>
      </c>
      <c r="H34" s="478" t="s">
        <v>50</v>
      </c>
      <c r="I34" s="355" t="s">
        <v>130</v>
      </c>
      <c r="J34" s="428" t="s">
        <v>130</v>
      </c>
      <c r="K34" s="428" t="s">
        <v>131</v>
      </c>
      <c r="L34" s="520" t="s">
        <v>130</v>
      </c>
      <c r="M34" s="355" t="s">
        <v>131</v>
      </c>
      <c r="N34" s="520" t="s">
        <v>50</v>
      </c>
      <c r="O34" s="478" t="s">
        <v>50</v>
      </c>
      <c r="P34" s="355" t="s">
        <v>131</v>
      </c>
      <c r="Q34" s="428" t="s">
        <v>131</v>
      </c>
      <c r="R34" s="478" t="s">
        <v>131</v>
      </c>
      <c r="S34" s="482" t="s">
        <v>131</v>
      </c>
      <c r="T34" s="482" t="s">
        <v>131</v>
      </c>
      <c r="U34" s="482" t="s">
        <v>50</v>
      </c>
      <c r="V34" s="478" t="s">
        <v>50</v>
      </c>
      <c r="W34" s="478" t="s">
        <v>50</v>
      </c>
      <c r="X34" s="478" t="s">
        <v>130</v>
      </c>
      <c r="Y34" s="478" t="s">
        <v>130</v>
      </c>
      <c r="Z34" s="478" t="s">
        <v>130</v>
      </c>
      <c r="AA34" s="425"/>
      <c r="AB34" s="478" t="s">
        <v>50</v>
      </c>
      <c r="AC34" s="478" t="s">
        <v>50</v>
      </c>
      <c r="AD34" s="102"/>
      <c r="AE34" s="484"/>
      <c r="AF34" s="484"/>
      <c r="AG34" s="616"/>
      <c r="AH34" s="200" t="n">
        <f aca="false">IF(COUNTIF(D34:AG34,"&gt;0")&gt;$AH$1,$AH$1,COUNTIF(D34:AG34,"&gt;0"))</f>
        <v>0</v>
      </c>
      <c r="AI34" s="196"/>
      <c r="AJ34" s="196" t="n">
        <f aca="false">COUNTIF($D34:$AG34,"отп/Б")+COUNTIF($D34:$AG34,"отп")+COUNTIF($D34:$AG34,"отп/с")</f>
        <v>0</v>
      </c>
      <c r="AK34" s="196" t="n">
        <f aca="false">COUNTIF($D34:$AG34,"Б")</f>
        <v>0</v>
      </c>
      <c r="AL34" s="196"/>
      <c r="AM34" s="197" t="n">
        <v>25</v>
      </c>
      <c r="AN34" s="230" t="n">
        <v>1</v>
      </c>
      <c r="AO34" s="230" t="n">
        <v>40</v>
      </c>
      <c r="AP34" s="197"/>
      <c r="AQ34" s="230" t="n">
        <v>60</v>
      </c>
      <c r="AR34" s="230" t="n">
        <f aca="false">AN34*AO34+AP34*AQ34+AL34*AM34</f>
        <v>40</v>
      </c>
      <c r="AS34" s="230"/>
    </row>
    <row r="35" customFormat="false" ht="13.8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54</v>
      </c>
      <c r="E35" s="197" t="s">
        <v>54</v>
      </c>
      <c r="F35" s="197" t="s">
        <v>54</v>
      </c>
      <c r="G35" s="358" t="s">
        <v>50</v>
      </c>
      <c r="H35" s="478" t="s">
        <v>50</v>
      </c>
      <c r="I35" s="490" t="s">
        <v>54</v>
      </c>
      <c r="J35" s="428" t="s">
        <v>54</v>
      </c>
      <c r="K35" s="428" t="s">
        <v>54</v>
      </c>
      <c r="L35" s="520" t="s">
        <v>54</v>
      </c>
      <c r="M35" s="490" t="s">
        <v>54</v>
      </c>
      <c r="N35" s="520" t="s">
        <v>50</v>
      </c>
      <c r="O35" s="478" t="s">
        <v>50</v>
      </c>
      <c r="P35" s="355" t="s">
        <v>131</v>
      </c>
      <c r="Q35" s="428" t="s">
        <v>131</v>
      </c>
      <c r="R35" s="478" t="s">
        <v>131</v>
      </c>
      <c r="S35" s="482" t="s">
        <v>131</v>
      </c>
      <c r="T35" s="482" t="s">
        <v>131</v>
      </c>
      <c r="U35" s="482" t="s">
        <v>50</v>
      </c>
      <c r="V35" s="478" t="s">
        <v>50</v>
      </c>
      <c r="W35" s="478" t="s">
        <v>50</v>
      </c>
      <c r="X35" s="478" t="s">
        <v>131</v>
      </c>
      <c r="Y35" s="478" t="s">
        <v>131</v>
      </c>
      <c r="Z35" s="478" t="s">
        <v>131</v>
      </c>
      <c r="AA35" s="425"/>
      <c r="AB35" s="478" t="s">
        <v>50</v>
      </c>
      <c r="AC35" s="478" t="s">
        <v>50</v>
      </c>
      <c r="AD35" s="354"/>
      <c r="AE35" s="484"/>
      <c r="AF35" s="484"/>
      <c r="AG35" s="616"/>
      <c r="AH35" s="200" t="n">
        <f aca="false">IF(COUNTIF(D35:AG35,"&gt;0")&gt;$AH$1,$AH$1,COUNTIF(D35:AG35,"&gt;0"))</f>
        <v>0</v>
      </c>
      <c r="AI35" s="196"/>
      <c r="AJ35" s="196" t="n">
        <f aca="false">COUNTIF($D35:$AG35,"отп/Б")+COUNTIF($D35:$AG35,"отп")+COUNTIF($D35:$AG35,"отп/с")</f>
        <v>0</v>
      </c>
      <c r="AK35" s="196" t="n">
        <f aca="false">COUNTIF($D35:$AG35,"Б")</f>
        <v>0</v>
      </c>
      <c r="AL35" s="196"/>
      <c r="AM35" s="197" t="n">
        <v>25</v>
      </c>
      <c r="AN35" s="197"/>
      <c r="AO35" s="197" t="n">
        <v>40</v>
      </c>
      <c r="AP35" s="197"/>
      <c r="AQ35" s="197" t="n">
        <v>60</v>
      </c>
      <c r="AR35" s="197" t="n">
        <f aca="false">AN35*AO35+AP35*AQ35+AL35*AM35</f>
        <v>0</v>
      </c>
      <c r="AS35" s="230"/>
    </row>
    <row r="36" customFormat="false" ht="13.8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54</v>
      </c>
      <c r="E36" s="197" t="s">
        <v>54</v>
      </c>
      <c r="F36" s="197" t="s">
        <v>54</v>
      </c>
      <c r="G36" s="358" t="s">
        <v>50</v>
      </c>
      <c r="H36" s="478" t="s">
        <v>50</v>
      </c>
      <c r="I36" s="355" t="s">
        <v>130</v>
      </c>
      <c r="J36" s="428" t="s">
        <v>130</v>
      </c>
      <c r="K36" s="428" t="s">
        <v>131</v>
      </c>
      <c r="L36" s="520" t="s">
        <v>130</v>
      </c>
      <c r="M36" s="355" t="s">
        <v>131</v>
      </c>
      <c r="N36" s="520" t="s">
        <v>50</v>
      </c>
      <c r="O36" s="478" t="s">
        <v>50</v>
      </c>
      <c r="P36" s="355" t="s">
        <v>131</v>
      </c>
      <c r="Q36" s="428" t="s">
        <v>131</v>
      </c>
      <c r="R36" s="478" t="s">
        <v>131</v>
      </c>
      <c r="S36" s="482" t="s">
        <v>131</v>
      </c>
      <c r="T36" s="482" t="s">
        <v>131</v>
      </c>
      <c r="U36" s="482" t="s">
        <v>50</v>
      </c>
      <c r="V36" s="478" t="s">
        <v>50</v>
      </c>
      <c r="W36" s="478" t="s">
        <v>50</v>
      </c>
      <c r="X36" s="478" t="s">
        <v>130</v>
      </c>
      <c r="Y36" s="478" t="s">
        <v>130</v>
      </c>
      <c r="Z36" s="478" t="s">
        <v>130</v>
      </c>
      <c r="AA36" s="490"/>
      <c r="AB36" s="478" t="s">
        <v>50</v>
      </c>
      <c r="AC36" s="478" t="s">
        <v>50</v>
      </c>
      <c r="AD36" s="490"/>
      <c r="AE36" s="484"/>
      <c r="AF36" s="484"/>
      <c r="AG36" s="621"/>
      <c r="AH36" s="200" t="n">
        <f aca="false">IF(COUNTIF(D36:AG36,"&gt;0")&gt;$AH$1,$AH$1,COUNTIF(D36:AG36,"&gt;0"))</f>
        <v>0</v>
      </c>
      <c r="AI36" s="196"/>
      <c r="AJ36" s="196" t="n">
        <f aca="false">COUNTIF($D36:$AG36,"отп/Б")+COUNTIF($D36:$AG36,"отп")+COUNTIF($D36:$AG36,"отп/с")</f>
        <v>0</v>
      </c>
      <c r="AK36" s="196" t="n">
        <f aca="false">COUNTIF($D36:$AG36,"Б")</f>
        <v>0</v>
      </c>
      <c r="AL36" s="196"/>
      <c r="AM36" s="197" t="n">
        <v>25</v>
      </c>
      <c r="AN36" s="197"/>
      <c r="AO36" s="197" t="n">
        <v>50</v>
      </c>
      <c r="AP36" s="197"/>
      <c r="AQ36" s="197" t="n">
        <v>75</v>
      </c>
      <c r="AR36" s="197" t="n">
        <f aca="false">AN36*AO36+AP36*AQ36+AL36*AM36</f>
        <v>0</v>
      </c>
      <c r="AS36" s="230"/>
    </row>
    <row r="37" customFormat="false" ht="13.8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130</v>
      </c>
      <c r="E37" s="197" t="s">
        <v>130</v>
      </c>
      <c r="F37" s="490" t="s">
        <v>130</v>
      </c>
      <c r="G37" s="358" t="s">
        <v>50</v>
      </c>
      <c r="H37" s="478" t="s">
        <v>50</v>
      </c>
      <c r="I37" s="490" t="s">
        <v>130</v>
      </c>
      <c r="J37" s="428" t="s">
        <v>130</v>
      </c>
      <c r="K37" s="428" t="s">
        <v>131</v>
      </c>
      <c r="L37" s="520" t="s">
        <v>130</v>
      </c>
      <c r="M37" s="292" t="s">
        <v>131</v>
      </c>
      <c r="N37" s="520" t="s">
        <v>50</v>
      </c>
      <c r="O37" s="478" t="s">
        <v>50</v>
      </c>
      <c r="P37" s="355" t="s">
        <v>131</v>
      </c>
      <c r="Q37" s="428" t="s">
        <v>131</v>
      </c>
      <c r="R37" s="478" t="s">
        <v>131</v>
      </c>
      <c r="S37" s="482" t="s">
        <v>131</v>
      </c>
      <c r="T37" s="482" t="s">
        <v>131</v>
      </c>
      <c r="U37" s="482" t="s">
        <v>50</v>
      </c>
      <c r="V37" s="478" t="s">
        <v>50</v>
      </c>
      <c r="W37" s="478" t="s">
        <v>50</v>
      </c>
      <c r="X37" s="478" t="s">
        <v>130</v>
      </c>
      <c r="Y37" s="478" t="s">
        <v>130</v>
      </c>
      <c r="Z37" s="478" t="s">
        <v>130</v>
      </c>
      <c r="AA37" s="482"/>
      <c r="AB37" s="478" t="s">
        <v>50</v>
      </c>
      <c r="AC37" s="478" t="s">
        <v>50</v>
      </c>
      <c r="AD37" s="482"/>
      <c r="AE37" s="484"/>
      <c r="AF37" s="484"/>
      <c r="AG37" s="616"/>
      <c r="AH37" s="200" t="n">
        <f aca="false">IF(COUNTIF(D37:AG37,"&gt;0")&gt;$AH$1,$AH$1,COUNTIF(D37:AG37,"&gt;0"))</f>
        <v>0</v>
      </c>
      <c r="AI37" s="196"/>
      <c r="AJ37" s="196" t="n">
        <f aca="false">COUNTIF($D37:$AG37,"отп/Б")+COUNTIF($D37:$AG37,"отп")+COUNTIF($D37:$AG37,"отп/с")</f>
        <v>0</v>
      </c>
      <c r="AK37" s="196" t="n">
        <f aca="false">COUNTIF($D37:$AG37,"Б")</f>
        <v>0</v>
      </c>
      <c r="AL37" s="196"/>
      <c r="AM37" s="197" t="n">
        <v>25</v>
      </c>
      <c r="AN37" s="197"/>
      <c r="AO37" s="230" t="n">
        <v>40</v>
      </c>
      <c r="AP37" s="197"/>
      <c r="AQ37" s="230" t="n">
        <v>60</v>
      </c>
      <c r="AR37" s="230" t="n">
        <f aca="false">AN37*AO37+AP37*AQ37+AL37*AM37</f>
        <v>0</v>
      </c>
      <c r="AS37" s="230"/>
    </row>
    <row r="38" customFormat="false" ht="13.8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130</v>
      </c>
      <c r="E38" s="197" t="s">
        <v>130</v>
      </c>
      <c r="F38" s="490" t="s">
        <v>130</v>
      </c>
      <c r="G38" s="358" t="s">
        <v>50</v>
      </c>
      <c r="H38" s="478" t="s">
        <v>50</v>
      </c>
      <c r="I38" s="490" t="s">
        <v>130</v>
      </c>
      <c r="J38" s="428" t="s">
        <v>130</v>
      </c>
      <c r="K38" s="428" t="s">
        <v>131</v>
      </c>
      <c r="L38" s="520" t="s">
        <v>130</v>
      </c>
      <c r="M38" s="355" t="s">
        <v>131</v>
      </c>
      <c r="N38" s="520" t="s">
        <v>50</v>
      </c>
      <c r="O38" s="478" t="s">
        <v>50</v>
      </c>
      <c r="P38" s="355" t="s">
        <v>131</v>
      </c>
      <c r="Q38" s="428" t="s">
        <v>131</v>
      </c>
      <c r="R38" s="478" t="s">
        <v>131</v>
      </c>
      <c r="S38" s="482" t="s">
        <v>131</v>
      </c>
      <c r="T38" s="482" t="s">
        <v>131</v>
      </c>
      <c r="U38" s="482" t="s">
        <v>50</v>
      </c>
      <c r="V38" s="478" t="s">
        <v>50</v>
      </c>
      <c r="W38" s="478" t="s">
        <v>50</v>
      </c>
      <c r="X38" s="478" t="s">
        <v>130</v>
      </c>
      <c r="Y38" s="478" t="s">
        <v>130</v>
      </c>
      <c r="Z38" s="478" t="s">
        <v>130</v>
      </c>
      <c r="AA38" s="482"/>
      <c r="AB38" s="478" t="s">
        <v>50</v>
      </c>
      <c r="AC38" s="478" t="s">
        <v>50</v>
      </c>
      <c r="AD38" s="482"/>
      <c r="AE38" s="484"/>
      <c r="AF38" s="484"/>
      <c r="AG38" s="616"/>
      <c r="AH38" s="200" t="n">
        <f aca="false">IF(COUNTIF(D38:AG38,"&gt;0")&gt;$AH$1,$AH$1,COUNTIF(D38:AG38,"&gt;0"))</f>
        <v>0</v>
      </c>
      <c r="AI38" s="196"/>
      <c r="AJ38" s="196" t="n">
        <f aca="false">COUNTIF($D38:$AG38,"отп/Б")+COUNTIF($D38:$AG38,"отп")+COUNTIF($D38:$AG38,"отп/с")</f>
        <v>0</v>
      </c>
      <c r="AK38" s="196" t="n">
        <f aca="false">COUNTIF($D38:$AG38,"Б")</f>
        <v>0</v>
      </c>
      <c r="AL38" s="196"/>
      <c r="AM38" s="197" t="n">
        <v>25</v>
      </c>
      <c r="AN38" s="230"/>
      <c r="AO38" s="230" t="n">
        <v>50</v>
      </c>
      <c r="AP38" s="400"/>
      <c r="AQ38" s="230" t="n">
        <v>75</v>
      </c>
      <c r="AR38" s="230" t="n">
        <f aca="false">AN38*AO38+AP38*AQ38+AL38*AM38</f>
        <v>0</v>
      </c>
      <c r="AS38" s="230"/>
    </row>
  </sheetData>
  <mergeCells count="1">
    <mergeCell ref="D1:AG1"/>
  </mergeCells>
  <conditionalFormatting sqref="A1:AG2 A3:D3 A4:C13 B15 A39:AG1048576 P10:P11 F33:F35 AA3:AG3 F21 F26 I26:I27 F29 I7:I10 F13:F15 I14:I17 AH1:AMI1048576 P29:P30 B14:C14 A14:A38 B16:C38 M29 M25:M27 M8:M11 M21 I36 AA15:AA17 AD10:AD16 AA19 D4:D35 J4:L11 Q5:S8 AG34:AG38 AG29:AG30 AG19:AG26 AA4:AA5 J36:L38 F4:F11 Q29:S31 Q28:R28 X34:X38 AA29:AA30 X23:X25 AA27 AD24:AD26 M14:M16 Q11:S17 Q10:R10 Q4:R4 Q19:S27 Q18:R18 M36 M38 AA7 X4:X9 AE34:AF38 AG7:AG16 X15:X21 AA21 AA34:AA35 AA37:AA38 I29 I21 G4:H38 P33:S38 P13:P16 P21:P27 N4:O38 U4:W38 AD37:AD38 AD35 AD21:AD22 AD7 AD29:AD30 AD4:AG5 AD19 AB4:AC38 I32:I34 J14:L34 M33:M34 AA24:AA25 X29:X32 AE7:AF32 AA11:AA13 F3:S3 U3:X3 X27 X11:X13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P2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AD27 AG27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F20 I20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M20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F19 I19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M19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P19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P20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F24 I24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F22 I22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M22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F30 I30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M30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F23 I23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M23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I28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M28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I11 I4:I6 M5:M6 P4 F12 I37:I38 I12:M12 F37:F38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M7 P7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AD9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F17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M17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M24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P8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M31 AA31 AG32 F31:F32 I31 P31 AD31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P5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P6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M4">
    <cfRule type="cellIs" priority="86" operator="equal" aboveAverage="0" equalAverage="0" bottom="0" percent="0" rank="0" text="" dxfId="3">
      <formula>"б"</formula>
    </cfRule>
    <cfRule type="cellIs" priority="87" operator="equal" aboveAverage="0" equalAverage="0" bottom="0" percent="0" rank="0" text="" dxfId="0">
      <formula>"отп"</formula>
    </cfRule>
    <cfRule type="cellIs" priority="88" operator="equal" aboveAverage="0" equalAverage="0" bottom="0" percent="0" rank="0" text="" dxfId="1">
      <formula>"Х"</formula>
    </cfRule>
  </conditionalFormatting>
  <conditionalFormatting sqref="AG31">
    <cfRule type="cellIs" priority="89" operator="equal" aboveAverage="0" equalAverage="0" bottom="0" percent="0" rank="0" text="" dxfId="0">
      <formula>"б"</formula>
    </cfRule>
    <cfRule type="cellIs" priority="90" operator="equal" aboveAverage="0" equalAverage="0" bottom="0" percent="0" rank="0" text="" dxfId="1">
      <formula>"отп"</formula>
    </cfRule>
    <cfRule type="cellIs" priority="91" operator="equal" aboveAverage="0" equalAverage="0" bottom="0" percent="0" rank="0" text="" dxfId="2">
      <formula>"Х"</formula>
    </cfRule>
  </conditionalFormatting>
  <conditionalFormatting sqref="M18 P18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AA18 AG18 AD18">
    <cfRule type="cellIs" priority="95" operator="equal" aboveAverage="0" equalAverage="0" bottom="0" percent="0" rank="0" text="" dxfId="3">
      <formula>"б"</formula>
    </cfRule>
    <cfRule type="cellIs" priority="96" operator="equal" aboveAverage="0" equalAverage="0" bottom="0" percent="0" rank="0" text="" dxfId="0">
      <formula>"отп"</formula>
    </cfRule>
    <cfRule type="cellIs" priority="97" operator="equal" aboveAverage="0" equalAverage="0" bottom="0" percent="0" rank="0" text="" dxfId="1">
      <formula>"Х"</formula>
    </cfRule>
  </conditionalFormatting>
  <conditionalFormatting sqref="F18 I18">
    <cfRule type="cellIs" priority="98" operator="equal" aboveAverage="0" equalAverage="0" bottom="0" percent="0" rank="0" text="" dxfId="2">
      <formula>"б"</formula>
    </cfRule>
    <cfRule type="cellIs" priority="99" operator="equal" aboveAverage="0" equalAverage="0" bottom="0" percent="0" rank="0" text="" dxfId="3">
      <formula>"отп"</formula>
    </cfRule>
    <cfRule type="cellIs" priority="100" operator="equal" aboveAverage="0" equalAverage="0" bottom="0" percent="0" rank="0" text="" dxfId="0">
      <formula>"Х"</formula>
    </cfRule>
  </conditionalFormatting>
  <conditionalFormatting sqref="F28">
    <cfRule type="cellIs" priority="101" operator="equal" aboveAverage="0" equalAverage="0" bottom="0" percent="0" rank="0" text="" dxfId="1">
      <formula>"б"</formula>
    </cfRule>
    <cfRule type="cellIs" priority="102" operator="equal" aboveAverage="0" equalAverage="0" bottom="0" percent="0" rank="0" text="" dxfId="2">
      <formula>"отп"</formula>
    </cfRule>
    <cfRule type="cellIs" priority="103" operator="equal" aboveAverage="0" equalAverage="0" bottom="0" percent="0" rank="0" text="" dxfId="3">
      <formula>"Х"</formula>
    </cfRule>
  </conditionalFormatting>
  <conditionalFormatting sqref="F25 I25">
    <cfRule type="cellIs" priority="104" operator="equal" aboveAverage="0" equalAverage="0" bottom="0" percent="0" rank="0" text="" dxfId="0">
      <formula>"б"</formula>
    </cfRule>
    <cfRule type="cellIs" priority="105" operator="equal" aboveAverage="0" equalAverage="0" bottom="0" percent="0" rank="0" text="" dxfId="1">
      <formula>"отп"</formula>
    </cfRule>
    <cfRule type="cellIs" priority="106" operator="equal" aboveAverage="0" equalAverage="0" bottom="0" percent="0" rank="0" text="" dxfId="2">
      <formula>"Х"</formula>
    </cfRule>
  </conditionalFormatting>
  <conditionalFormatting sqref="S18">
    <cfRule type="cellIs" priority="107" operator="equal" aboveAverage="0" equalAverage="0" bottom="0" percent="0" rank="0" text="" dxfId="3">
      <formula>"б"</formula>
    </cfRule>
    <cfRule type="cellIs" priority="108" operator="equal" aboveAverage="0" equalAverage="0" bottom="0" percent="0" rank="0" text="" dxfId="0">
      <formula>"отп"</formula>
    </cfRule>
    <cfRule type="cellIs" priority="109" operator="equal" aboveAverage="0" equalAverage="0" bottom="0" percent="0" rank="0" text="" dxfId="1">
      <formula>"Х"</formula>
    </cfRule>
  </conditionalFormatting>
  <conditionalFormatting sqref="AD28">
    <cfRule type="cellIs" priority="110" operator="equal" aboveAverage="0" equalAverage="0" bottom="0" percent="0" rank="0" text="" dxfId="2">
      <formula>"б"</formula>
    </cfRule>
    <cfRule type="cellIs" priority="111" operator="equal" aboveAverage="0" equalAverage="0" bottom="0" percent="0" rank="0" text="" dxfId="3">
      <formula>"отп"</formula>
    </cfRule>
    <cfRule type="cellIs" priority="112" operator="equal" aboveAverage="0" equalAverage="0" bottom="0" percent="0" rank="0" text="" dxfId="0">
      <formula>"Х"</formula>
    </cfRule>
  </conditionalFormatting>
  <conditionalFormatting sqref="AG28">
    <cfRule type="cellIs" priority="113" operator="equal" aboveAverage="0" equalAverage="0" bottom="0" percent="0" rank="0" text="" dxfId="1">
      <formula>"б"</formula>
    </cfRule>
    <cfRule type="cellIs" priority="114" operator="equal" aboveAverage="0" equalAverage="0" bottom="0" percent="0" rank="0" text="" dxfId="2">
      <formula>"отп"</formula>
    </cfRule>
    <cfRule type="cellIs" priority="115" operator="equal" aboveAverage="0" equalAverage="0" bottom="0" percent="0" rank="0" text="" dxfId="3">
      <formula>"Х"</formula>
    </cfRule>
  </conditionalFormatting>
  <conditionalFormatting sqref="M32 P32:S32">
    <cfRule type="cellIs" priority="116" operator="equal" aboveAverage="0" equalAverage="0" bottom="0" percent="0" rank="0" text="" dxfId="0">
      <formula>"б"</formula>
    </cfRule>
    <cfRule type="cellIs" priority="117" operator="equal" aboveAverage="0" equalAverage="0" bottom="0" percent="0" rank="0" text="" dxfId="1">
      <formula>"отп"</formula>
    </cfRule>
    <cfRule type="cellIs" priority="118" operator="equal" aboveAverage="0" equalAverage="0" bottom="0" percent="0" rank="0" text="" dxfId="2">
      <formula>"Х"</formula>
    </cfRule>
  </conditionalFormatting>
  <conditionalFormatting sqref="AA23 AD23">
    <cfRule type="cellIs" priority="119" operator="equal" aboveAverage="0" equalAverage="0" bottom="0" percent="0" rank="0" text="" dxfId="3">
      <formula>"б"</formula>
    </cfRule>
    <cfRule type="cellIs" priority="120" operator="equal" aboveAverage="0" equalAverage="0" bottom="0" percent="0" rank="0" text="" dxfId="0">
      <formula>"отп"</formula>
    </cfRule>
    <cfRule type="cellIs" priority="121" operator="equal" aboveAverage="0" equalAverage="0" bottom="0" percent="0" rank="0" text="" dxfId="1">
      <formula>"Х"</formula>
    </cfRule>
  </conditionalFormatting>
  <conditionalFormatting sqref="S10">
    <cfRule type="cellIs" priority="122" operator="equal" aboveAverage="0" equalAverage="0" bottom="0" percent="0" rank="0" text="" dxfId="0">
      <formula>"б"</formula>
    </cfRule>
    <cfRule type="cellIs" priority="123" operator="equal" aboveAverage="0" equalAverage="0" bottom="0" percent="0" rank="0" text="" dxfId="1">
      <formula>"отп"</formula>
    </cfRule>
    <cfRule type="cellIs" priority="124" operator="equal" aboveAverage="0" equalAverage="0" bottom="0" percent="0" rank="0" text="" dxfId="2">
      <formula>"Х"</formula>
    </cfRule>
  </conditionalFormatting>
  <conditionalFormatting sqref="AA10 X10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S4">
    <cfRule type="cellIs" priority="128" operator="equal" aboveAverage="0" equalAverage="0" bottom="0" percent="0" rank="0" text="" dxfId="3">
      <formula>"б"</formula>
    </cfRule>
    <cfRule type="cellIs" priority="129" operator="equal" aboveAverage="0" equalAverage="0" bottom="0" percent="0" rank="0" text="" dxfId="0">
      <formula>"отп"</formula>
    </cfRule>
    <cfRule type="cellIs" priority="130" operator="equal" aboveAverage="0" equalAverage="0" bottom="0" percent="0" rank="0" text="" dxfId="1">
      <formula>"Х"</formula>
    </cfRule>
  </conditionalFormatting>
  <conditionalFormatting sqref="M37">
    <cfRule type="cellIs" priority="131" operator="equal" aboveAverage="0" equalAverage="0" bottom="0" percent="0" rank="0" text="" dxfId="2">
      <formula>"б"</formula>
    </cfRule>
    <cfRule type="cellIs" priority="132" operator="equal" aboveAverage="0" equalAverage="0" bottom="0" percent="0" rank="0" text="" dxfId="3">
      <formula>"отп"</formula>
    </cfRule>
    <cfRule type="cellIs" priority="133" operator="equal" aboveAverage="0" equalAverage="0" bottom="0" percent="0" rank="0" text="" dxfId="0">
      <formula>"Х"</formula>
    </cfRule>
  </conditionalFormatting>
  <conditionalFormatting sqref="AA36">
    <cfRule type="cellIs" priority="134" operator="equal" aboveAverage="0" equalAverage="0" bottom="0" percent="0" rank="0" text="" dxfId="0">
      <formula>"б"</formula>
    </cfRule>
    <cfRule type="cellIs" priority="135" operator="equal" aboveAverage="0" equalAverage="0" bottom="0" percent="0" rank="0" text="" dxfId="1">
      <formula>"отп"</formula>
    </cfRule>
    <cfRule type="cellIs" priority="136" operator="equal" aboveAverage="0" equalAverage="0" bottom="0" percent="0" rank="0" text="" dxfId="2">
      <formula>"Х"</formula>
    </cfRule>
  </conditionalFormatting>
  <conditionalFormatting sqref="AD36">
    <cfRule type="cellIs" priority="137" operator="equal" aboveAverage="0" equalAverage="0" bottom="0" percent="0" rank="0" text="" dxfId="3">
      <formula>"б"</formula>
    </cfRule>
    <cfRule type="cellIs" priority="138" operator="equal" aboveAverage="0" equalAverage="0" bottom="0" percent="0" rank="0" text="" dxfId="0">
      <formula>"отп"</formula>
    </cfRule>
    <cfRule type="cellIs" priority="139" operator="equal" aboveAverage="0" equalAverage="0" bottom="0" percent="0" rank="0" text="" dxfId="1">
      <formula>"Х"</formula>
    </cfRule>
  </conditionalFormatting>
  <conditionalFormatting sqref="AA8 AD8">
    <cfRule type="cellIs" priority="140" operator="equal" aboveAverage="0" equalAverage="0" bottom="0" percent="0" rank="0" text="" dxfId="2">
      <formula>"б"</formula>
    </cfRule>
    <cfRule type="cellIs" priority="141" operator="equal" aboveAverage="0" equalAverage="0" bottom="0" percent="0" rank="0" text="" dxfId="3">
      <formula>"отп"</formula>
    </cfRule>
    <cfRule type="cellIs" priority="142" operator="equal" aboveAverage="0" equalAverage="0" bottom="0" percent="0" rank="0" text="" dxfId="0">
      <formula>"Х"</formula>
    </cfRule>
  </conditionalFormatting>
  <conditionalFormatting sqref="AA6 AD6">
    <cfRule type="cellIs" priority="143" operator="equal" aboveAverage="0" equalAverage="0" bottom="0" percent="0" rank="0" text="" dxfId="1">
      <formula>"б"</formula>
    </cfRule>
    <cfRule type="cellIs" priority="144" operator="equal" aboveAverage="0" equalAverage="0" bottom="0" percent="0" rank="0" text="" dxfId="2">
      <formula>"отп"</formula>
    </cfRule>
    <cfRule type="cellIs" priority="145" operator="equal" aboveAverage="0" equalAverage="0" bottom="0" percent="0" rank="0" text="" dxfId="3">
      <formula>"Х"</formula>
    </cfRule>
  </conditionalFormatting>
  <conditionalFormatting sqref="AE6:AG6">
    <cfRule type="cellIs" priority="146" operator="equal" aboveAverage="0" equalAverage="0" bottom="0" percent="0" rank="0" text="" dxfId="0">
      <formula>"б"</formula>
    </cfRule>
    <cfRule type="cellIs" priority="147" operator="equal" aboveAverage="0" equalAverage="0" bottom="0" percent="0" rank="0" text="" dxfId="1">
      <formula>"отп"</formula>
    </cfRule>
    <cfRule type="cellIs" priority="148" operator="equal" aboveAverage="0" equalAverage="0" bottom="0" percent="0" rank="0" text="" dxfId="2">
      <formula>"Х"</formula>
    </cfRule>
  </conditionalFormatting>
  <conditionalFormatting sqref="AA32">
    <cfRule type="cellIs" priority="149" operator="equal" aboveAverage="0" equalAverage="0" bottom="0" percent="0" rank="0" text="" dxfId="3">
      <formula>"б"</formula>
    </cfRule>
    <cfRule type="cellIs" priority="150" operator="equal" aboveAverage="0" equalAverage="0" bottom="0" percent="0" rank="0" text="" dxfId="0">
      <formula>"отп"</formula>
    </cfRule>
    <cfRule type="cellIs" priority="151" operator="equal" aboveAverage="0" equalAverage="0" bottom="0" percent="0" rank="0" text="" dxfId="1">
      <formula>"Х"</formula>
    </cfRule>
  </conditionalFormatting>
  <conditionalFormatting sqref="AA20 AD20">
    <cfRule type="cellIs" priority="152" operator="equal" aboveAverage="0" equalAverage="0" bottom="0" percent="0" rank="0" text="" dxfId="2">
      <formula>"б"</formula>
    </cfRule>
    <cfRule type="cellIs" priority="153" operator="equal" aboveAverage="0" equalAverage="0" bottom="0" percent="0" rank="0" text="" dxfId="3">
      <formula>"отп"</formula>
    </cfRule>
    <cfRule type="cellIs" priority="154" operator="equal" aboveAverage="0" equalAverage="0" bottom="0" percent="0" rank="0" text="" dxfId="0">
      <formula>"Х"</formula>
    </cfRule>
  </conditionalFormatting>
  <conditionalFormatting sqref="D37:D38">
    <cfRule type="cellIs" priority="155" operator="equal" aboveAverage="0" equalAverage="0" bottom="0" percent="0" rank="0" text="" dxfId="1">
      <formula>"б"</formula>
    </cfRule>
    <cfRule type="cellIs" priority="156" operator="equal" aboveAverage="0" equalAverage="0" bottom="0" percent="0" rank="0" text="" dxfId="2">
      <formula>"отп"</formula>
    </cfRule>
    <cfRule type="cellIs" priority="157" operator="equal" aboveAverage="0" equalAverage="0" bottom="0" percent="0" rank="0" text="" dxfId="3">
      <formula>"Х"</formula>
    </cfRule>
  </conditionalFormatting>
  <conditionalFormatting sqref="F36 D36">
    <cfRule type="cellIs" priority="158" operator="equal" aboveAverage="0" equalAverage="0" bottom="0" percent="0" rank="0" text="" dxfId="0">
      <formula>"б"</formula>
    </cfRule>
    <cfRule type="cellIs" priority="159" operator="equal" aboveAverage="0" equalAverage="0" bottom="0" percent="0" rank="0" text="" dxfId="1">
      <formula>"отп"</formula>
    </cfRule>
    <cfRule type="cellIs" priority="160" operator="equal" aboveAverage="0" equalAverage="0" bottom="0" percent="0" rank="0" text="" dxfId="2">
      <formula>"Х"</formula>
    </cfRule>
  </conditionalFormatting>
  <conditionalFormatting sqref="E3:E35">
    <cfRule type="cellIs" priority="161" operator="equal" aboveAverage="0" equalAverage="0" bottom="0" percent="0" rank="0" text="" dxfId="0">
      <formula>"б"</formula>
    </cfRule>
    <cfRule type="cellIs" priority="162" operator="equal" aboveAverage="0" equalAverage="0" bottom="0" percent="0" rank="0" text="" dxfId="1">
      <formula>"отп"</formula>
    </cfRule>
    <cfRule type="cellIs" priority="163" operator="equal" aboveAverage="0" equalAverage="0" bottom="0" percent="0" rank="0" text="" dxfId="2">
      <formula>"Х"</formula>
    </cfRule>
  </conditionalFormatting>
  <conditionalFormatting sqref="E37:E38">
    <cfRule type="cellIs" priority="164" operator="equal" aboveAverage="0" equalAverage="0" bottom="0" percent="0" rank="0" text="" dxfId="1">
      <formula>"б"</formula>
    </cfRule>
    <cfRule type="cellIs" priority="165" operator="equal" aboveAverage="0" equalAverage="0" bottom="0" percent="0" rank="0" text="" dxfId="2">
      <formula>"отп"</formula>
    </cfRule>
    <cfRule type="cellIs" priority="166" operator="equal" aboveAverage="0" equalAverage="0" bottom="0" percent="0" rank="0" text="" dxfId="3">
      <formula>"Х"</formula>
    </cfRule>
  </conditionalFormatting>
  <conditionalFormatting sqref="E36">
    <cfRule type="cellIs" priority="167" operator="equal" aboveAverage="0" equalAverage="0" bottom="0" percent="0" rank="0" text="" dxfId="0">
      <formula>"б"</formula>
    </cfRule>
    <cfRule type="cellIs" priority="168" operator="equal" aboveAverage="0" equalAverage="0" bottom="0" percent="0" rank="0" text="" dxfId="1">
      <formula>"отп"</formula>
    </cfRule>
    <cfRule type="cellIs" priority="169" operator="equal" aboveAverage="0" equalAverage="0" bottom="0" percent="0" rank="0" text="" dxfId="2">
      <formula>"Х"</formula>
    </cfRule>
  </conditionalFormatting>
  <conditionalFormatting sqref="J35:L35">
    <cfRule type="cellIs" priority="170" operator="equal" aboveAverage="0" equalAverage="0" bottom="0" percent="0" rank="0" text="" dxfId="0">
      <formula>"б"</formula>
    </cfRule>
    <cfRule type="cellIs" priority="171" operator="equal" aboveAverage="0" equalAverage="0" bottom="0" percent="0" rank="0" text="" dxfId="1">
      <formula>"отп"</formula>
    </cfRule>
    <cfRule type="cellIs" priority="172" operator="equal" aboveAverage="0" equalAverage="0" bottom="0" percent="0" rank="0" text="" dxfId="2">
      <formula>"Х"</formula>
    </cfRule>
  </conditionalFormatting>
  <conditionalFormatting sqref="I35 M35">
    <cfRule type="cellIs" priority="173" operator="equal" aboveAverage="0" equalAverage="0" bottom="0" percent="0" rank="0" text="" dxfId="0">
      <formula>"б"</formula>
    </cfRule>
    <cfRule type="cellIs" priority="174" operator="equal" aboveAverage="0" equalAverage="0" bottom="0" percent="0" rank="0" text="" dxfId="1">
      <formula>"отп"</formula>
    </cfRule>
    <cfRule type="cellIs" priority="175" operator="equal" aboveAverage="0" equalAverage="0" bottom="0" percent="0" rank="0" text="" dxfId="2">
      <formula>"Х"</formula>
    </cfRule>
  </conditionalFormatting>
  <conditionalFormatting sqref="J13:L13">
    <cfRule type="cellIs" priority="176" operator="equal" aboveAverage="0" equalAverage="0" bottom="0" percent="0" rank="0" text="" dxfId="0">
      <formula>"б"</formula>
    </cfRule>
    <cfRule type="cellIs" priority="177" operator="equal" aboveAverage="0" equalAverage="0" bottom="0" percent="0" rank="0" text="" dxfId="1">
      <formula>"отп"</formula>
    </cfRule>
    <cfRule type="cellIs" priority="178" operator="equal" aboveAverage="0" equalAverage="0" bottom="0" percent="0" rank="0" text="" dxfId="2">
      <formula>"Х"</formula>
    </cfRule>
  </conditionalFormatting>
  <conditionalFormatting sqref="I13 M13">
    <cfRule type="cellIs" priority="179" operator="equal" aboveAverage="0" equalAverage="0" bottom="0" percent="0" rank="0" text="" dxfId="0">
      <formula>"б"</formula>
    </cfRule>
    <cfRule type="cellIs" priority="180" operator="equal" aboveAverage="0" equalAverage="0" bottom="0" percent="0" rank="0" text="" dxfId="1">
      <formula>"отп"</formula>
    </cfRule>
    <cfRule type="cellIs" priority="181" operator="equal" aboveAverage="0" equalAverage="0" bottom="0" percent="0" rank="0" text="" dxfId="2">
      <formula>"Х"</formula>
    </cfRule>
  </conditionalFormatting>
  <conditionalFormatting sqref="Q9:S9">
    <cfRule type="cellIs" priority="182" operator="equal" aboveAverage="0" equalAverage="0" bottom="0" percent="0" rank="0" text="" dxfId="0">
      <formula>"б"</formula>
    </cfRule>
    <cfRule type="cellIs" priority="183" operator="equal" aboveAverage="0" equalAverage="0" bottom="0" percent="0" rank="0" text="" dxfId="1">
      <formula>"отп"</formula>
    </cfRule>
    <cfRule type="cellIs" priority="184" operator="equal" aboveAverage="0" equalAverage="0" bottom="0" percent="0" rank="0" text="" dxfId="2">
      <formula>"Х"</formula>
    </cfRule>
  </conditionalFormatting>
  <conditionalFormatting sqref="P9">
    <cfRule type="cellIs" priority="185" operator="equal" aboveAverage="0" equalAverage="0" bottom="0" percent="0" rank="0" text="" dxfId="0">
      <formula>"б"</formula>
    </cfRule>
    <cfRule type="cellIs" priority="186" operator="equal" aboveAverage="0" equalAverage="0" bottom="0" percent="0" rank="0" text="" dxfId="1">
      <formula>"отп"</formula>
    </cfRule>
    <cfRule type="cellIs" priority="187" operator="equal" aboveAverage="0" equalAverage="0" bottom="0" percent="0" rank="0" text="" dxfId="2">
      <formula>"Х"</formula>
    </cfRule>
  </conditionalFormatting>
  <conditionalFormatting sqref="AA26">
    <cfRule type="cellIs" priority="188" operator="equal" aboveAverage="0" equalAverage="0" bottom="0" percent="0" rank="0" text="" dxfId="0">
      <formula>"б"</formula>
    </cfRule>
    <cfRule type="cellIs" priority="189" operator="equal" aboveAverage="0" equalAverage="0" bottom="0" percent="0" rank="0" text="" dxfId="1">
      <formula>"отп"</formula>
    </cfRule>
    <cfRule type="cellIs" priority="190" operator="equal" aboveAverage="0" equalAverage="0" bottom="0" percent="0" rank="0" text="" dxfId="2">
      <formula>"Х"</formula>
    </cfRule>
  </conditionalFormatting>
  <conditionalFormatting sqref="X26">
    <cfRule type="cellIs" priority="191" operator="equal" aboveAverage="0" equalAverage="0" bottom="0" percent="0" rank="0" text="" dxfId="0">
      <formula>"б"</formula>
    </cfRule>
    <cfRule type="cellIs" priority="192" operator="equal" aboveAverage="0" equalAverage="0" bottom="0" percent="0" rank="0" text="" dxfId="1">
      <formula>"отп"</formula>
    </cfRule>
    <cfRule type="cellIs" priority="193" operator="equal" aboveAverage="0" equalAverage="0" bottom="0" percent="0" rank="0" text="" dxfId="2">
      <formula>"Х"</formula>
    </cfRule>
  </conditionalFormatting>
  <conditionalFormatting sqref="AA28">
    <cfRule type="cellIs" priority="194" operator="equal" aboveAverage="0" equalAverage="0" bottom="0" percent="0" rank="0" text="" dxfId="0">
      <formula>"б"</formula>
    </cfRule>
    <cfRule type="cellIs" priority="195" operator="equal" aboveAverage="0" equalAverage="0" bottom="0" percent="0" rank="0" text="" dxfId="1">
      <formula>"отп"</formula>
    </cfRule>
    <cfRule type="cellIs" priority="196" operator="equal" aboveAverage="0" equalAverage="0" bottom="0" percent="0" rank="0" text="" dxfId="2">
      <formula>"Х"</formula>
    </cfRule>
  </conditionalFormatting>
  <conditionalFormatting sqref="X28">
    <cfRule type="cellIs" priority="197" operator="equal" aboveAverage="0" equalAverage="0" bottom="0" percent="0" rank="0" text="" dxfId="0">
      <formula>"б"</formula>
    </cfRule>
    <cfRule type="cellIs" priority="198" operator="equal" aboveAverage="0" equalAverage="0" bottom="0" percent="0" rank="0" text="" dxfId="1">
      <formula>"отп"</formula>
    </cfRule>
    <cfRule type="cellIs" priority="199" operator="equal" aboveAverage="0" equalAverage="0" bottom="0" percent="0" rank="0" text="" dxfId="2">
      <formula>"Х"</formula>
    </cfRule>
  </conditionalFormatting>
  <conditionalFormatting sqref="AA33">
    <cfRule type="cellIs" priority="200" operator="equal" aboveAverage="0" equalAverage="0" bottom="0" percent="0" rank="0" text="" dxfId="0">
      <formula>"б"</formula>
    </cfRule>
    <cfRule type="cellIs" priority="201" operator="equal" aboveAverage="0" equalAverage="0" bottom="0" percent="0" rank="0" text="" dxfId="1">
      <formula>"отп"</formula>
    </cfRule>
    <cfRule type="cellIs" priority="202" operator="equal" aboveAverage="0" equalAverage="0" bottom="0" percent="0" rank="0" text="" dxfId="2">
      <formula>"Х"</formula>
    </cfRule>
  </conditionalFormatting>
  <conditionalFormatting sqref="X33">
    <cfRule type="cellIs" priority="203" operator="equal" aboveAverage="0" equalAverage="0" bottom="0" percent="0" rank="0" text="" dxfId="0">
      <formula>"б"</formula>
    </cfRule>
    <cfRule type="cellIs" priority="204" operator="equal" aboveAverage="0" equalAverage="0" bottom="0" percent="0" rank="0" text="" dxfId="1">
      <formula>"отп"</formula>
    </cfRule>
    <cfRule type="cellIs" priority="205" operator="equal" aboveAverage="0" equalAverage="0" bottom="0" percent="0" rank="0" text="" dxfId="2">
      <formula>"Х"</formula>
    </cfRule>
  </conditionalFormatting>
  <conditionalFormatting sqref="AE33:AG33">
    <cfRule type="cellIs" priority="206" operator="equal" aboveAverage="0" equalAverage="0" bottom="0" percent="0" rank="0" text="" dxfId="0">
      <formula>"б"</formula>
    </cfRule>
    <cfRule type="cellIs" priority="207" operator="equal" aboveAverage="0" equalAverage="0" bottom="0" percent="0" rank="0" text="" dxfId="1">
      <formula>"отп"</formula>
    </cfRule>
    <cfRule type="cellIs" priority="208" operator="equal" aboveAverage="0" equalAverage="0" bottom="0" percent="0" rank="0" text="" dxfId="2">
      <formula>"Х"</formula>
    </cfRule>
  </conditionalFormatting>
  <conditionalFormatting sqref="AD33">
    <cfRule type="cellIs" priority="209" operator="equal" aboveAverage="0" equalAverage="0" bottom="0" percent="0" rank="0" text="" dxfId="0">
      <formula>"б"</formula>
    </cfRule>
    <cfRule type="cellIs" priority="210" operator="equal" aboveAverage="0" equalAverage="0" bottom="0" percent="0" rank="0" text="" dxfId="1">
      <formula>"отп"</formula>
    </cfRule>
    <cfRule type="cellIs" priority="211" operator="equal" aboveAverage="0" equalAverage="0" bottom="0" percent="0" rank="0" text="" dxfId="2">
      <formula>"Х"</formula>
    </cfRule>
  </conditionalFormatting>
  <conditionalFormatting sqref="AA14">
    <cfRule type="cellIs" priority="212" operator="equal" aboveAverage="0" equalAverage="0" bottom="0" percent="0" rank="0" text="" dxfId="0">
      <formula>"б"</formula>
    </cfRule>
    <cfRule type="cellIs" priority="213" operator="equal" aboveAverage="0" equalAverage="0" bottom="0" percent="0" rank="0" text="" dxfId="1">
      <formula>"отп"</formula>
    </cfRule>
    <cfRule type="cellIs" priority="214" operator="equal" aboveAverage="0" equalAverage="0" bottom="0" percent="0" rank="0" text="" dxfId="2">
      <formula>"Х"</formula>
    </cfRule>
  </conditionalFormatting>
  <conditionalFormatting sqref="X14">
    <cfRule type="cellIs" priority="215" operator="equal" aboveAverage="0" equalAverage="0" bottom="0" percent="0" rank="0" text="" dxfId="0">
      <formula>"б"</formula>
    </cfRule>
    <cfRule type="cellIs" priority="216" operator="equal" aboveAverage="0" equalAverage="0" bottom="0" percent="0" rank="0" text="" dxfId="1">
      <formula>"отп"</formula>
    </cfRule>
    <cfRule type="cellIs" priority="217" operator="equal" aboveAverage="0" equalAverage="0" bottom="0" percent="0" rank="0" text="" dxfId="2">
      <formula>"Х"</formula>
    </cfRule>
  </conditionalFormatting>
  <conditionalFormatting sqref="T3 T5:T8 T29:T31 T11:T17 T19:T27 T33:T38">
    <cfRule type="cellIs" priority="218" operator="equal" aboveAverage="0" equalAverage="0" bottom="0" percent="0" rank="0" text="" dxfId="0">
      <formula>"б"</formula>
    </cfRule>
    <cfRule type="cellIs" priority="219" operator="equal" aboveAverage="0" equalAverage="0" bottom="0" percent="0" rank="0" text="" dxfId="1">
      <formula>"отп"</formula>
    </cfRule>
    <cfRule type="cellIs" priority="220" operator="equal" aboveAverage="0" equalAverage="0" bottom="0" percent="0" rank="0" text="" dxfId="2">
      <formula>"Х"</formula>
    </cfRule>
  </conditionalFormatting>
  <conditionalFormatting sqref="T18">
    <cfRule type="cellIs" priority="221" operator="equal" aboveAverage="0" equalAverage="0" bottom="0" percent="0" rank="0" text="" dxfId="3">
      <formula>"б"</formula>
    </cfRule>
    <cfRule type="cellIs" priority="222" operator="equal" aboveAverage="0" equalAverage="0" bottom="0" percent="0" rank="0" text="" dxfId="0">
      <formula>"отп"</formula>
    </cfRule>
    <cfRule type="cellIs" priority="223" operator="equal" aboveAverage="0" equalAverage="0" bottom="0" percent="0" rank="0" text="" dxfId="1">
      <formula>"Х"</formula>
    </cfRule>
  </conditionalFormatting>
  <conditionalFormatting sqref="T32">
    <cfRule type="cellIs" priority="224" operator="equal" aboveAverage="0" equalAverage="0" bottom="0" percent="0" rank="0" text="" dxfId="0">
      <formula>"б"</formula>
    </cfRule>
    <cfRule type="cellIs" priority="225" operator="equal" aboveAverage="0" equalAverage="0" bottom="0" percent="0" rank="0" text="" dxfId="1">
      <formula>"отп"</formula>
    </cfRule>
    <cfRule type="cellIs" priority="226" operator="equal" aboveAverage="0" equalAverage="0" bottom="0" percent="0" rank="0" text="" dxfId="2">
      <formula>"Х"</formula>
    </cfRule>
  </conditionalFormatting>
  <conditionalFormatting sqref="T10">
    <cfRule type="cellIs" priority="227" operator="equal" aboveAverage="0" equalAverage="0" bottom="0" percent="0" rank="0" text="" dxfId="0">
      <formula>"б"</formula>
    </cfRule>
    <cfRule type="cellIs" priority="228" operator="equal" aboveAverage="0" equalAverage="0" bottom="0" percent="0" rank="0" text="" dxfId="1">
      <formula>"отп"</formula>
    </cfRule>
    <cfRule type="cellIs" priority="229" operator="equal" aboveAverage="0" equalAverage="0" bottom="0" percent="0" rank="0" text="" dxfId="2">
      <formula>"Х"</formula>
    </cfRule>
  </conditionalFormatting>
  <conditionalFormatting sqref="T4">
    <cfRule type="cellIs" priority="230" operator="equal" aboveAverage="0" equalAverage="0" bottom="0" percent="0" rank="0" text="" dxfId="3">
      <formula>"б"</formula>
    </cfRule>
    <cfRule type="cellIs" priority="231" operator="equal" aboveAverage="0" equalAverage="0" bottom="0" percent="0" rank="0" text="" dxfId="0">
      <formula>"отп"</formula>
    </cfRule>
    <cfRule type="cellIs" priority="232" operator="equal" aboveAverage="0" equalAverage="0" bottom="0" percent="0" rank="0" text="" dxfId="1">
      <formula>"Х"</formula>
    </cfRule>
  </conditionalFormatting>
  <conditionalFormatting sqref="T9">
    <cfRule type="cellIs" priority="233" operator="equal" aboveAverage="0" equalAverage="0" bottom="0" percent="0" rank="0" text="" dxfId="0">
      <formula>"б"</formula>
    </cfRule>
    <cfRule type="cellIs" priority="234" operator="equal" aboveAverage="0" equalAverage="0" bottom="0" percent="0" rank="0" text="" dxfId="1">
      <formula>"отп"</formula>
    </cfRule>
    <cfRule type="cellIs" priority="235" operator="equal" aboveAverage="0" equalAverage="0" bottom="0" percent="0" rank="0" text="" dxfId="2">
      <formula>"Х"</formula>
    </cfRule>
  </conditionalFormatting>
  <conditionalFormatting sqref="AA22">
    <cfRule type="cellIs" priority="236" operator="equal" aboveAverage="0" equalAverage="0" bottom="0" percent="0" rank="0" text="" dxfId="0">
      <formula>"б"</formula>
    </cfRule>
    <cfRule type="cellIs" priority="237" operator="equal" aboveAverage="0" equalAverage="0" bottom="0" percent="0" rank="0" text="" dxfId="1">
      <formula>"отп"</formula>
    </cfRule>
    <cfRule type="cellIs" priority="238" operator="equal" aboveAverage="0" equalAverage="0" bottom="0" percent="0" rank="0" text="" dxfId="2">
      <formula>"Х"</formula>
    </cfRule>
  </conditionalFormatting>
  <conditionalFormatting sqref="X22">
    <cfRule type="cellIs" priority="239" operator="equal" aboveAverage="0" equalAverage="0" bottom="0" percent="0" rank="0" text="" dxfId="0">
      <formula>"б"</formula>
    </cfRule>
    <cfRule type="cellIs" priority="240" operator="equal" aboveAverage="0" equalAverage="0" bottom="0" percent="0" rank="0" text="" dxfId="1">
      <formula>"отп"</formula>
    </cfRule>
    <cfRule type="cellIs" priority="241" operator="equal" aboveAverage="0" equalAverage="0" bottom="0" percent="0" rank="0" text="" dxfId="2">
      <formula>"Х"</formula>
    </cfRule>
  </conditionalFormatting>
  <conditionalFormatting sqref="Y34:Y38 Y23:Y25 Y27 Y15:Y21 Y3:Y9 Y29:Y32 Y11:Y13">
    <cfRule type="cellIs" priority="242" operator="equal" aboveAverage="0" equalAverage="0" bottom="0" percent="0" rank="0" text="" dxfId="0">
      <formula>"б"</formula>
    </cfRule>
    <cfRule type="cellIs" priority="243" operator="equal" aboveAverage="0" equalAverage="0" bottom="0" percent="0" rank="0" text="" dxfId="1">
      <formula>"отп"</formula>
    </cfRule>
    <cfRule type="cellIs" priority="244" operator="equal" aboveAverage="0" equalAverage="0" bottom="0" percent="0" rank="0" text="" dxfId="2">
      <formula>"Х"</formula>
    </cfRule>
  </conditionalFormatting>
  <conditionalFormatting sqref="Y10">
    <cfRule type="cellIs" priority="245" operator="equal" aboveAverage="0" equalAverage="0" bottom="0" percent="0" rank="0" text="" dxfId="0">
      <formula>"б"</formula>
    </cfRule>
    <cfRule type="cellIs" priority="246" operator="equal" aboveAverage="0" equalAverage="0" bottom="0" percent="0" rank="0" text="" dxfId="1">
      <formula>"отп"</formula>
    </cfRule>
    <cfRule type="cellIs" priority="247" operator="equal" aboveAverage="0" equalAverage="0" bottom="0" percent="0" rank="0" text="" dxfId="2">
      <formula>"Х"</formula>
    </cfRule>
  </conditionalFormatting>
  <conditionalFormatting sqref="Y26">
    <cfRule type="cellIs" priority="248" operator="equal" aboveAverage="0" equalAverage="0" bottom="0" percent="0" rank="0" text="" dxfId="0">
      <formula>"б"</formula>
    </cfRule>
    <cfRule type="cellIs" priority="249" operator="equal" aboveAverage="0" equalAverage="0" bottom="0" percent="0" rank="0" text="" dxfId="1">
      <formula>"отп"</formula>
    </cfRule>
    <cfRule type="cellIs" priority="250" operator="equal" aboveAverage="0" equalAverage="0" bottom="0" percent="0" rank="0" text="" dxfId="2">
      <formula>"Х"</formula>
    </cfRule>
  </conditionalFormatting>
  <conditionalFormatting sqref="Y28">
    <cfRule type="cellIs" priority="251" operator="equal" aboveAverage="0" equalAverage="0" bottom="0" percent="0" rank="0" text="" dxfId="0">
      <formula>"б"</formula>
    </cfRule>
    <cfRule type="cellIs" priority="252" operator="equal" aboveAverage="0" equalAverage="0" bottom="0" percent="0" rank="0" text="" dxfId="1">
      <formula>"отп"</formula>
    </cfRule>
    <cfRule type="cellIs" priority="253" operator="equal" aboveAverage="0" equalAverage="0" bottom="0" percent="0" rank="0" text="" dxfId="2">
      <formula>"Х"</formula>
    </cfRule>
  </conditionalFormatting>
  <conditionalFormatting sqref="Y33">
    <cfRule type="cellIs" priority="254" operator="equal" aboveAverage="0" equalAverage="0" bottom="0" percent="0" rank="0" text="" dxfId="0">
      <formula>"б"</formula>
    </cfRule>
    <cfRule type="cellIs" priority="255" operator="equal" aboveAverage="0" equalAverage="0" bottom="0" percent="0" rank="0" text="" dxfId="1">
      <formula>"отп"</formula>
    </cfRule>
    <cfRule type="cellIs" priority="256" operator="equal" aboveAverage="0" equalAverage="0" bottom="0" percent="0" rank="0" text="" dxfId="2">
      <formula>"Х"</formula>
    </cfRule>
  </conditionalFormatting>
  <conditionalFormatting sqref="Y14">
    <cfRule type="cellIs" priority="257" operator="equal" aboveAverage="0" equalAverage="0" bottom="0" percent="0" rank="0" text="" dxfId="0">
      <formula>"б"</formula>
    </cfRule>
    <cfRule type="cellIs" priority="258" operator="equal" aboveAverage="0" equalAverage="0" bottom="0" percent="0" rank="0" text="" dxfId="1">
      <formula>"отп"</formula>
    </cfRule>
    <cfRule type="cellIs" priority="259" operator="equal" aboveAverage="0" equalAverage="0" bottom="0" percent="0" rank="0" text="" dxfId="2">
      <formula>"Х"</formula>
    </cfRule>
  </conditionalFormatting>
  <conditionalFormatting sqref="Y22">
    <cfRule type="cellIs" priority="260" operator="equal" aboveAverage="0" equalAverage="0" bottom="0" percent="0" rank="0" text="" dxfId="0">
      <formula>"б"</formula>
    </cfRule>
    <cfRule type="cellIs" priority="261" operator="equal" aboveAverage="0" equalAverage="0" bottom="0" percent="0" rank="0" text="" dxfId="1">
      <formula>"отп"</formula>
    </cfRule>
    <cfRule type="cellIs" priority="262" operator="equal" aboveAverage="0" equalAverage="0" bottom="0" percent="0" rank="0" text="" dxfId="2">
      <formula>"Х"</formula>
    </cfRule>
  </conditionalFormatting>
  <conditionalFormatting sqref="Z34:Z38 Z23:Z25 Z27 Z15:Z21 Z3:Z9 Z29:Z32 Z11:Z13">
    <cfRule type="cellIs" priority="263" operator="equal" aboveAverage="0" equalAverage="0" bottom="0" percent="0" rank="0" text="" dxfId="0">
      <formula>"б"</formula>
    </cfRule>
    <cfRule type="cellIs" priority="264" operator="equal" aboveAverage="0" equalAverage="0" bottom="0" percent="0" rank="0" text="" dxfId="1">
      <formula>"отп"</formula>
    </cfRule>
    <cfRule type="cellIs" priority="265" operator="equal" aboveAverage="0" equalAverage="0" bottom="0" percent="0" rank="0" text="" dxfId="2">
      <formula>"Х"</formula>
    </cfRule>
  </conditionalFormatting>
  <conditionalFormatting sqref="Z10">
    <cfRule type="cellIs" priority="266" operator="equal" aboveAverage="0" equalAverage="0" bottom="0" percent="0" rank="0" text="" dxfId="0">
      <formula>"б"</formula>
    </cfRule>
    <cfRule type="cellIs" priority="267" operator="equal" aboveAverage="0" equalAverage="0" bottom="0" percent="0" rank="0" text="" dxfId="1">
      <formula>"отп"</formula>
    </cfRule>
    <cfRule type="cellIs" priority="268" operator="equal" aboveAverage="0" equalAverage="0" bottom="0" percent="0" rank="0" text="" dxfId="2">
      <formula>"Х"</formula>
    </cfRule>
  </conditionalFormatting>
  <conditionalFormatting sqref="Z26">
    <cfRule type="cellIs" priority="269" operator="equal" aboveAverage="0" equalAverage="0" bottom="0" percent="0" rank="0" text="" dxfId="0">
      <formula>"б"</formula>
    </cfRule>
    <cfRule type="cellIs" priority="270" operator="equal" aboveAverage="0" equalAverage="0" bottom="0" percent="0" rank="0" text="" dxfId="1">
      <formula>"отп"</formula>
    </cfRule>
    <cfRule type="cellIs" priority="271" operator="equal" aboveAverage="0" equalAverage="0" bottom="0" percent="0" rank="0" text="" dxfId="2">
      <formula>"Х"</formula>
    </cfRule>
  </conditionalFormatting>
  <conditionalFormatting sqref="Z28">
    <cfRule type="cellIs" priority="272" operator="equal" aboveAverage="0" equalAverage="0" bottom="0" percent="0" rank="0" text="" dxfId="0">
      <formula>"б"</formula>
    </cfRule>
    <cfRule type="cellIs" priority="273" operator="equal" aboveAverage="0" equalAverage="0" bottom="0" percent="0" rank="0" text="" dxfId="1">
      <formula>"отп"</formula>
    </cfRule>
    <cfRule type="cellIs" priority="274" operator="equal" aboveAverage="0" equalAverage="0" bottom="0" percent="0" rank="0" text="" dxfId="2">
      <formula>"Х"</formula>
    </cfRule>
  </conditionalFormatting>
  <conditionalFormatting sqref="Z33">
    <cfRule type="cellIs" priority="275" operator="equal" aboveAverage="0" equalAverage="0" bottom="0" percent="0" rank="0" text="" dxfId="0">
      <formula>"б"</formula>
    </cfRule>
    <cfRule type="cellIs" priority="276" operator="equal" aboveAverage="0" equalAverage="0" bottom="0" percent="0" rank="0" text="" dxfId="1">
      <formula>"отп"</formula>
    </cfRule>
    <cfRule type="cellIs" priority="277" operator="equal" aboveAverage="0" equalAverage="0" bottom="0" percent="0" rank="0" text="" dxfId="2">
      <formula>"Х"</formula>
    </cfRule>
  </conditionalFormatting>
  <conditionalFormatting sqref="Z14">
    <cfRule type="cellIs" priority="278" operator="equal" aboveAverage="0" equalAverage="0" bottom="0" percent="0" rank="0" text="" dxfId="0">
      <formula>"б"</formula>
    </cfRule>
    <cfRule type="cellIs" priority="279" operator="equal" aboveAverage="0" equalAverage="0" bottom="0" percent="0" rank="0" text="" dxfId="1">
      <formula>"отп"</formula>
    </cfRule>
    <cfRule type="cellIs" priority="280" operator="equal" aboveAverage="0" equalAverage="0" bottom="0" percent="0" rank="0" text="" dxfId="2">
      <formula>"Х"</formula>
    </cfRule>
  </conditionalFormatting>
  <conditionalFormatting sqref="Z22">
    <cfRule type="cellIs" priority="281" operator="equal" aboveAverage="0" equalAverage="0" bottom="0" percent="0" rank="0" text="" dxfId="0">
      <formula>"б"</formula>
    </cfRule>
    <cfRule type="cellIs" priority="282" operator="equal" aboveAverage="0" equalAverage="0" bottom="0" percent="0" rank="0" text="" dxfId="1">
      <formula>"отп"</formula>
    </cfRule>
    <cfRule type="cellIs" priority="283" operator="equal" aboveAverage="0" equalAverage="0" bottom="0" percent="0" rank="0" text="" dxfId="2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5" min="4" style="0" width="4.57"/>
    <col collapsed="false" customWidth="true" hidden="false" outlineLevel="0" max="6" min="6" style="0" width="5.14"/>
    <col collapsed="false" customWidth="true" hidden="false" outlineLevel="0" max="7" min="7" style="0" width="6.43"/>
    <col collapsed="false" customWidth="true" hidden="false" outlineLevel="0" max="8" min="8" style="0" width="5"/>
    <col collapsed="false" customWidth="true" hidden="false" outlineLevel="0" max="9" min="9" style="0" width="5.43"/>
    <col collapsed="false" customWidth="true" hidden="false" outlineLevel="0" max="10" min="10" style="0" width="5"/>
    <col collapsed="false" customWidth="true" hidden="false" outlineLevel="0" max="11" min="11" style="0" width="6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6.7"/>
    <col collapsed="false" customWidth="true" hidden="false" outlineLevel="0" max="15" min="15" style="0" width="6.14"/>
    <col collapsed="false" customWidth="true" hidden="false" outlineLevel="0" max="16" min="16" style="0" width="5"/>
    <col collapsed="false" customWidth="true" hidden="false" outlineLevel="0" max="17" min="17" style="0" width="6.57"/>
    <col collapsed="false" customWidth="true" hidden="false" outlineLevel="0" max="18" min="18" style="0" width="6"/>
    <col collapsed="false" customWidth="true" hidden="false" outlineLevel="0" max="19" min="19" style="0" width="5.7"/>
    <col collapsed="false" customWidth="true" hidden="false" outlineLevel="0" max="20" min="20" style="0" width="4.57"/>
    <col collapsed="false" customWidth="true" hidden="false" outlineLevel="0" max="21" min="21" style="0" width="5.57"/>
    <col collapsed="false" customWidth="true" hidden="false" outlineLevel="0" max="22" min="22" style="0" width="4.57"/>
    <col collapsed="false" customWidth="true" hidden="false" outlineLevel="0" max="23" min="23" style="0" width="5.14"/>
    <col collapsed="false" customWidth="true" hidden="false" outlineLevel="0" max="24" min="24" style="0" width="4.57"/>
    <col collapsed="false" customWidth="true" hidden="false" outlineLevel="0" max="25" min="25" style="0" width="5.43"/>
    <col collapsed="false" customWidth="true" hidden="false" outlineLevel="0" max="27" min="26" style="0" width="4.57"/>
    <col collapsed="false" customWidth="true" hidden="false" outlineLevel="0" max="28" min="28" style="0" width="4.85"/>
    <col collapsed="false" customWidth="true" hidden="false" outlineLevel="0" max="31" min="29" style="0" width="4.57"/>
    <col collapsed="false" customWidth="true" hidden="false" outlineLevel="0" max="32" min="32" style="73" width="6.43"/>
    <col collapsed="false" customWidth="true" hidden="false" outlineLevel="0" max="33" min="33" style="0" width="7.14"/>
    <col collapsed="false" customWidth="true" hidden="false" outlineLevel="0" max="34" min="34" style="73" width="5.43"/>
    <col collapsed="false" customWidth="true" hidden="false" outlineLevel="0" max="35" min="35" style="0" width="7.14"/>
    <col collapsed="false" customWidth="true" hidden="false" outlineLevel="0" max="36" min="36" style="73" width="7.57"/>
    <col collapsed="false" customWidth="true" hidden="false" outlineLevel="0" max="37" min="37" style="0" width="9.7"/>
    <col collapsed="false" customWidth="true" hidden="false" outlineLevel="0" max="38" min="38" style="0" width="11.14"/>
    <col collapsed="false" customWidth="true" hidden="false" outlineLevel="0" max="39" min="39" style="0" width="9.28"/>
    <col collapsed="false" customWidth="true" hidden="false" outlineLevel="0" max="40" min="40" style="0" width="6.14"/>
    <col collapsed="false" customWidth="true" hidden="false" outlineLevel="0" max="41" min="41" style="0" width="7"/>
    <col collapsed="false" customWidth="true" hidden="false" outlineLevel="0" max="42" min="42" style="0" width="8.14"/>
    <col collapsed="false" customWidth="true" hidden="false" outlineLevel="0" max="43" min="43" style="0" width="5.7"/>
    <col collapsed="false" customWidth="true" hidden="false" outlineLevel="0" max="1025" min="44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63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4"/>
      <c r="AG1" s="75"/>
      <c r="AH1" s="74"/>
      <c r="AI1" s="75"/>
      <c r="AJ1" s="74"/>
      <c r="AK1" s="77"/>
      <c r="AL1" s="75"/>
      <c r="AM1" s="77"/>
      <c r="AN1" s="75"/>
      <c r="AO1" s="75"/>
      <c r="AP1" s="75"/>
      <c r="AQ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80" t="s">
        <v>2</v>
      </c>
      <c r="AG2" s="80" t="s">
        <v>3</v>
      </c>
      <c r="AH2" s="80" t="s">
        <v>4</v>
      </c>
      <c r="AI2" s="81" t="s">
        <v>5</v>
      </c>
      <c r="AJ2" s="82" t="s">
        <v>6</v>
      </c>
      <c r="AK2" s="83" t="s">
        <v>7</v>
      </c>
      <c r="AL2" s="84" t="s">
        <v>8</v>
      </c>
      <c r="AM2" s="83" t="s">
        <v>7</v>
      </c>
      <c r="AN2" s="85" t="s">
        <v>9</v>
      </c>
      <c r="AO2" s="86" t="s">
        <v>7</v>
      </c>
      <c r="AP2" s="87" t="s">
        <v>10</v>
      </c>
      <c r="AQ2" s="88" t="s">
        <v>11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n">
        <v>8</v>
      </c>
      <c r="E3" s="91" t="s">
        <v>50</v>
      </c>
      <c r="F3" s="92" t="s">
        <v>50</v>
      </c>
      <c r="G3" s="92" t="n">
        <v>8</v>
      </c>
      <c r="H3" s="91" t="n">
        <v>8</v>
      </c>
      <c r="I3" s="92" t="n">
        <v>8</v>
      </c>
      <c r="J3" s="92" t="n">
        <v>8</v>
      </c>
      <c r="K3" s="92" t="n">
        <v>8</v>
      </c>
      <c r="L3" s="92" t="s">
        <v>50</v>
      </c>
      <c r="M3" s="92" t="s">
        <v>50</v>
      </c>
      <c r="N3" s="92" t="n">
        <v>8</v>
      </c>
      <c r="O3" s="91" t="n">
        <v>8</v>
      </c>
      <c r="P3" s="92" t="n">
        <v>8</v>
      </c>
      <c r="Q3" s="92" t="n">
        <v>8</v>
      </c>
      <c r="R3" s="92" t="n">
        <v>8</v>
      </c>
      <c r="S3" s="92" t="s">
        <v>50</v>
      </c>
      <c r="T3" s="92" t="s">
        <v>50</v>
      </c>
      <c r="U3" s="92" t="n">
        <v>8</v>
      </c>
      <c r="V3" s="91" t="n">
        <v>8</v>
      </c>
      <c r="W3" s="91" t="n">
        <v>8</v>
      </c>
      <c r="X3" s="91" t="n">
        <v>8</v>
      </c>
      <c r="Y3" s="91" t="n">
        <v>8</v>
      </c>
      <c r="Z3" s="91" t="s">
        <v>50</v>
      </c>
      <c r="AA3" s="92" t="s">
        <v>50</v>
      </c>
      <c r="AB3" s="92" t="n">
        <v>8</v>
      </c>
      <c r="AC3" s="91" t="n">
        <v>8</v>
      </c>
      <c r="AD3" s="91" t="n">
        <v>8</v>
      </c>
      <c r="AE3" s="91" t="n">
        <v>8</v>
      </c>
      <c r="AF3" s="89" t="n">
        <v>20</v>
      </c>
      <c r="AG3" s="89"/>
      <c r="AH3" s="89"/>
      <c r="AI3" s="89"/>
      <c r="AJ3" s="89"/>
      <c r="AK3" s="93" t="n">
        <v>25</v>
      </c>
      <c r="AL3" s="94"/>
      <c r="AM3" s="95" t="n">
        <v>50</v>
      </c>
      <c r="AN3" s="89"/>
      <c r="AO3" s="96"/>
      <c r="AP3" s="96"/>
      <c r="AQ3" s="97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25" t="n">
        <v>8</v>
      </c>
      <c r="E4" s="25" t="s">
        <v>50</v>
      </c>
      <c r="F4" s="27" t="s">
        <v>50</v>
      </c>
      <c r="G4" s="25" t="n">
        <v>8</v>
      </c>
      <c r="H4" s="25" t="n">
        <v>8</v>
      </c>
      <c r="I4" s="27" t="n">
        <v>8</v>
      </c>
      <c r="J4" s="27" t="n">
        <v>8</v>
      </c>
      <c r="K4" s="27" t="n">
        <v>8</v>
      </c>
      <c r="L4" s="27" t="s">
        <v>50</v>
      </c>
      <c r="M4" s="27" t="s">
        <v>50</v>
      </c>
      <c r="N4" s="27" t="n">
        <v>8</v>
      </c>
      <c r="O4" s="25" t="n">
        <v>8</v>
      </c>
      <c r="P4" s="27" t="n">
        <v>8</v>
      </c>
      <c r="Q4" s="27" t="n">
        <v>8</v>
      </c>
      <c r="R4" s="27" t="n">
        <v>8</v>
      </c>
      <c r="S4" s="27" t="s">
        <v>50</v>
      </c>
      <c r="T4" s="27" t="s">
        <v>50</v>
      </c>
      <c r="U4" s="27" t="n">
        <v>8</v>
      </c>
      <c r="V4" s="25" t="n">
        <v>8</v>
      </c>
      <c r="W4" s="25" t="n">
        <v>8</v>
      </c>
      <c r="X4" s="25" t="n">
        <v>8</v>
      </c>
      <c r="Y4" s="25" t="n">
        <v>8</v>
      </c>
      <c r="Z4" s="25" t="s">
        <v>50</v>
      </c>
      <c r="AA4" s="27" t="s">
        <v>50</v>
      </c>
      <c r="AB4" s="27" t="n">
        <v>8</v>
      </c>
      <c r="AC4" s="25" t="n">
        <v>8</v>
      </c>
      <c r="AD4" s="25" t="n">
        <v>8</v>
      </c>
      <c r="AE4" s="25" t="n">
        <v>8</v>
      </c>
      <c r="AF4" s="23" t="n">
        <v>20</v>
      </c>
      <c r="AG4" s="23"/>
      <c r="AH4" s="23"/>
      <c r="AI4" s="23"/>
      <c r="AJ4" s="23"/>
      <c r="AK4" s="31" t="n">
        <v>25</v>
      </c>
      <c r="AL4" s="37" t="n">
        <v>22</v>
      </c>
      <c r="AM4" s="33" t="n">
        <v>40</v>
      </c>
      <c r="AN4" s="23"/>
      <c r="AO4" s="23"/>
      <c r="AP4" s="23" t="n">
        <f aca="false">AL4*AM4</f>
        <v>880</v>
      </c>
      <c r="AQ4" s="98" t="n">
        <v>1.15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25" t="n">
        <v>8</v>
      </c>
      <c r="E5" s="52" t="n">
        <v>9</v>
      </c>
      <c r="F5" s="27" t="s">
        <v>50</v>
      </c>
      <c r="G5" s="27" t="n">
        <v>8</v>
      </c>
      <c r="H5" s="25" t="n">
        <v>8</v>
      </c>
      <c r="I5" s="27" t="n">
        <v>8</v>
      </c>
      <c r="J5" s="27" t="n">
        <v>8</v>
      </c>
      <c r="K5" s="27" t="n">
        <v>8</v>
      </c>
      <c r="L5" s="27" t="s">
        <v>50</v>
      </c>
      <c r="M5" s="27" t="s">
        <v>50</v>
      </c>
      <c r="N5" s="27" t="n">
        <v>8</v>
      </c>
      <c r="O5" s="25" t="n">
        <v>8</v>
      </c>
      <c r="P5" s="27" t="n">
        <v>8</v>
      </c>
      <c r="Q5" s="27" t="n">
        <v>8</v>
      </c>
      <c r="R5" s="27" t="n">
        <v>8</v>
      </c>
      <c r="S5" s="27" t="s">
        <v>50</v>
      </c>
      <c r="T5" s="27" t="s">
        <v>50</v>
      </c>
      <c r="U5" s="38" t="n">
        <v>8</v>
      </c>
      <c r="V5" s="25" t="n">
        <v>8</v>
      </c>
      <c r="W5" s="25" t="n">
        <v>8</v>
      </c>
      <c r="X5" s="38" t="n">
        <v>8</v>
      </c>
      <c r="Y5" s="38" t="n">
        <v>8</v>
      </c>
      <c r="Z5" s="25" t="s">
        <v>50</v>
      </c>
      <c r="AA5" s="27" t="s">
        <v>50</v>
      </c>
      <c r="AB5" s="27" t="n">
        <v>8</v>
      </c>
      <c r="AC5" s="25" t="n">
        <v>8</v>
      </c>
      <c r="AD5" s="25" t="n">
        <v>8</v>
      </c>
      <c r="AE5" s="38" t="n">
        <v>8</v>
      </c>
      <c r="AF5" s="23" t="n">
        <v>20</v>
      </c>
      <c r="AG5" s="23"/>
      <c r="AH5" s="23"/>
      <c r="AI5" s="23"/>
      <c r="AJ5" s="23"/>
      <c r="AK5" s="31" t="n">
        <v>25</v>
      </c>
      <c r="AL5" s="37"/>
      <c r="AM5" s="33" t="n">
        <v>40</v>
      </c>
      <c r="AN5" s="23" t="n">
        <v>9</v>
      </c>
      <c r="AO5" s="23" t="n">
        <v>60</v>
      </c>
      <c r="AP5" s="23" t="n">
        <f aca="false">AN5*AO5</f>
        <v>540</v>
      </c>
      <c r="AQ5" s="98" t="n">
        <v>1.15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25" t="n">
        <v>8</v>
      </c>
      <c r="E6" s="25" t="s">
        <v>50</v>
      </c>
      <c r="F6" s="27" t="s">
        <v>50</v>
      </c>
      <c r="G6" s="25" t="n">
        <v>8</v>
      </c>
      <c r="H6" s="25" t="n">
        <v>8</v>
      </c>
      <c r="I6" s="27" t="n">
        <v>8</v>
      </c>
      <c r="J6" s="27" t="n">
        <v>8</v>
      </c>
      <c r="K6" s="27" t="n">
        <v>8</v>
      </c>
      <c r="L6" s="27" t="s">
        <v>50</v>
      </c>
      <c r="M6" s="27" t="s">
        <v>50</v>
      </c>
      <c r="N6" s="27" t="n">
        <v>8</v>
      </c>
      <c r="O6" s="25" t="n">
        <v>8</v>
      </c>
      <c r="P6" s="27" t="n">
        <v>8</v>
      </c>
      <c r="Q6" s="27" t="n">
        <v>8</v>
      </c>
      <c r="R6" s="27" t="n">
        <v>8</v>
      </c>
      <c r="S6" s="27" t="s">
        <v>50</v>
      </c>
      <c r="T6" s="27" t="s">
        <v>50</v>
      </c>
      <c r="U6" s="27" t="n">
        <v>8</v>
      </c>
      <c r="V6" s="25" t="n">
        <v>8</v>
      </c>
      <c r="W6" s="25" t="n">
        <v>8</v>
      </c>
      <c r="X6" s="25" t="n">
        <v>8</v>
      </c>
      <c r="Y6" s="25" t="n">
        <v>8</v>
      </c>
      <c r="Z6" s="25" t="s">
        <v>50</v>
      </c>
      <c r="AA6" s="27" t="s">
        <v>50</v>
      </c>
      <c r="AB6" s="27" t="n">
        <v>8</v>
      </c>
      <c r="AC6" s="25" t="n">
        <v>8</v>
      </c>
      <c r="AD6" s="25" t="n">
        <v>8</v>
      </c>
      <c r="AE6" s="25" t="n">
        <v>8</v>
      </c>
      <c r="AF6" s="23" t="n">
        <v>20</v>
      </c>
      <c r="AG6" s="23"/>
      <c r="AH6" s="23"/>
      <c r="AI6" s="34"/>
      <c r="AJ6" s="23"/>
      <c r="AK6" s="31" t="n">
        <v>25</v>
      </c>
      <c r="AL6" s="37"/>
      <c r="AM6" s="33" t="n">
        <v>50</v>
      </c>
      <c r="AN6" s="23"/>
      <c r="AO6" s="34"/>
      <c r="AP6" s="34"/>
      <c r="AQ6" s="98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25" t="n">
        <v>8</v>
      </c>
      <c r="E7" s="52" t="n">
        <v>5</v>
      </c>
      <c r="F7" s="27" t="s">
        <v>50</v>
      </c>
      <c r="G7" s="25" t="n">
        <v>8</v>
      </c>
      <c r="H7" s="25" t="n">
        <v>11.5</v>
      </c>
      <c r="I7" s="27" t="n">
        <v>8</v>
      </c>
      <c r="J7" s="27" t="n">
        <v>11.5</v>
      </c>
      <c r="K7" s="27" t="n">
        <v>8</v>
      </c>
      <c r="L7" s="27" t="s">
        <v>50</v>
      </c>
      <c r="M7" s="27" t="s">
        <v>50</v>
      </c>
      <c r="N7" s="27" t="n">
        <v>8</v>
      </c>
      <c r="O7" s="25" t="n">
        <v>9</v>
      </c>
      <c r="P7" s="41" t="n">
        <v>11.5</v>
      </c>
      <c r="Q7" s="41" t="n">
        <v>12.5</v>
      </c>
      <c r="R7" s="41" t="n">
        <v>8</v>
      </c>
      <c r="S7" s="53" t="n">
        <v>13</v>
      </c>
      <c r="T7" s="27" t="s">
        <v>50</v>
      </c>
      <c r="U7" s="41" t="n">
        <v>8</v>
      </c>
      <c r="V7" s="39" t="n">
        <v>12.5</v>
      </c>
      <c r="W7" s="25" t="n">
        <v>8</v>
      </c>
      <c r="X7" s="39" t="n">
        <v>10.5</v>
      </c>
      <c r="Y7" s="39" t="n">
        <v>10</v>
      </c>
      <c r="Z7" s="25" t="s">
        <v>50</v>
      </c>
      <c r="AA7" s="27" t="s">
        <v>50</v>
      </c>
      <c r="AB7" s="27" t="n">
        <v>8</v>
      </c>
      <c r="AC7" s="39" t="n">
        <v>11.5</v>
      </c>
      <c r="AD7" s="25" t="n">
        <v>11</v>
      </c>
      <c r="AE7" s="39" t="n">
        <v>8</v>
      </c>
      <c r="AF7" s="23" t="n">
        <v>20</v>
      </c>
      <c r="AG7" s="23"/>
      <c r="AH7" s="23"/>
      <c r="AI7" s="23"/>
      <c r="AJ7" s="23"/>
      <c r="AK7" s="31" t="n">
        <v>25</v>
      </c>
      <c r="AL7" s="37" t="n">
        <v>32</v>
      </c>
      <c r="AM7" s="33" t="n">
        <v>40</v>
      </c>
      <c r="AN7" s="23" t="n">
        <v>18</v>
      </c>
      <c r="AO7" s="23" t="n">
        <v>60</v>
      </c>
      <c r="AP7" s="23" t="n">
        <f aca="false">AL7*AM7+AN7*AO7</f>
        <v>2360</v>
      </c>
      <c r="AQ7" s="98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25" t="n">
        <v>8</v>
      </c>
      <c r="E8" s="25" t="s">
        <v>50</v>
      </c>
      <c r="F8" s="27" t="s">
        <v>50</v>
      </c>
      <c r="G8" s="25" t="n">
        <v>8</v>
      </c>
      <c r="H8" s="25" t="n">
        <v>8</v>
      </c>
      <c r="I8" s="27" t="n">
        <v>20</v>
      </c>
      <c r="J8" s="27" t="n">
        <v>17</v>
      </c>
      <c r="K8" s="27" t="n">
        <v>8</v>
      </c>
      <c r="L8" s="27" t="s">
        <v>50</v>
      </c>
      <c r="M8" s="27" t="s">
        <v>50</v>
      </c>
      <c r="N8" s="41" t="n">
        <v>8</v>
      </c>
      <c r="O8" s="39" t="n">
        <v>11.5</v>
      </c>
      <c r="P8" s="27" t="n">
        <v>8</v>
      </c>
      <c r="Q8" s="27" t="n">
        <v>20</v>
      </c>
      <c r="R8" s="41" t="n">
        <v>17</v>
      </c>
      <c r="S8" s="27" t="s">
        <v>50</v>
      </c>
      <c r="T8" s="27" t="s">
        <v>50</v>
      </c>
      <c r="U8" s="41" t="n">
        <v>8</v>
      </c>
      <c r="V8" s="25" t="n">
        <v>8</v>
      </c>
      <c r="W8" s="25" t="n">
        <v>20</v>
      </c>
      <c r="X8" s="25" t="n">
        <v>17</v>
      </c>
      <c r="Y8" s="25" t="n">
        <v>8</v>
      </c>
      <c r="Z8" s="25" t="s">
        <v>50</v>
      </c>
      <c r="AA8" s="27" t="s">
        <v>50</v>
      </c>
      <c r="AB8" s="27" t="n">
        <v>8</v>
      </c>
      <c r="AC8" s="25" t="n">
        <v>8</v>
      </c>
      <c r="AD8" s="25" t="n">
        <v>20</v>
      </c>
      <c r="AE8" s="25" t="n">
        <v>17</v>
      </c>
      <c r="AF8" s="23" t="n">
        <v>20</v>
      </c>
      <c r="AG8" s="23"/>
      <c r="AH8" s="23"/>
      <c r="AI8" s="23"/>
      <c r="AJ8" s="23" t="n">
        <v>32</v>
      </c>
      <c r="AK8" s="31" t="n">
        <v>25</v>
      </c>
      <c r="AL8" s="37" t="n">
        <v>56</v>
      </c>
      <c r="AM8" s="33" t="n">
        <v>40</v>
      </c>
      <c r="AN8" s="23"/>
      <c r="AO8" s="23"/>
      <c r="AP8" s="99" t="n">
        <f aca="false">AJ8*AK8+AL8*AM8</f>
        <v>3040</v>
      </c>
      <c r="AQ8" s="98"/>
    </row>
    <row r="9" customFormat="false" ht="15" hidden="false" customHeight="false" outlineLevel="0" collapsed="false">
      <c r="A9" s="23" t="n">
        <v>7</v>
      </c>
      <c r="B9" s="23" t="s">
        <v>12</v>
      </c>
      <c r="C9" s="40" t="s">
        <v>21</v>
      </c>
      <c r="D9" s="25" t="n">
        <v>8</v>
      </c>
      <c r="E9" s="25" t="s">
        <v>50</v>
      </c>
      <c r="F9" s="27" t="s">
        <v>50</v>
      </c>
      <c r="G9" s="27" t="n">
        <v>8</v>
      </c>
      <c r="H9" s="25" t="n">
        <v>8</v>
      </c>
      <c r="I9" s="27" t="n">
        <v>8</v>
      </c>
      <c r="J9" s="27" t="n">
        <v>8</v>
      </c>
      <c r="K9" s="25" t="n">
        <v>8</v>
      </c>
      <c r="L9" s="27" t="s">
        <v>50</v>
      </c>
      <c r="M9" s="27" t="s">
        <v>50</v>
      </c>
      <c r="N9" s="25" t="n">
        <v>8</v>
      </c>
      <c r="O9" s="25" t="n">
        <v>8</v>
      </c>
      <c r="P9" s="27" t="n">
        <v>8</v>
      </c>
      <c r="Q9" s="25" t="n">
        <v>8</v>
      </c>
      <c r="R9" s="25" t="n">
        <v>8</v>
      </c>
      <c r="S9" s="27" t="s">
        <v>50</v>
      </c>
      <c r="T9" s="27" t="s">
        <v>50</v>
      </c>
      <c r="U9" s="25" t="n">
        <v>8</v>
      </c>
      <c r="V9" s="25" t="n">
        <v>8</v>
      </c>
      <c r="W9" s="25" t="n">
        <v>8</v>
      </c>
      <c r="X9" s="25" t="n">
        <v>8</v>
      </c>
      <c r="Y9" s="25" t="n">
        <v>8</v>
      </c>
      <c r="Z9" s="25" t="s">
        <v>50</v>
      </c>
      <c r="AA9" s="27" t="s">
        <v>50</v>
      </c>
      <c r="AB9" s="27" t="n">
        <v>8</v>
      </c>
      <c r="AC9" s="25" t="n">
        <v>8</v>
      </c>
      <c r="AD9" s="25" t="n">
        <v>8</v>
      </c>
      <c r="AE9" s="25" t="n">
        <v>8</v>
      </c>
      <c r="AF9" s="23" t="n">
        <v>20</v>
      </c>
      <c r="AG9" s="23"/>
      <c r="AH9" s="23"/>
      <c r="AI9" s="23"/>
      <c r="AJ9" s="23"/>
      <c r="AK9" s="31" t="n">
        <v>25</v>
      </c>
      <c r="AL9" s="37"/>
      <c r="AM9" s="33" t="n">
        <v>40</v>
      </c>
      <c r="AN9" s="23"/>
      <c r="AO9" s="23"/>
      <c r="AP9" s="23"/>
      <c r="AQ9" s="98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25" t="n">
        <v>8</v>
      </c>
      <c r="E10" s="25" t="s">
        <v>50</v>
      </c>
      <c r="F10" s="27" t="s">
        <v>50</v>
      </c>
      <c r="G10" s="27" t="n">
        <v>8</v>
      </c>
      <c r="H10" s="25" t="n">
        <v>8</v>
      </c>
      <c r="I10" s="27" t="n">
        <v>8</v>
      </c>
      <c r="J10" s="27" t="n">
        <v>8</v>
      </c>
      <c r="K10" s="27" t="n">
        <v>8</v>
      </c>
      <c r="L10" s="27" t="s">
        <v>50</v>
      </c>
      <c r="M10" s="27" t="s">
        <v>50</v>
      </c>
      <c r="N10" s="27" t="n">
        <v>8</v>
      </c>
      <c r="O10" s="25" t="n">
        <v>8</v>
      </c>
      <c r="P10" s="27" t="n">
        <v>8</v>
      </c>
      <c r="Q10" s="27" t="n">
        <v>8</v>
      </c>
      <c r="R10" s="27" t="n">
        <v>8</v>
      </c>
      <c r="S10" s="27" t="s">
        <v>50</v>
      </c>
      <c r="T10" s="27" t="s">
        <v>50</v>
      </c>
      <c r="U10" s="27" t="n">
        <v>8</v>
      </c>
      <c r="V10" s="25" t="n">
        <v>8</v>
      </c>
      <c r="W10" s="25" t="n">
        <v>8</v>
      </c>
      <c r="X10" s="25" t="n">
        <v>8</v>
      </c>
      <c r="Y10" s="25" t="n">
        <v>8</v>
      </c>
      <c r="Z10" s="25" t="s">
        <v>50</v>
      </c>
      <c r="AA10" s="27" t="s">
        <v>50</v>
      </c>
      <c r="AB10" s="27" t="n">
        <v>8</v>
      </c>
      <c r="AC10" s="25" t="n">
        <v>8</v>
      </c>
      <c r="AD10" s="25" t="n">
        <v>8</v>
      </c>
      <c r="AE10" s="25" t="n">
        <v>8</v>
      </c>
      <c r="AF10" s="23" t="n">
        <v>20</v>
      </c>
      <c r="AG10" s="23"/>
      <c r="AH10" s="23"/>
      <c r="AI10" s="23"/>
      <c r="AJ10" s="23" t="n">
        <v>32</v>
      </c>
      <c r="AK10" s="31" t="n">
        <v>15</v>
      </c>
      <c r="AL10" s="37" t="n">
        <v>56</v>
      </c>
      <c r="AM10" s="33" t="n">
        <v>30</v>
      </c>
      <c r="AN10" s="44"/>
      <c r="AO10" s="44"/>
      <c r="AP10" s="99" t="n">
        <f aca="false">AJ10*AK10+AL10*AM10</f>
        <v>2160</v>
      </c>
      <c r="AQ10" s="98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23</v>
      </c>
      <c r="D11" s="25" t="n">
        <v>8</v>
      </c>
      <c r="E11" s="25" t="s">
        <v>50</v>
      </c>
      <c r="F11" s="27" t="s">
        <v>50</v>
      </c>
      <c r="G11" s="27" t="n">
        <v>8</v>
      </c>
      <c r="H11" s="25" t="n">
        <v>12</v>
      </c>
      <c r="I11" s="27" t="n">
        <v>8</v>
      </c>
      <c r="J11" s="27" t="n">
        <v>20</v>
      </c>
      <c r="K11" s="27" t="n">
        <v>18</v>
      </c>
      <c r="L11" s="27" t="s">
        <v>50</v>
      </c>
      <c r="M11" s="27" t="s">
        <v>50</v>
      </c>
      <c r="N11" s="27" t="n">
        <v>9</v>
      </c>
      <c r="O11" s="25" t="n">
        <v>8</v>
      </c>
      <c r="P11" s="27" t="n">
        <v>20</v>
      </c>
      <c r="Q11" s="27" t="n">
        <v>19.5</v>
      </c>
      <c r="R11" s="27" t="n">
        <v>8</v>
      </c>
      <c r="S11" s="53" t="n">
        <v>11</v>
      </c>
      <c r="T11" s="27" t="s">
        <v>50</v>
      </c>
      <c r="U11" s="27" t="n">
        <v>8</v>
      </c>
      <c r="V11" s="25" t="n">
        <v>8</v>
      </c>
      <c r="W11" s="25" t="n">
        <v>8</v>
      </c>
      <c r="X11" s="25" t="n">
        <v>20</v>
      </c>
      <c r="Y11" s="25" t="n">
        <v>17</v>
      </c>
      <c r="Z11" s="25" t="s">
        <v>50</v>
      </c>
      <c r="AA11" s="27" t="s">
        <v>50</v>
      </c>
      <c r="AB11" s="25" t="n">
        <v>8</v>
      </c>
      <c r="AC11" s="25" t="n">
        <v>8</v>
      </c>
      <c r="AD11" s="25" t="n">
        <v>8</v>
      </c>
      <c r="AE11" s="25" t="n">
        <v>20</v>
      </c>
      <c r="AF11" s="23" t="n">
        <v>20</v>
      </c>
      <c r="AG11" s="23"/>
      <c r="AH11" s="23"/>
      <c r="AI11" s="23"/>
      <c r="AJ11" s="23" t="n">
        <v>32</v>
      </c>
      <c r="AK11" s="31" t="n">
        <v>25</v>
      </c>
      <c r="AL11" s="37" t="n">
        <v>52</v>
      </c>
      <c r="AM11" s="33" t="n">
        <v>40</v>
      </c>
      <c r="AN11" s="100" t="n">
        <v>11</v>
      </c>
      <c r="AO11" s="100" t="n">
        <v>60</v>
      </c>
      <c r="AP11" s="99" t="n">
        <f aca="false">AN11*AO11+AL11*AM11+AJ11*AK11</f>
        <v>3540</v>
      </c>
      <c r="AQ11" s="98"/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25" t="n">
        <v>8</v>
      </c>
      <c r="E12" s="25" t="s">
        <v>50</v>
      </c>
      <c r="F12" s="27" t="s">
        <v>50</v>
      </c>
      <c r="G12" s="27" t="n">
        <v>8</v>
      </c>
      <c r="H12" s="25" t="n">
        <v>8</v>
      </c>
      <c r="I12" s="27" t="n">
        <v>8</v>
      </c>
      <c r="J12" s="27" t="n">
        <v>8</v>
      </c>
      <c r="K12" s="27" t="n">
        <v>8</v>
      </c>
      <c r="L12" s="27" t="s">
        <v>50</v>
      </c>
      <c r="M12" s="27" t="s">
        <v>50</v>
      </c>
      <c r="N12" s="26" t="s">
        <v>15</v>
      </c>
      <c r="O12" s="26" t="s">
        <v>15</v>
      </c>
      <c r="P12" s="26" t="s">
        <v>15</v>
      </c>
      <c r="Q12" s="26" t="s">
        <v>15</v>
      </c>
      <c r="R12" s="26" t="s">
        <v>15</v>
      </c>
      <c r="S12" s="27" t="s">
        <v>50</v>
      </c>
      <c r="T12" s="27" t="s">
        <v>50</v>
      </c>
      <c r="U12" s="26" t="s">
        <v>15</v>
      </c>
      <c r="V12" s="26" t="s">
        <v>15</v>
      </c>
      <c r="W12" s="26" t="s">
        <v>15</v>
      </c>
      <c r="X12" s="25" t="n">
        <v>8</v>
      </c>
      <c r="Y12" s="25" t="n">
        <v>8</v>
      </c>
      <c r="Z12" s="25" t="s">
        <v>50</v>
      </c>
      <c r="AA12" s="27" t="s">
        <v>50</v>
      </c>
      <c r="AB12" s="27" t="n">
        <v>8</v>
      </c>
      <c r="AC12" s="25" t="n">
        <v>8</v>
      </c>
      <c r="AD12" s="25" t="n">
        <v>8</v>
      </c>
      <c r="AE12" s="25" t="n">
        <v>8</v>
      </c>
      <c r="AF12" s="23" t="n">
        <v>12</v>
      </c>
      <c r="AG12" s="23"/>
      <c r="AH12" s="23" t="n">
        <v>8</v>
      </c>
      <c r="AI12" s="23"/>
      <c r="AJ12" s="23" t="n">
        <v>16</v>
      </c>
      <c r="AK12" s="31" t="n">
        <v>15</v>
      </c>
      <c r="AL12" s="37" t="n">
        <v>17</v>
      </c>
      <c r="AM12" s="33" t="n">
        <v>30</v>
      </c>
      <c r="AN12" s="23"/>
      <c r="AO12" s="34"/>
      <c r="AP12" s="99" t="n">
        <f aca="false">AJ12*AK12+AL12*AM12</f>
        <v>750</v>
      </c>
      <c r="AQ12" s="98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25</v>
      </c>
      <c r="D13" s="25" t="n">
        <v>8</v>
      </c>
      <c r="E13" s="25" t="s">
        <v>50</v>
      </c>
      <c r="F13" s="27" t="s">
        <v>50</v>
      </c>
      <c r="G13" s="27" t="n">
        <v>8</v>
      </c>
      <c r="H13" s="25" t="n">
        <v>8</v>
      </c>
      <c r="I13" s="27" t="n">
        <v>8</v>
      </c>
      <c r="J13" s="27" t="n">
        <v>8</v>
      </c>
      <c r="K13" s="26" t="s">
        <v>15</v>
      </c>
      <c r="L13" s="27" t="s">
        <v>50</v>
      </c>
      <c r="M13" s="27" t="s">
        <v>50</v>
      </c>
      <c r="N13" s="27" t="n">
        <v>8</v>
      </c>
      <c r="O13" s="25" t="n">
        <v>8</v>
      </c>
      <c r="P13" s="27" t="n">
        <v>8</v>
      </c>
      <c r="Q13" s="27" t="n">
        <v>8</v>
      </c>
      <c r="R13" s="27" t="n">
        <v>8</v>
      </c>
      <c r="S13" s="27" t="s">
        <v>50</v>
      </c>
      <c r="T13" s="27" t="s">
        <v>50</v>
      </c>
      <c r="U13" s="27" t="n">
        <v>8</v>
      </c>
      <c r="V13" s="25" t="n">
        <v>8</v>
      </c>
      <c r="W13" s="25" t="n">
        <v>8</v>
      </c>
      <c r="X13" s="25" t="n">
        <v>8</v>
      </c>
      <c r="Y13" s="25" t="n">
        <v>8</v>
      </c>
      <c r="Z13" s="25" t="s">
        <v>50</v>
      </c>
      <c r="AA13" s="27" t="s">
        <v>50</v>
      </c>
      <c r="AB13" s="27" t="n">
        <v>8</v>
      </c>
      <c r="AC13" s="25" t="n">
        <v>8</v>
      </c>
      <c r="AD13" s="25" t="n">
        <v>8</v>
      </c>
      <c r="AE13" s="25" t="n">
        <v>8</v>
      </c>
      <c r="AF13" s="23" t="n">
        <v>19</v>
      </c>
      <c r="AG13" s="23"/>
      <c r="AH13" s="23" t="n">
        <v>1</v>
      </c>
      <c r="AI13" s="23"/>
      <c r="AJ13" s="23"/>
      <c r="AK13" s="31" t="n">
        <v>15</v>
      </c>
      <c r="AL13" s="37" t="n">
        <v>9</v>
      </c>
      <c r="AM13" s="33" t="n">
        <v>30</v>
      </c>
      <c r="AN13" s="23"/>
      <c r="AO13" s="34"/>
      <c r="AP13" s="34" t="n">
        <f aca="false">AL13*AM13</f>
        <v>270</v>
      </c>
      <c r="AQ13" s="98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64</v>
      </c>
      <c r="D14" s="25"/>
      <c r="E14" s="25"/>
      <c r="F14" s="27"/>
      <c r="G14" s="27"/>
      <c r="H14" s="25"/>
      <c r="I14" s="27"/>
      <c r="J14" s="27"/>
      <c r="K14" s="23"/>
      <c r="L14" s="27" t="s">
        <v>50</v>
      </c>
      <c r="M14" s="27" t="s">
        <v>50</v>
      </c>
      <c r="N14" s="27"/>
      <c r="O14" s="25"/>
      <c r="P14" s="27"/>
      <c r="Q14" s="27"/>
      <c r="R14" s="27"/>
      <c r="S14" s="27" t="s">
        <v>50</v>
      </c>
      <c r="T14" s="27" t="s">
        <v>50</v>
      </c>
      <c r="U14" s="27"/>
      <c r="V14" s="25" t="n">
        <v>8</v>
      </c>
      <c r="W14" s="25" t="n">
        <v>8</v>
      </c>
      <c r="X14" s="25" t="n">
        <v>8</v>
      </c>
      <c r="Y14" s="25" t="n">
        <v>8</v>
      </c>
      <c r="Z14" s="25" t="s">
        <v>50</v>
      </c>
      <c r="AA14" s="27" t="s">
        <v>50</v>
      </c>
      <c r="AB14" s="101" t="s">
        <v>65</v>
      </c>
      <c r="AC14" s="101" t="s">
        <v>65</v>
      </c>
      <c r="AD14" s="101" t="s">
        <v>65</v>
      </c>
      <c r="AE14" s="101" t="s">
        <v>65</v>
      </c>
      <c r="AF14" s="23" t="n">
        <v>4</v>
      </c>
      <c r="AG14" s="23"/>
      <c r="AH14" s="23"/>
      <c r="AI14" s="23" t="n">
        <v>4</v>
      </c>
      <c r="AJ14" s="23"/>
      <c r="AK14" s="31"/>
      <c r="AL14" s="37" t="n">
        <v>8.5</v>
      </c>
      <c r="AM14" s="33" t="n">
        <v>30</v>
      </c>
      <c r="AN14" s="23"/>
      <c r="AO14" s="34"/>
      <c r="AP14" s="34" t="n">
        <f aca="false">AL14*AM14</f>
        <v>255</v>
      </c>
      <c r="AQ14" s="98"/>
    </row>
    <row r="15" customFormat="false" ht="15" hidden="false" customHeight="false" outlineLevel="0" collapsed="false">
      <c r="A15" s="23" t="n">
        <v>13</v>
      </c>
      <c r="B15" s="23" t="s">
        <v>12</v>
      </c>
      <c r="C15" s="40" t="s">
        <v>26</v>
      </c>
      <c r="D15" s="25" t="n">
        <v>8</v>
      </c>
      <c r="E15" s="25" t="s">
        <v>50</v>
      </c>
      <c r="F15" s="27" t="s">
        <v>50</v>
      </c>
      <c r="G15" s="27" t="n">
        <v>8</v>
      </c>
      <c r="H15" s="25" t="n">
        <v>8</v>
      </c>
      <c r="I15" s="27" t="n">
        <v>8</v>
      </c>
      <c r="J15" s="27" t="n">
        <v>8</v>
      </c>
      <c r="K15" s="27" t="n">
        <v>8</v>
      </c>
      <c r="L15" s="27" t="s">
        <v>50</v>
      </c>
      <c r="M15" s="27" t="s">
        <v>50</v>
      </c>
      <c r="N15" s="27" t="n">
        <v>8</v>
      </c>
      <c r="O15" s="25" t="n">
        <v>8</v>
      </c>
      <c r="P15" s="27" t="n">
        <v>8</v>
      </c>
      <c r="Q15" s="27" t="n">
        <v>8</v>
      </c>
      <c r="R15" s="27" t="n">
        <v>8</v>
      </c>
      <c r="S15" s="27" t="s">
        <v>50</v>
      </c>
      <c r="T15" s="27" t="s">
        <v>50</v>
      </c>
      <c r="U15" s="27" t="n">
        <v>8</v>
      </c>
      <c r="V15" s="25" t="n">
        <v>8</v>
      </c>
      <c r="W15" s="25" t="n">
        <v>8</v>
      </c>
      <c r="X15" s="25" t="n">
        <v>8</v>
      </c>
      <c r="Y15" s="25" t="n">
        <v>8</v>
      </c>
      <c r="Z15" s="25" t="s">
        <v>50</v>
      </c>
      <c r="AA15" s="27" t="s">
        <v>50</v>
      </c>
      <c r="AB15" s="27" t="n">
        <v>8</v>
      </c>
      <c r="AC15" s="25" t="n">
        <v>8</v>
      </c>
      <c r="AD15" s="25" t="n">
        <v>8</v>
      </c>
      <c r="AE15" s="102" t="n">
        <v>8</v>
      </c>
      <c r="AF15" s="23" t="n">
        <v>20</v>
      </c>
      <c r="AG15" s="23"/>
      <c r="AH15" s="23"/>
      <c r="AI15" s="23"/>
      <c r="AJ15" s="23"/>
      <c r="AK15" s="31" t="n">
        <v>15</v>
      </c>
      <c r="AL15" s="37" t="n">
        <v>8</v>
      </c>
      <c r="AM15" s="33" t="n">
        <v>30</v>
      </c>
      <c r="AN15" s="23"/>
      <c r="AO15" s="34"/>
      <c r="AP15" s="34" t="n">
        <f aca="false">AL15*AM15</f>
        <v>240</v>
      </c>
      <c r="AQ15" s="98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28</v>
      </c>
      <c r="D16" s="25" t="n">
        <v>8</v>
      </c>
      <c r="E16" s="25" t="s">
        <v>50</v>
      </c>
      <c r="F16" s="27" t="s">
        <v>50</v>
      </c>
      <c r="G16" s="25" t="n">
        <v>8</v>
      </c>
      <c r="H16" s="25" t="n">
        <v>8</v>
      </c>
      <c r="I16" s="27" t="n">
        <v>8</v>
      </c>
      <c r="J16" s="26" t="s">
        <v>15</v>
      </c>
      <c r="K16" s="26" t="s">
        <v>15</v>
      </c>
      <c r="L16" s="27" t="s">
        <v>50</v>
      </c>
      <c r="M16" s="27" t="s">
        <v>50</v>
      </c>
      <c r="N16" s="27" t="n">
        <v>8</v>
      </c>
      <c r="O16" s="25" t="n">
        <v>8</v>
      </c>
      <c r="P16" s="27" t="n">
        <v>8</v>
      </c>
      <c r="Q16" s="27" t="n">
        <v>8</v>
      </c>
      <c r="R16" s="27" t="n">
        <v>8</v>
      </c>
      <c r="S16" s="27" t="s">
        <v>50</v>
      </c>
      <c r="T16" s="27" t="s">
        <v>50</v>
      </c>
      <c r="U16" s="58" t="s">
        <v>15</v>
      </c>
      <c r="V16" s="58" t="s">
        <v>15</v>
      </c>
      <c r="W16" s="25" t="n">
        <v>8</v>
      </c>
      <c r="X16" s="25" t="n">
        <v>8</v>
      </c>
      <c r="Y16" s="25" t="n">
        <v>8</v>
      </c>
      <c r="Z16" s="25" t="s">
        <v>50</v>
      </c>
      <c r="AA16" s="27" t="s">
        <v>50</v>
      </c>
      <c r="AB16" s="27" t="n">
        <v>8</v>
      </c>
      <c r="AC16" s="25" t="n">
        <v>8</v>
      </c>
      <c r="AD16" s="25" t="n">
        <v>8</v>
      </c>
      <c r="AE16" s="25" t="n">
        <v>8</v>
      </c>
      <c r="AF16" s="23" t="n">
        <v>16</v>
      </c>
      <c r="AG16" s="23"/>
      <c r="AH16" s="23" t="n">
        <v>4</v>
      </c>
      <c r="AI16" s="23"/>
      <c r="AJ16" s="23"/>
      <c r="AK16" s="31" t="n">
        <v>25</v>
      </c>
      <c r="AL16" s="34" t="n">
        <f aca="false">IF(SUM(A16:AE16)-$AI16*8-AN16&gt;0,SUM(A16:AE16)-$AI16*8-AN16,0)-AJ16</f>
        <v>142</v>
      </c>
      <c r="AM16" s="33" t="n">
        <v>50</v>
      </c>
      <c r="AN16" s="23"/>
      <c r="AO16" s="34"/>
      <c r="AP16" s="34"/>
      <c r="AQ16" s="98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29</v>
      </c>
      <c r="D17" s="25" t="n">
        <v>8</v>
      </c>
      <c r="E17" s="25" t="s">
        <v>50</v>
      </c>
      <c r="F17" s="27" t="s">
        <v>50</v>
      </c>
      <c r="G17" s="47" t="n">
        <v>8</v>
      </c>
      <c r="H17" s="25" t="n">
        <v>8</v>
      </c>
      <c r="I17" s="27" t="n">
        <v>8</v>
      </c>
      <c r="J17" s="27" t="n">
        <v>8</v>
      </c>
      <c r="K17" s="47" t="n">
        <v>8</v>
      </c>
      <c r="L17" s="27" t="s">
        <v>50</v>
      </c>
      <c r="M17" s="27" t="s">
        <v>50</v>
      </c>
      <c r="N17" s="27" t="n">
        <v>8</v>
      </c>
      <c r="O17" s="25" t="n">
        <v>8</v>
      </c>
      <c r="P17" s="27" t="n">
        <v>8</v>
      </c>
      <c r="Q17" s="27" t="n">
        <v>8</v>
      </c>
      <c r="R17" s="27" t="n">
        <v>8</v>
      </c>
      <c r="S17" s="27" t="s">
        <v>50</v>
      </c>
      <c r="T17" s="27" t="s">
        <v>50</v>
      </c>
      <c r="U17" s="27" t="n">
        <v>8</v>
      </c>
      <c r="V17" s="25" t="n">
        <v>8</v>
      </c>
      <c r="W17" s="25" t="n">
        <v>8</v>
      </c>
      <c r="X17" s="25" t="n">
        <v>8</v>
      </c>
      <c r="Y17" s="25" t="n">
        <v>8</v>
      </c>
      <c r="Z17" s="25" t="s">
        <v>50</v>
      </c>
      <c r="AA17" s="27" t="s">
        <v>50</v>
      </c>
      <c r="AB17" s="27" t="n">
        <v>8</v>
      </c>
      <c r="AC17" s="25" t="n">
        <v>8</v>
      </c>
      <c r="AD17" s="26" t="s">
        <v>15</v>
      </c>
      <c r="AE17" s="26" t="s">
        <v>15</v>
      </c>
      <c r="AF17" s="23" t="n">
        <v>18</v>
      </c>
      <c r="AG17" s="34"/>
      <c r="AH17" s="23" t="n">
        <v>2</v>
      </c>
      <c r="AI17" s="34"/>
      <c r="AJ17" s="23"/>
      <c r="AK17" s="31" t="n">
        <v>25</v>
      </c>
      <c r="AL17" s="34"/>
      <c r="AM17" s="33" t="n">
        <v>50</v>
      </c>
      <c r="AN17" s="23"/>
      <c r="AO17" s="34"/>
      <c r="AP17" s="34"/>
      <c r="AQ17" s="34"/>
    </row>
    <row r="18" customFormat="false" ht="15" hidden="false" customHeight="false" outlineLevel="0" collapsed="false">
      <c r="A18" s="23" t="n">
        <v>16</v>
      </c>
      <c r="B18" s="23" t="s">
        <v>27</v>
      </c>
      <c r="C18" s="46" t="s">
        <v>30</v>
      </c>
      <c r="D18" s="25" t="n">
        <v>8</v>
      </c>
      <c r="E18" s="25" t="s">
        <v>50</v>
      </c>
      <c r="F18" s="27" t="s">
        <v>50</v>
      </c>
      <c r="G18" s="47" t="n">
        <v>8</v>
      </c>
      <c r="H18" s="25" t="n">
        <v>8</v>
      </c>
      <c r="I18" s="27" t="n">
        <v>8</v>
      </c>
      <c r="J18" s="27" t="n">
        <v>8</v>
      </c>
      <c r="K18" s="47" t="n">
        <v>8</v>
      </c>
      <c r="L18" s="27" t="s">
        <v>50</v>
      </c>
      <c r="M18" s="27" t="s">
        <v>50</v>
      </c>
      <c r="N18" s="27" t="n">
        <v>8</v>
      </c>
      <c r="O18" s="25" t="n">
        <v>8</v>
      </c>
      <c r="P18" s="27" t="n">
        <v>8</v>
      </c>
      <c r="Q18" s="27" t="n">
        <v>8</v>
      </c>
      <c r="R18" s="27" t="n">
        <v>8</v>
      </c>
      <c r="S18" s="27" t="s">
        <v>50</v>
      </c>
      <c r="T18" s="27" t="s">
        <v>50</v>
      </c>
      <c r="U18" s="27" t="n">
        <v>8</v>
      </c>
      <c r="V18" s="25" t="n">
        <v>8</v>
      </c>
      <c r="W18" s="25" t="n">
        <v>8</v>
      </c>
      <c r="X18" s="25" t="n">
        <v>8</v>
      </c>
      <c r="Y18" s="25" t="n">
        <v>8</v>
      </c>
      <c r="Z18" s="25" t="s">
        <v>50</v>
      </c>
      <c r="AA18" s="27" t="s">
        <v>50</v>
      </c>
      <c r="AB18" s="27" t="n">
        <v>8</v>
      </c>
      <c r="AC18" s="25" t="n">
        <v>8</v>
      </c>
      <c r="AD18" s="25" t="n">
        <v>8</v>
      </c>
      <c r="AE18" s="25" t="n">
        <v>8</v>
      </c>
      <c r="AF18" s="23" t="n">
        <v>20</v>
      </c>
      <c r="AG18" s="34"/>
      <c r="AH18" s="23"/>
      <c r="AI18" s="34"/>
      <c r="AJ18" s="23"/>
      <c r="AK18" s="31" t="n">
        <v>25</v>
      </c>
      <c r="AL18" s="23"/>
      <c r="AM18" s="31" t="n">
        <v>50</v>
      </c>
      <c r="AN18" s="23"/>
      <c r="AO18" s="23"/>
      <c r="AP18" s="23"/>
      <c r="AQ18" s="98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31</v>
      </c>
      <c r="D19" s="25" t="n">
        <v>8</v>
      </c>
      <c r="E19" s="25" t="s">
        <v>50</v>
      </c>
      <c r="F19" s="27" t="s">
        <v>50</v>
      </c>
      <c r="G19" s="47" t="n">
        <v>8</v>
      </c>
      <c r="H19" s="25" t="n">
        <v>8</v>
      </c>
      <c r="I19" s="27" t="n">
        <v>8</v>
      </c>
      <c r="J19" s="27" t="n">
        <v>8</v>
      </c>
      <c r="K19" s="47" t="n">
        <v>8</v>
      </c>
      <c r="L19" s="27" t="s">
        <v>50</v>
      </c>
      <c r="M19" s="27" t="s">
        <v>50</v>
      </c>
      <c r="N19" s="27" t="n">
        <v>8</v>
      </c>
      <c r="O19" s="25" t="n">
        <v>8</v>
      </c>
      <c r="P19" s="27" t="n">
        <v>8</v>
      </c>
      <c r="Q19" s="27" t="n">
        <v>8</v>
      </c>
      <c r="R19" s="27" t="n">
        <v>8</v>
      </c>
      <c r="S19" s="27" t="s">
        <v>50</v>
      </c>
      <c r="T19" s="27" t="s">
        <v>50</v>
      </c>
      <c r="U19" s="27" t="n">
        <v>8</v>
      </c>
      <c r="V19" s="25" t="n">
        <v>8</v>
      </c>
      <c r="W19" s="25" t="n">
        <v>8</v>
      </c>
      <c r="X19" s="25" t="n">
        <v>8</v>
      </c>
      <c r="Y19" s="25" t="n">
        <v>8</v>
      </c>
      <c r="Z19" s="25" t="s">
        <v>50</v>
      </c>
      <c r="AA19" s="27" t="s">
        <v>50</v>
      </c>
      <c r="AB19" s="27" t="n">
        <v>8</v>
      </c>
      <c r="AC19" s="25" t="n">
        <v>8</v>
      </c>
      <c r="AD19" s="25" t="n">
        <v>8</v>
      </c>
      <c r="AE19" s="25" t="n">
        <v>8</v>
      </c>
      <c r="AF19" s="23" t="n">
        <v>20</v>
      </c>
      <c r="AG19" s="34"/>
      <c r="AH19" s="23"/>
      <c r="AI19" s="34"/>
      <c r="AJ19" s="23"/>
      <c r="AK19" s="31"/>
      <c r="AL19" s="23"/>
      <c r="AM19" s="31"/>
      <c r="AN19" s="23"/>
      <c r="AO19" s="23"/>
      <c r="AP19" s="23"/>
      <c r="AQ19" s="98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32</v>
      </c>
      <c r="D20" s="25" t="n">
        <v>8</v>
      </c>
      <c r="E20" s="25" t="s">
        <v>50</v>
      </c>
      <c r="F20" s="27" t="s">
        <v>50</v>
      </c>
      <c r="G20" s="47" t="n">
        <v>8</v>
      </c>
      <c r="H20" s="25" t="n">
        <v>8</v>
      </c>
      <c r="I20" s="27" t="n">
        <v>8</v>
      </c>
      <c r="J20" s="27" t="n">
        <v>8</v>
      </c>
      <c r="K20" s="47" t="n">
        <v>8</v>
      </c>
      <c r="L20" s="27" t="s">
        <v>50</v>
      </c>
      <c r="M20" s="27" t="s">
        <v>50</v>
      </c>
      <c r="N20" s="27" t="n">
        <v>8</v>
      </c>
      <c r="O20" s="25" t="n">
        <v>8</v>
      </c>
      <c r="P20" s="27" t="n">
        <v>8</v>
      </c>
      <c r="Q20" s="27" t="n">
        <v>8</v>
      </c>
      <c r="R20" s="27" t="n">
        <v>8</v>
      </c>
      <c r="S20" s="27" t="s">
        <v>50</v>
      </c>
      <c r="T20" s="27" t="s">
        <v>50</v>
      </c>
      <c r="U20" s="27" t="n">
        <v>8</v>
      </c>
      <c r="V20" s="103" t="s">
        <v>66</v>
      </c>
      <c r="W20" s="103" t="s">
        <v>66</v>
      </c>
      <c r="X20" s="25" t="n">
        <v>8</v>
      </c>
      <c r="Y20" s="25" t="n">
        <v>8</v>
      </c>
      <c r="Z20" s="25" t="s">
        <v>50</v>
      </c>
      <c r="AA20" s="27" t="s">
        <v>50</v>
      </c>
      <c r="AB20" s="27" t="n">
        <v>8</v>
      </c>
      <c r="AC20" s="25" t="n">
        <v>8</v>
      </c>
      <c r="AD20" s="25" t="n">
        <v>8</v>
      </c>
      <c r="AE20" s="25" t="n">
        <v>8</v>
      </c>
      <c r="AF20" s="23" t="n">
        <v>18</v>
      </c>
      <c r="AG20" s="34"/>
      <c r="AH20" s="23" t="n">
        <v>2</v>
      </c>
      <c r="AI20" s="34"/>
      <c r="AJ20" s="23"/>
      <c r="AK20" s="31"/>
      <c r="AL20" s="23"/>
      <c r="AM20" s="31"/>
      <c r="AN20" s="23"/>
      <c r="AO20" s="23"/>
      <c r="AP20" s="23"/>
      <c r="AQ20" s="98"/>
    </row>
    <row r="21" customFormat="false" ht="15" hidden="false" customHeight="false" outlineLevel="0" collapsed="false">
      <c r="A21" s="23" t="n">
        <v>19</v>
      </c>
      <c r="B21" s="23" t="s">
        <v>27</v>
      </c>
      <c r="C21" s="51" t="s">
        <v>33</v>
      </c>
      <c r="D21" s="25" t="n">
        <v>16</v>
      </c>
      <c r="E21" s="25" t="s">
        <v>50</v>
      </c>
      <c r="F21" s="27" t="s">
        <v>50</v>
      </c>
      <c r="G21" s="47" t="n">
        <v>8</v>
      </c>
      <c r="H21" s="25" t="n">
        <v>8</v>
      </c>
      <c r="I21" s="27" t="n">
        <v>15</v>
      </c>
      <c r="J21" s="27" t="n">
        <v>23</v>
      </c>
      <c r="K21" s="47" t="n">
        <v>11</v>
      </c>
      <c r="L21" s="27" t="s">
        <v>50</v>
      </c>
      <c r="M21" s="27" t="s">
        <v>50</v>
      </c>
      <c r="N21" s="27" t="n">
        <v>15</v>
      </c>
      <c r="O21" s="25" t="n">
        <v>23</v>
      </c>
      <c r="P21" s="27" t="n">
        <v>23</v>
      </c>
      <c r="Q21" s="27" t="n">
        <v>23</v>
      </c>
      <c r="R21" s="27" t="n">
        <v>11</v>
      </c>
      <c r="S21" s="27" t="s">
        <v>50</v>
      </c>
      <c r="T21" s="27" t="s">
        <v>50</v>
      </c>
      <c r="U21" s="27" t="n">
        <v>8</v>
      </c>
      <c r="V21" s="25" t="n">
        <v>8</v>
      </c>
      <c r="W21" s="26" t="s">
        <v>15</v>
      </c>
      <c r="X21" s="26" t="s">
        <v>15</v>
      </c>
      <c r="Y21" s="26" t="s">
        <v>15</v>
      </c>
      <c r="Z21" s="26" t="s">
        <v>15</v>
      </c>
      <c r="AA21" s="26" t="s">
        <v>15</v>
      </c>
      <c r="AB21" s="27" t="n">
        <v>15</v>
      </c>
      <c r="AC21" s="25" t="n">
        <v>23</v>
      </c>
      <c r="AD21" s="25" t="n">
        <v>23</v>
      </c>
      <c r="AE21" s="25" t="n">
        <v>23</v>
      </c>
      <c r="AF21" s="23" t="n">
        <v>15</v>
      </c>
      <c r="AG21" s="34"/>
      <c r="AH21" s="23" t="n">
        <v>5</v>
      </c>
      <c r="AI21" s="34"/>
      <c r="AJ21" s="56" t="n">
        <f aca="false">2+10+12+8+10+10+8</f>
        <v>60</v>
      </c>
      <c r="AK21" s="57" t="n">
        <v>25</v>
      </c>
      <c r="AL21" s="56" t="n">
        <f aca="false">8+7+13+3+7+5+3+7+3+7+5+5+7</f>
        <v>80</v>
      </c>
      <c r="AM21" s="57" t="n">
        <v>40</v>
      </c>
      <c r="AN21" s="56"/>
      <c r="AO21" s="23"/>
      <c r="AP21" s="23"/>
      <c r="AQ21" s="98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34</v>
      </c>
      <c r="D22" s="25" t="n">
        <v>8</v>
      </c>
      <c r="E22" s="25" t="s">
        <v>50</v>
      </c>
      <c r="F22" s="27" t="s">
        <v>50</v>
      </c>
      <c r="G22" s="47" t="n">
        <v>8</v>
      </c>
      <c r="H22" s="25" t="n">
        <v>8</v>
      </c>
      <c r="I22" s="27" t="n">
        <v>8</v>
      </c>
      <c r="J22" s="27" t="n">
        <v>8</v>
      </c>
      <c r="K22" s="47" t="n">
        <v>8</v>
      </c>
      <c r="L22" s="27" t="s">
        <v>50</v>
      </c>
      <c r="M22" s="27" t="s">
        <v>50</v>
      </c>
      <c r="N22" s="27" t="n">
        <v>8</v>
      </c>
      <c r="O22" s="25" t="n">
        <v>8</v>
      </c>
      <c r="P22" s="27" t="n">
        <v>8</v>
      </c>
      <c r="Q22" s="27" t="n">
        <v>8</v>
      </c>
      <c r="R22" s="27" t="n">
        <v>8</v>
      </c>
      <c r="S22" s="27" t="s">
        <v>50</v>
      </c>
      <c r="T22" s="27" t="s">
        <v>50</v>
      </c>
      <c r="U22" s="27" t="n">
        <v>8</v>
      </c>
      <c r="V22" s="25" t="n">
        <v>8</v>
      </c>
      <c r="W22" s="25" t="n">
        <v>8</v>
      </c>
      <c r="X22" s="25" t="n">
        <v>8</v>
      </c>
      <c r="Y22" s="49" t="n">
        <v>8</v>
      </c>
      <c r="Z22" s="25" t="s">
        <v>50</v>
      </c>
      <c r="AA22" s="27" t="s">
        <v>50</v>
      </c>
      <c r="AB22" s="27" t="n">
        <v>8</v>
      </c>
      <c r="AC22" s="25" t="n">
        <v>8</v>
      </c>
      <c r="AD22" s="25" t="n">
        <v>8</v>
      </c>
      <c r="AE22" s="25" t="n">
        <v>8</v>
      </c>
      <c r="AF22" s="23" t="n">
        <v>20</v>
      </c>
      <c r="AG22" s="34"/>
      <c r="AH22" s="23"/>
      <c r="AI22" s="34"/>
      <c r="AJ22" s="56"/>
      <c r="AK22" s="57" t="n">
        <v>25</v>
      </c>
      <c r="AL22" s="56"/>
      <c r="AM22" s="57" t="n">
        <v>40</v>
      </c>
      <c r="AN22" s="56"/>
      <c r="AO22" s="23"/>
      <c r="AP22" s="23"/>
      <c r="AQ22" s="98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35</v>
      </c>
      <c r="D23" s="25" t="n">
        <v>8</v>
      </c>
      <c r="E23" s="25" t="s">
        <v>50</v>
      </c>
      <c r="F23" s="27" t="s">
        <v>50</v>
      </c>
      <c r="G23" s="47" t="n">
        <v>8</v>
      </c>
      <c r="H23" s="25" t="n">
        <v>8</v>
      </c>
      <c r="I23" s="27" t="n">
        <v>8</v>
      </c>
      <c r="J23" s="27" t="n">
        <v>8</v>
      </c>
      <c r="K23" s="47" t="n">
        <v>8</v>
      </c>
      <c r="L23" s="27" t="s">
        <v>50</v>
      </c>
      <c r="M23" s="27" t="s">
        <v>50</v>
      </c>
      <c r="N23" s="27" t="n">
        <v>8</v>
      </c>
      <c r="O23" s="25" t="n">
        <v>8</v>
      </c>
      <c r="P23" s="27" t="n">
        <v>12</v>
      </c>
      <c r="Q23" s="27" t="n">
        <v>8</v>
      </c>
      <c r="R23" s="27" t="n">
        <v>8</v>
      </c>
      <c r="S23" s="27" t="s">
        <v>50</v>
      </c>
      <c r="T23" s="27" t="s">
        <v>50</v>
      </c>
      <c r="U23" s="27" t="n">
        <v>8</v>
      </c>
      <c r="V23" s="25" t="n">
        <v>8</v>
      </c>
      <c r="W23" s="25" t="n">
        <v>8</v>
      </c>
      <c r="X23" s="25" t="n">
        <v>8</v>
      </c>
      <c r="Y23" s="49" t="n">
        <v>8</v>
      </c>
      <c r="Z23" s="25" t="s">
        <v>50</v>
      </c>
      <c r="AA23" s="27" t="s">
        <v>50</v>
      </c>
      <c r="AB23" s="27" t="n">
        <v>8</v>
      </c>
      <c r="AC23" s="25" t="n">
        <v>8</v>
      </c>
      <c r="AD23" s="25" t="n">
        <v>15</v>
      </c>
      <c r="AE23" s="25" t="n">
        <v>23</v>
      </c>
      <c r="AF23" s="23" t="n">
        <v>20</v>
      </c>
      <c r="AG23" s="34"/>
      <c r="AH23" s="23"/>
      <c r="AI23" s="34"/>
      <c r="AJ23" s="56" t="n">
        <f aca="false">7</f>
        <v>7</v>
      </c>
      <c r="AK23" s="57" t="n">
        <v>25</v>
      </c>
      <c r="AL23" s="56" t="n">
        <f aca="false">4+7+8</f>
        <v>19</v>
      </c>
      <c r="AM23" s="57" t="n">
        <v>40</v>
      </c>
      <c r="AN23" s="56"/>
      <c r="AO23" s="23"/>
      <c r="AP23" s="23"/>
      <c r="AQ23" s="98"/>
    </row>
    <row r="24" customFormat="false" ht="15" hidden="false" customHeight="false" outlineLevel="0" collapsed="false">
      <c r="A24" s="23" t="n">
        <v>22</v>
      </c>
      <c r="B24" s="23" t="s">
        <v>27</v>
      </c>
      <c r="C24" s="51" t="s">
        <v>36</v>
      </c>
      <c r="D24" s="26" t="s">
        <v>15</v>
      </c>
      <c r="E24" s="25" t="s">
        <v>50</v>
      </c>
      <c r="F24" s="27" t="s">
        <v>50</v>
      </c>
      <c r="G24" s="47" t="n">
        <v>8</v>
      </c>
      <c r="H24" s="25" t="n">
        <v>8</v>
      </c>
      <c r="I24" s="27" t="n">
        <v>8</v>
      </c>
      <c r="J24" s="27" t="n">
        <v>8</v>
      </c>
      <c r="K24" s="47" t="n">
        <v>8</v>
      </c>
      <c r="L24" s="27" t="s">
        <v>50</v>
      </c>
      <c r="M24" s="27" t="s">
        <v>50</v>
      </c>
      <c r="N24" s="27" t="n">
        <v>8</v>
      </c>
      <c r="O24" s="25" t="n">
        <v>8</v>
      </c>
      <c r="P24" s="27" t="n">
        <v>8</v>
      </c>
      <c r="Q24" s="27" t="n">
        <v>8</v>
      </c>
      <c r="R24" s="27" t="n">
        <v>8</v>
      </c>
      <c r="S24" s="27" t="s">
        <v>50</v>
      </c>
      <c r="T24" s="27" t="s">
        <v>50</v>
      </c>
      <c r="U24" s="27" t="n">
        <v>8</v>
      </c>
      <c r="V24" s="25" t="n">
        <v>8</v>
      </c>
      <c r="W24" s="25" t="n">
        <v>8</v>
      </c>
      <c r="X24" s="25" t="n">
        <v>8</v>
      </c>
      <c r="Y24" s="49" t="n">
        <v>8</v>
      </c>
      <c r="Z24" s="25" t="s">
        <v>50</v>
      </c>
      <c r="AA24" s="27" t="s">
        <v>50</v>
      </c>
      <c r="AB24" s="27" t="n">
        <v>8</v>
      </c>
      <c r="AC24" s="25" t="n">
        <v>8</v>
      </c>
      <c r="AD24" s="25" t="n">
        <v>8</v>
      </c>
      <c r="AE24" s="25" t="n">
        <v>8</v>
      </c>
      <c r="AF24" s="23" t="n">
        <v>19</v>
      </c>
      <c r="AG24" s="34"/>
      <c r="AH24" s="23" t="n">
        <v>1</v>
      </c>
      <c r="AI24" s="34"/>
      <c r="AJ24" s="23"/>
      <c r="AK24" s="31" t="n">
        <v>25</v>
      </c>
      <c r="AL24" s="23"/>
      <c r="AM24" s="31" t="n">
        <v>40</v>
      </c>
      <c r="AN24" s="23"/>
      <c r="AO24" s="23"/>
      <c r="AP24" s="23"/>
      <c r="AQ24" s="98"/>
    </row>
    <row r="25" customFormat="false" ht="15" hidden="false" customHeight="false" outlineLevel="0" collapsed="false">
      <c r="A25" s="23" t="n">
        <v>23</v>
      </c>
      <c r="B25" s="23" t="s">
        <v>27</v>
      </c>
      <c r="C25" s="51" t="s">
        <v>37</v>
      </c>
      <c r="D25" s="25" t="n">
        <v>8</v>
      </c>
      <c r="E25" s="25" t="s">
        <v>50</v>
      </c>
      <c r="F25" s="27" t="s">
        <v>50</v>
      </c>
      <c r="G25" s="47" t="n">
        <v>8</v>
      </c>
      <c r="H25" s="25" t="n">
        <v>8</v>
      </c>
      <c r="I25" s="27" t="n">
        <v>8</v>
      </c>
      <c r="J25" s="27" t="n">
        <v>8</v>
      </c>
      <c r="K25" s="47" t="n">
        <v>8</v>
      </c>
      <c r="L25" s="27" t="s">
        <v>50</v>
      </c>
      <c r="M25" s="27" t="s">
        <v>50</v>
      </c>
      <c r="N25" s="27" t="n">
        <v>8</v>
      </c>
      <c r="O25" s="25" t="n">
        <v>8</v>
      </c>
      <c r="P25" s="27" t="n">
        <v>9</v>
      </c>
      <c r="Q25" s="27" t="n">
        <v>8</v>
      </c>
      <c r="R25" s="27" t="n">
        <v>8</v>
      </c>
      <c r="S25" s="27" t="s">
        <v>50</v>
      </c>
      <c r="T25" s="27" t="s">
        <v>50</v>
      </c>
      <c r="U25" s="58" t="s">
        <v>15</v>
      </c>
      <c r="V25" s="58" t="s">
        <v>15</v>
      </c>
      <c r="W25" s="58" t="s">
        <v>15</v>
      </c>
      <c r="X25" s="58" t="s">
        <v>15</v>
      </c>
      <c r="Y25" s="58" t="s">
        <v>15</v>
      </c>
      <c r="Z25" s="58" t="s">
        <v>15</v>
      </c>
      <c r="AA25" s="58" t="s">
        <v>15</v>
      </c>
      <c r="AB25" s="58" t="s">
        <v>15</v>
      </c>
      <c r="AC25" s="58" t="s">
        <v>15</v>
      </c>
      <c r="AD25" s="58" t="s">
        <v>15</v>
      </c>
      <c r="AE25" s="27" t="n">
        <v>8</v>
      </c>
      <c r="AF25" s="23" t="n">
        <v>10</v>
      </c>
      <c r="AG25" s="34"/>
      <c r="AH25" s="23" t="n">
        <v>10</v>
      </c>
      <c r="AI25" s="34"/>
      <c r="AJ25" s="23"/>
      <c r="AK25" s="31" t="n">
        <v>25</v>
      </c>
      <c r="AL25" s="23" t="n">
        <f aca="false">1</f>
        <v>1</v>
      </c>
      <c r="AM25" s="31" t="n">
        <v>40</v>
      </c>
      <c r="AN25" s="23"/>
      <c r="AO25" s="23"/>
      <c r="AP25" s="23"/>
      <c r="AQ25" s="98"/>
    </row>
    <row r="26" customFormat="false" ht="15" hidden="false" customHeight="false" outlineLevel="0" collapsed="false">
      <c r="A26" s="23" t="n">
        <v>24</v>
      </c>
      <c r="B26" s="23" t="s">
        <v>27</v>
      </c>
      <c r="C26" s="46" t="s">
        <v>38</v>
      </c>
      <c r="D26" s="25" t="n">
        <v>8</v>
      </c>
      <c r="E26" s="25" t="s">
        <v>50</v>
      </c>
      <c r="F26" s="27" t="s">
        <v>50</v>
      </c>
      <c r="G26" s="47" t="n">
        <v>8</v>
      </c>
      <c r="H26" s="25" t="n">
        <v>8</v>
      </c>
      <c r="I26" s="27" t="n">
        <v>8</v>
      </c>
      <c r="J26" s="27" t="n">
        <v>8</v>
      </c>
      <c r="K26" s="47" t="n">
        <v>8</v>
      </c>
      <c r="L26" s="27" t="s">
        <v>50</v>
      </c>
      <c r="M26" s="27" t="s">
        <v>50</v>
      </c>
      <c r="N26" s="47" t="n">
        <v>9</v>
      </c>
      <c r="O26" s="25" t="n">
        <v>8</v>
      </c>
      <c r="P26" s="27" t="n">
        <v>9</v>
      </c>
      <c r="Q26" s="27" t="n">
        <v>8</v>
      </c>
      <c r="R26" s="27" t="n">
        <v>8</v>
      </c>
      <c r="S26" s="27" t="s">
        <v>50</v>
      </c>
      <c r="T26" s="27" t="s">
        <v>50</v>
      </c>
      <c r="U26" s="27" t="n">
        <v>8</v>
      </c>
      <c r="V26" s="25" t="n">
        <v>8</v>
      </c>
      <c r="W26" s="25" t="n">
        <v>8</v>
      </c>
      <c r="X26" s="25" t="n">
        <v>8</v>
      </c>
      <c r="Y26" s="49" t="n">
        <v>8</v>
      </c>
      <c r="Z26" s="25" t="s">
        <v>50</v>
      </c>
      <c r="AA26" s="27" t="s">
        <v>50</v>
      </c>
      <c r="AB26" s="25" t="n">
        <v>8</v>
      </c>
      <c r="AC26" s="25" t="n">
        <v>8</v>
      </c>
      <c r="AD26" s="25" t="n">
        <v>8</v>
      </c>
      <c r="AE26" s="25" t="n">
        <v>8</v>
      </c>
      <c r="AF26" s="23" t="n">
        <v>20</v>
      </c>
      <c r="AG26" s="34"/>
      <c r="AH26" s="23"/>
      <c r="AI26" s="34"/>
      <c r="AJ26" s="23"/>
      <c r="AK26" s="31" t="n">
        <v>25</v>
      </c>
      <c r="AL26" s="23" t="n">
        <f aca="false">1+1</f>
        <v>2</v>
      </c>
      <c r="AM26" s="31" t="n">
        <v>40</v>
      </c>
      <c r="AN26" s="23"/>
      <c r="AO26" s="23"/>
      <c r="AP26" s="23"/>
      <c r="AQ26" s="98"/>
    </row>
    <row r="27" customFormat="false" ht="15" hidden="false" customHeight="false" outlineLevel="0" collapsed="false">
      <c r="A27" s="23" t="n">
        <v>25</v>
      </c>
      <c r="B27" s="23" t="s">
        <v>27</v>
      </c>
      <c r="C27" s="46" t="s">
        <v>39</v>
      </c>
      <c r="D27" s="25" t="n">
        <v>8</v>
      </c>
      <c r="E27" s="25" t="s">
        <v>50</v>
      </c>
      <c r="F27" s="27" t="s">
        <v>50</v>
      </c>
      <c r="G27" s="47" t="n">
        <v>8</v>
      </c>
      <c r="H27" s="25" t="n">
        <v>8</v>
      </c>
      <c r="I27" s="27" t="n">
        <v>8</v>
      </c>
      <c r="J27" s="27" t="n">
        <v>8</v>
      </c>
      <c r="K27" s="47" t="n">
        <v>8</v>
      </c>
      <c r="L27" s="27" t="s">
        <v>50</v>
      </c>
      <c r="M27" s="27" t="s">
        <v>50</v>
      </c>
      <c r="N27" s="47" t="n">
        <v>8</v>
      </c>
      <c r="O27" s="25" t="n">
        <v>8</v>
      </c>
      <c r="P27" s="27" t="n">
        <v>8</v>
      </c>
      <c r="Q27" s="27" t="n">
        <v>8</v>
      </c>
      <c r="R27" s="27" t="n">
        <v>8</v>
      </c>
      <c r="S27" s="27" t="s">
        <v>50</v>
      </c>
      <c r="T27" s="27" t="s">
        <v>50</v>
      </c>
      <c r="U27" s="27" t="n">
        <v>8</v>
      </c>
      <c r="V27" s="25" t="n">
        <v>8</v>
      </c>
      <c r="W27" s="26" t="s">
        <v>15</v>
      </c>
      <c r="X27" s="26" t="s">
        <v>15</v>
      </c>
      <c r="Y27" s="26" t="s">
        <v>15</v>
      </c>
      <c r="Z27" s="26" t="s">
        <v>15</v>
      </c>
      <c r="AA27" s="26" t="s">
        <v>15</v>
      </c>
      <c r="AB27" s="26" t="s">
        <v>15</v>
      </c>
      <c r="AC27" s="26" t="s">
        <v>15</v>
      </c>
      <c r="AD27" s="26" t="s">
        <v>15</v>
      </c>
      <c r="AE27" s="26" t="s">
        <v>15</v>
      </c>
      <c r="AF27" s="23" t="n">
        <v>11</v>
      </c>
      <c r="AG27" s="34"/>
      <c r="AH27" s="23" t="n">
        <v>9</v>
      </c>
      <c r="AI27" s="34"/>
      <c r="AJ27" s="23"/>
      <c r="AK27" s="31" t="n">
        <v>25</v>
      </c>
      <c r="AL27" s="23"/>
      <c r="AM27" s="33" t="n">
        <v>40</v>
      </c>
      <c r="AN27" s="23"/>
      <c r="AO27" s="34"/>
      <c r="AP27" s="34"/>
      <c r="AQ27" s="98"/>
    </row>
    <row r="28" customFormat="false" ht="15" hidden="false" customHeight="false" outlineLevel="0" collapsed="false">
      <c r="A28" s="23" t="n">
        <v>26</v>
      </c>
      <c r="B28" s="23" t="s">
        <v>27</v>
      </c>
      <c r="C28" s="59" t="s">
        <v>40</v>
      </c>
      <c r="D28" s="25" t="n">
        <v>8</v>
      </c>
      <c r="E28" s="25" t="s">
        <v>50</v>
      </c>
      <c r="F28" s="27" t="s">
        <v>50</v>
      </c>
      <c r="G28" s="47" t="n">
        <v>8</v>
      </c>
      <c r="H28" s="25" t="n">
        <v>8</v>
      </c>
      <c r="I28" s="27" t="n">
        <v>8</v>
      </c>
      <c r="J28" s="27" t="n">
        <v>8</v>
      </c>
      <c r="K28" s="47" t="n">
        <v>8</v>
      </c>
      <c r="L28" s="27" t="s">
        <v>50</v>
      </c>
      <c r="M28" s="27" t="s">
        <v>50</v>
      </c>
      <c r="N28" s="47" t="n">
        <v>8</v>
      </c>
      <c r="O28" s="25" t="n">
        <v>8</v>
      </c>
      <c r="P28" s="27" t="n">
        <v>8</v>
      </c>
      <c r="Q28" s="27" t="n">
        <v>8</v>
      </c>
      <c r="R28" s="27" t="n">
        <v>8</v>
      </c>
      <c r="S28" s="27" t="s">
        <v>50</v>
      </c>
      <c r="T28" s="27" t="s">
        <v>50</v>
      </c>
      <c r="U28" s="27" t="n">
        <v>8</v>
      </c>
      <c r="V28" s="25" t="n">
        <v>8</v>
      </c>
      <c r="W28" s="25" t="n">
        <v>8</v>
      </c>
      <c r="X28" s="25" t="n">
        <v>8</v>
      </c>
      <c r="Y28" s="49" t="n">
        <v>8</v>
      </c>
      <c r="Z28" s="25" t="s">
        <v>50</v>
      </c>
      <c r="AA28" s="27" t="s">
        <v>50</v>
      </c>
      <c r="AB28" s="25" t="n">
        <v>8</v>
      </c>
      <c r="AC28" s="25" t="n">
        <v>8</v>
      </c>
      <c r="AD28" s="25" t="n">
        <v>8</v>
      </c>
      <c r="AE28" s="25" t="n">
        <v>8</v>
      </c>
      <c r="AF28" s="23" t="n">
        <v>20</v>
      </c>
      <c r="AG28" s="34"/>
      <c r="AH28" s="23"/>
      <c r="AI28" s="34"/>
      <c r="AJ28" s="23"/>
      <c r="AK28" s="31"/>
      <c r="AL28" s="23"/>
      <c r="AM28" s="31"/>
      <c r="AN28" s="23"/>
      <c r="AO28" s="23"/>
      <c r="AP28" s="23"/>
      <c r="AQ28" s="98"/>
    </row>
    <row r="29" customFormat="false" ht="15" hidden="false" customHeight="false" outlineLevel="0" collapsed="false">
      <c r="A29" s="23" t="n">
        <v>27</v>
      </c>
      <c r="B29" s="23" t="s">
        <v>27</v>
      </c>
      <c r="C29" s="59" t="s">
        <v>67</v>
      </c>
      <c r="D29" s="25" t="n">
        <v>8</v>
      </c>
      <c r="E29" s="25" t="s">
        <v>50</v>
      </c>
      <c r="F29" s="27" t="s">
        <v>50</v>
      </c>
      <c r="G29" s="47" t="n">
        <v>8</v>
      </c>
      <c r="H29" s="25" t="n">
        <v>8</v>
      </c>
      <c r="I29" s="27" t="n">
        <v>8</v>
      </c>
      <c r="J29" s="27" t="n">
        <v>8</v>
      </c>
      <c r="K29" s="47" t="n">
        <v>8</v>
      </c>
      <c r="L29" s="27" t="s">
        <v>50</v>
      </c>
      <c r="M29" s="27" t="s">
        <v>50</v>
      </c>
      <c r="N29" s="47" t="n">
        <v>8</v>
      </c>
      <c r="O29" s="25" t="n">
        <v>8</v>
      </c>
      <c r="P29" s="27" t="n">
        <v>8</v>
      </c>
      <c r="Q29" s="27" t="n">
        <v>8</v>
      </c>
      <c r="R29" s="27" t="n">
        <v>8</v>
      </c>
      <c r="S29" s="27" t="s">
        <v>50</v>
      </c>
      <c r="T29" s="27" t="s">
        <v>50</v>
      </c>
      <c r="U29" s="27" t="n">
        <v>8</v>
      </c>
      <c r="V29" s="25" t="n">
        <v>8</v>
      </c>
      <c r="W29" s="25" t="n">
        <v>8</v>
      </c>
      <c r="X29" s="25" t="n">
        <v>8</v>
      </c>
      <c r="Y29" s="49" t="n">
        <v>8</v>
      </c>
      <c r="Z29" s="25" t="s">
        <v>50</v>
      </c>
      <c r="AA29" s="27" t="s">
        <v>50</v>
      </c>
      <c r="AB29" s="25" t="n">
        <v>8</v>
      </c>
      <c r="AC29" s="25" t="n">
        <v>8</v>
      </c>
      <c r="AD29" s="25" t="n">
        <v>8</v>
      </c>
      <c r="AE29" s="25" t="n">
        <v>8</v>
      </c>
      <c r="AF29" s="23" t="n">
        <v>20</v>
      </c>
      <c r="AG29" s="34"/>
      <c r="AH29" s="23"/>
      <c r="AI29" s="34"/>
      <c r="AJ29" s="23"/>
      <c r="AK29" s="31"/>
      <c r="AL29" s="23"/>
      <c r="AM29" s="31"/>
      <c r="AN29" s="23"/>
      <c r="AO29" s="23"/>
      <c r="AP29" s="23"/>
      <c r="AQ29" s="98"/>
    </row>
    <row r="30" customFormat="false" ht="15" hidden="false" customHeight="false" outlineLevel="0" collapsed="false">
      <c r="A30" s="23" t="n">
        <v>28</v>
      </c>
      <c r="B30" s="23" t="s">
        <v>27</v>
      </c>
      <c r="C30" s="51" t="s">
        <v>42</v>
      </c>
      <c r="D30" s="25" t="n">
        <v>8</v>
      </c>
      <c r="E30" s="25" t="s">
        <v>50</v>
      </c>
      <c r="F30" s="27" t="s">
        <v>50</v>
      </c>
      <c r="G30" s="47" t="n">
        <v>11.5</v>
      </c>
      <c r="H30" s="25" t="n">
        <v>11.5</v>
      </c>
      <c r="I30" s="27" t="n">
        <v>12</v>
      </c>
      <c r="J30" s="27" t="n">
        <v>8</v>
      </c>
      <c r="K30" s="47" t="n">
        <v>12</v>
      </c>
      <c r="L30" s="27" t="s">
        <v>50</v>
      </c>
      <c r="M30" s="27" t="s">
        <v>50</v>
      </c>
      <c r="N30" s="47" t="n">
        <v>11</v>
      </c>
      <c r="O30" s="25" t="n">
        <v>11.5</v>
      </c>
      <c r="P30" s="27" t="n">
        <v>11</v>
      </c>
      <c r="Q30" s="27" t="n">
        <v>11</v>
      </c>
      <c r="R30" s="27" t="n">
        <v>12</v>
      </c>
      <c r="S30" s="27" t="s">
        <v>50</v>
      </c>
      <c r="T30" s="27" t="s">
        <v>50</v>
      </c>
      <c r="U30" s="104" t="n">
        <v>11</v>
      </c>
      <c r="V30" s="105" t="n">
        <v>8</v>
      </c>
      <c r="W30" s="105" t="n">
        <v>11.5</v>
      </c>
      <c r="X30" s="105" t="n">
        <v>10</v>
      </c>
      <c r="Y30" s="106" t="n">
        <v>12</v>
      </c>
      <c r="Z30" s="105" t="s">
        <v>50</v>
      </c>
      <c r="AA30" s="104" t="s">
        <v>50</v>
      </c>
      <c r="AB30" s="104" t="n">
        <v>11.5</v>
      </c>
      <c r="AC30" s="105" t="n">
        <v>8</v>
      </c>
      <c r="AD30" s="105" t="n">
        <v>11.5</v>
      </c>
      <c r="AE30" s="105" t="n">
        <v>11</v>
      </c>
      <c r="AF30" s="23" t="n">
        <v>20</v>
      </c>
      <c r="AG30" s="34"/>
      <c r="AH30" s="105" t="n">
        <v>11</v>
      </c>
      <c r="AI30" s="34"/>
      <c r="AJ30" s="23"/>
      <c r="AK30" s="31" t="n">
        <v>25</v>
      </c>
      <c r="AL30" s="56" t="n">
        <f aca="false">3.5+3.5+4+4+3+3.5+3+3+4+3+3.5+2+4+3.5+3.5+3</f>
        <v>54</v>
      </c>
      <c r="AM30" s="31" t="n">
        <v>40</v>
      </c>
      <c r="AN30" s="23"/>
      <c r="AO30" s="23"/>
      <c r="AP30" s="23"/>
      <c r="AQ30" s="98"/>
    </row>
    <row r="31" customFormat="false" ht="15" hidden="false" customHeight="false" outlineLevel="0" collapsed="false">
      <c r="A31" s="23" t="n">
        <v>29</v>
      </c>
      <c r="B31" s="23" t="s">
        <v>27</v>
      </c>
      <c r="C31" s="46" t="s">
        <v>43</v>
      </c>
      <c r="D31" s="25" t="n">
        <v>9</v>
      </c>
      <c r="E31" s="25" t="s">
        <v>50</v>
      </c>
      <c r="F31" s="27" t="s">
        <v>50</v>
      </c>
      <c r="G31" s="47" t="n">
        <v>9</v>
      </c>
      <c r="H31" s="25" t="n">
        <v>9</v>
      </c>
      <c r="I31" s="27" t="n">
        <v>9</v>
      </c>
      <c r="J31" s="27" t="n">
        <v>9</v>
      </c>
      <c r="K31" s="47" t="n">
        <v>9</v>
      </c>
      <c r="L31" s="27" t="s">
        <v>50</v>
      </c>
      <c r="M31" s="27" t="s">
        <v>50</v>
      </c>
      <c r="N31" s="48" t="s">
        <v>15</v>
      </c>
      <c r="O31" s="48" t="s">
        <v>15</v>
      </c>
      <c r="P31" s="48" t="s">
        <v>15</v>
      </c>
      <c r="Q31" s="48" t="s">
        <v>15</v>
      </c>
      <c r="R31" s="48" t="s">
        <v>15</v>
      </c>
      <c r="S31" s="48" t="s">
        <v>15</v>
      </c>
      <c r="T31" s="48" t="s">
        <v>15</v>
      </c>
      <c r="U31" s="48" t="s">
        <v>15</v>
      </c>
      <c r="V31" s="48" t="s">
        <v>15</v>
      </c>
      <c r="W31" s="48" t="s">
        <v>15</v>
      </c>
      <c r="X31" s="48" t="s">
        <v>15</v>
      </c>
      <c r="Y31" s="48" t="s">
        <v>15</v>
      </c>
      <c r="Z31" s="25" t="s">
        <v>50</v>
      </c>
      <c r="AA31" s="27" t="s">
        <v>50</v>
      </c>
      <c r="AB31" s="47" t="n">
        <v>11</v>
      </c>
      <c r="AC31" s="25" t="n">
        <v>9</v>
      </c>
      <c r="AD31" s="25" t="n">
        <v>9</v>
      </c>
      <c r="AE31" s="25" t="n">
        <v>9</v>
      </c>
      <c r="AF31" s="23" t="n">
        <v>10</v>
      </c>
      <c r="AG31" s="34"/>
      <c r="AH31" s="23" t="n">
        <v>12</v>
      </c>
      <c r="AI31" s="34"/>
      <c r="AJ31" s="23"/>
      <c r="AK31" s="31" t="n">
        <v>25</v>
      </c>
      <c r="AL31" s="23" t="n">
        <f aca="false">1+1+1+1+1+1+3+1+1+1</f>
        <v>12</v>
      </c>
      <c r="AM31" s="31" t="n">
        <v>40</v>
      </c>
      <c r="AN31" s="23"/>
      <c r="AO31" s="23"/>
      <c r="AP31" s="23"/>
      <c r="AQ31" s="98"/>
    </row>
    <row r="32" customFormat="false" ht="15" hidden="false" customHeight="false" outlineLevel="0" collapsed="false">
      <c r="A32" s="23" t="n">
        <v>30</v>
      </c>
      <c r="B32" s="23" t="s">
        <v>27</v>
      </c>
      <c r="C32" s="46" t="s">
        <v>44</v>
      </c>
      <c r="D32" s="25" t="n">
        <v>13</v>
      </c>
      <c r="E32" s="25" t="s">
        <v>50</v>
      </c>
      <c r="F32" s="27" t="s">
        <v>50</v>
      </c>
      <c r="G32" s="47" t="n">
        <v>8</v>
      </c>
      <c r="H32" s="25" t="n">
        <v>8</v>
      </c>
      <c r="I32" s="27" t="n">
        <v>9</v>
      </c>
      <c r="J32" s="27" t="n">
        <v>8</v>
      </c>
      <c r="K32" s="47" t="n">
        <v>9</v>
      </c>
      <c r="L32" s="27" t="s">
        <v>50</v>
      </c>
      <c r="M32" s="27" t="s">
        <v>50</v>
      </c>
      <c r="N32" s="47" t="n">
        <v>10</v>
      </c>
      <c r="O32" s="25" t="n">
        <v>10</v>
      </c>
      <c r="P32" s="27" t="n">
        <v>12</v>
      </c>
      <c r="Q32" s="27" t="n">
        <v>8</v>
      </c>
      <c r="R32" s="47" t="n">
        <v>8</v>
      </c>
      <c r="S32" s="27" t="s">
        <v>50</v>
      </c>
      <c r="T32" s="27" t="s">
        <v>50</v>
      </c>
      <c r="U32" s="27" t="n">
        <v>9</v>
      </c>
      <c r="V32" s="25" t="n">
        <v>8</v>
      </c>
      <c r="W32" s="25" t="n">
        <v>10</v>
      </c>
      <c r="X32" s="38" t="n">
        <v>8</v>
      </c>
      <c r="Y32" s="49" t="n">
        <v>8</v>
      </c>
      <c r="Z32" s="25" t="s">
        <v>50</v>
      </c>
      <c r="AA32" s="27" t="s">
        <v>50</v>
      </c>
      <c r="AB32" s="25" t="n">
        <v>8</v>
      </c>
      <c r="AC32" s="25" t="n">
        <v>8</v>
      </c>
      <c r="AD32" s="25" t="n">
        <v>10</v>
      </c>
      <c r="AE32" s="25" t="n">
        <v>11</v>
      </c>
      <c r="AF32" s="23" t="n">
        <v>20</v>
      </c>
      <c r="AG32" s="34"/>
      <c r="AH32" s="23"/>
      <c r="AI32" s="34"/>
      <c r="AJ32" s="23"/>
      <c r="AK32" s="31" t="n">
        <v>25</v>
      </c>
      <c r="AL32" s="56" t="n">
        <f aca="false">5+1+1+2+2+4+1+2+2+3</f>
        <v>23</v>
      </c>
      <c r="AM32" s="33" t="n">
        <v>60</v>
      </c>
      <c r="AN32" s="23"/>
      <c r="AO32" s="34"/>
      <c r="AP32" s="34"/>
      <c r="AQ32" s="98"/>
    </row>
    <row r="33" customFormat="false" ht="15" hidden="false" customHeight="false" outlineLevel="0" collapsed="false">
      <c r="A33" s="23" t="n">
        <v>31</v>
      </c>
      <c r="B33" s="107" t="s">
        <v>27</v>
      </c>
      <c r="C33" s="108" t="s">
        <v>68</v>
      </c>
      <c r="D33" s="109" t="s">
        <v>69</v>
      </c>
      <c r="E33" s="109"/>
      <c r="F33" s="109"/>
      <c r="G33" s="109"/>
      <c r="H33" s="109"/>
      <c r="I33" s="109"/>
      <c r="J33" s="109"/>
      <c r="K33" s="109"/>
      <c r="L33" s="109"/>
      <c r="M33" s="109"/>
      <c r="N33" s="47" t="n">
        <v>8</v>
      </c>
      <c r="O33" s="47" t="n">
        <v>8</v>
      </c>
      <c r="P33" s="47" t="n">
        <v>8</v>
      </c>
      <c r="Q33" s="47" t="n">
        <v>8</v>
      </c>
      <c r="R33" s="47" t="n">
        <v>8</v>
      </c>
      <c r="S33" s="110" t="s">
        <v>50</v>
      </c>
      <c r="T33" s="110" t="s">
        <v>50</v>
      </c>
      <c r="U33" s="27" t="n">
        <v>8</v>
      </c>
      <c r="V33" s="25" t="n">
        <v>8</v>
      </c>
      <c r="W33" s="47" t="n">
        <v>8</v>
      </c>
      <c r="X33" s="47" t="n">
        <v>8</v>
      </c>
      <c r="Y33" s="47" t="n">
        <v>8</v>
      </c>
      <c r="Z33" s="25" t="s">
        <v>50</v>
      </c>
      <c r="AA33" s="27" t="s">
        <v>50</v>
      </c>
      <c r="AB33" s="47" t="n">
        <v>8</v>
      </c>
      <c r="AC33" s="47" t="n">
        <v>8</v>
      </c>
      <c r="AD33" s="47" t="n">
        <v>8</v>
      </c>
      <c r="AE33" s="47" t="n">
        <v>8</v>
      </c>
      <c r="AF33" s="73" t="n">
        <v>14</v>
      </c>
    </row>
    <row r="34" customFormat="false" ht="15" hidden="false" customHeight="false" outlineLevel="0" collapsed="false">
      <c r="A34" s="23" t="n">
        <v>32</v>
      </c>
      <c r="B34" s="23" t="s">
        <v>27</v>
      </c>
      <c r="C34" s="51" t="s">
        <v>45</v>
      </c>
      <c r="D34" s="25" t="n">
        <v>8</v>
      </c>
      <c r="E34" s="25" t="s">
        <v>50</v>
      </c>
      <c r="F34" s="27" t="s">
        <v>50</v>
      </c>
      <c r="G34" s="47" t="n">
        <v>8</v>
      </c>
      <c r="H34" s="25" t="n">
        <v>8</v>
      </c>
      <c r="I34" s="27" t="n">
        <v>15</v>
      </c>
      <c r="J34" s="27" t="n">
        <v>23</v>
      </c>
      <c r="K34" s="47" t="n">
        <v>16</v>
      </c>
      <c r="L34" s="27" t="s">
        <v>50</v>
      </c>
      <c r="M34" s="27" t="s">
        <v>50</v>
      </c>
      <c r="N34" s="47" t="n">
        <v>9</v>
      </c>
      <c r="O34" s="25" t="n">
        <v>8</v>
      </c>
      <c r="P34" s="27" t="n">
        <v>15</v>
      </c>
      <c r="Q34" s="27" t="n">
        <v>23</v>
      </c>
      <c r="R34" s="47" t="n">
        <v>14</v>
      </c>
      <c r="S34" s="27" t="s">
        <v>50</v>
      </c>
      <c r="T34" s="27" t="s">
        <v>50</v>
      </c>
      <c r="U34" s="27" t="n">
        <v>9</v>
      </c>
      <c r="V34" s="25" t="n">
        <v>8</v>
      </c>
      <c r="W34" s="25" t="n">
        <v>9</v>
      </c>
      <c r="X34" s="38" t="n">
        <v>8</v>
      </c>
      <c r="Y34" s="49" t="n">
        <v>8</v>
      </c>
      <c r="Z34" s="25" t="s">
        <v>50</v>
      </c>
      <c r="AA34" s="27" t="s">
        <v>50</v>
      </c>
      <c r="AB34" s="25" t="n">
        <v>9</v>
      </c>
      <c r="AC34" s="25" t="n">
        <v>8</v>
      </c>
      <c r="AD34" s="25" t="n">
        <v>8</v>
      </c>
      <c r="AE34" s="25" t="n">
        <v>8</v>
      </c>
      <c r="AF34" s="111" t="n">
        <v>20</v>
      </c>
      <c r="AG34" s="34"/>
      <c r="AH34" s="23"/>
      <c r="AI34" s="34"/>
      <c r="AJ34" s="23" t="n">
        <f aca="false">5+4+5+6</f>
        <v>20</v>
      </c>
      <c r="AK34" s="31" t="n">
        <v>15</v>
      </c>
      <c r="AL34" s="56" t="n">
        <f aca="false">7+10+4+1+2+7+10+1+1+1</f>
        <v>44</v>
      </c>
      <c r="AM34" s="31" t="n">
        <v>30</v>
      </c>
      <c r="AN34" s="23"/>
      <c r="AO34" s="23"/>
      <c r="AP34" s="23"/>
      <c r="AQ34" s="98"/>
    </row>
    <row r="35" customFormat="false" ht="15" hidden="false" customHeight="false" outlineLevel="0" collapsed="false">
      <c r="A35" s="23" t="n">
        <v>33</v>
      </c>
      <c r="B35" s="23" t="s">
        <v>27</v>
      </c>
      <c r="C35" s="51" t="s">
        <v>46</v>
      </c>
      <c r="D35" s="25" t="n">
        <v>8</v>
      </c>
      <c r="E35" s="25" t="s">
        <v>50</v>
      </c>
      <c r="F35" s="27" t="s">
        <v>50</v>
      </c>
      <c r="G35" s="47" t="n">
        <v>8</v>
      </c>
      <c r="H35" s="25" t="n">
        <v>8</v>
      </c>
      <c r="I35" s="27" t="n">
        <v>8</v>
      </c>
      <c r="J35" s="27" t="n">
        <v>8</v>
      </c>
      <c r="K35" s="47" t="n">
        <v>8</v>
      </c>
      <c r="L35" s="27" t="s">
        <v>50</v>
      </c>
      <c r="M35" s="27" t="s">
        <v>50</v>
      </c>
      <c r="N35" s="47" t="n">
        <v>8</v>
      </c>
      <c r="O35" s="25" t="n">
        <v>8</v>
      </c>
      <c r="P35" s="27" t="n">
        <v>8</v>
      </c>
      <c r="Q35" s="27" t="n">
        <v>8</v>
      </c>
      <c r="R35" s="47" t="n">
        <v>8</v>
      </c>
      <c r="S35" s="27" t="s">
        <v>50</v>
      </c>
      <c r="T35" s="27" t="s">
        <v>50</v>
      </c>
      <c r="U35" s="27" t="n">
        <v>8</v>
      </c>
      <c r="V35" s="25" t="n">
        <v>8</v>
      </c>
      <c r="W35" s="47" t="n">
        <v>8</v>
      </c>
      <c r="X35" s="47" t="n">
        <v>8</v>
      </c>
      <c r="Y35" s="47" t="n">
        <v>8</v>
      </c>
      <c r="Z35" s="25" t="s">
        <v>50</v>
      </c>
      <c r="AA35" s="27" t="s">
        <v>50</v>
      </c>
      <c r="AB35" s="47" t="n">
        <v>8</v>
      </c>
      <c r="AC35" s="26" t="s">
        <v>15</v>
      </c>
      <c r="AD35" s="25" t="n">
        <v>8</v>
      </c>
      <c r="AE35" s="25" t="n">
        <v>8</v>
      </c>
      <c r="AF35" s="111" t="n">
        <v>19</v>
      </c>
      <c r="AG35" s="34"/>
      <c r="AH35" s="23" t="n">
        <v>1</v>
      </c>
      <c r="AI35" s="34"/>
      <c r="AJ35" s="23"/>
      <c r="AK35" s="31" t="n">
        <v>15</v>
      </c>
      <c r="AL35" s="56"/>
      <c r="AM35" s="31" t="n">
        <v>30</v>
      </c>
      <c r="AN35" s="23"/>
      <c r="AO35" s="23"/>
      <c r="AP35" s="23"/>
      <c r="AQ35" s="98"/>
    </row>
    <row r="36" customFormat="false" ht="15" hidden="false" customHeight="false" outlineLevel="0" collapsed="false">
      <c r="A36" s="23" t="n">
        <v>34</v>
      </c>
      <c r="B36" s="23" t="s">
        <v>27</v>
      </c>
      <c r="C36" s="51" t="s">
        <v>48</v>
      </c>
      <c r="D36" s="25" t="n">
        <v>8</v>
      </c>
      <c r="E36" s="25" t="s">
        <v>50</v>
      </c>
      <c r="F36" s="27" t="s">
        <v>50</v>
      </c>
      <c r="G36" s="27" t="n">
        <v>8</v>
      </c>
      <c r="H36" s="25" t="n">
        <v>8</v>
      </c>
      <c r="I36" s="27" t="n">
        <v>8</v>
      </c>
      <c r="J36" s="27" t="n">
        <v>8</v>
      </c>
      <c r="K36" s="47" t="n">
        <v>8</v>
      </c>
      <c r="L36" s="27" t="s">
        <v>50</v>
      </c>
      <c r="M36" s="27" t="s">
        <v>50</v>
      </c>
      <c r="N36" s="47" t="n">
        <v>8</v>
      </c>
      <c r="O36" s="25" t="n">
        <v>8</v>
      </c>
      <c r="P36" s="27" t="n">
        <v>8</v>
      </c>
      <c r="Q36" s="27" t="n">
        <v>8</v>
      </c>
      <c r="R36" s="47" t="n">
        <v>8</v>
      </c>
      <c r="S36" s="27" t="s">
        <v>50</v>
      </c>
      <c r="T36" s="27" t="s">
        <v>50</v>
      </c>
      <c r="U36" s="27" t="n">
        <v>8</v>
      </c>
      <c r="V36" s="25" t="n">
        <v>8</v>
      </c>
      <c r="W36" s="25" t="n">
        <v>8</v>
      </c>
      <c r="X36" s="25" t="n">
        <v>8</v>
      </c>
      <c r="Y36" s="25" t="n">
        <v>8</v>
      </c>
      <c r="Z36" s="25" t="s">
        <v>50</v>
      </c>
      <c r="AA36" s="27" t="s">
        <v>50</v>
      </c>
      <c r="AB36" s="25" t="n">
        <v>8</v>
      </c>
      <c r="AC36" s="25" t="n">
        <v>8</v>
      </c>
      <c r="AD36" s="25" t="n">
        <v>8</v>
      </c>
      <c r="AE36" s="25" t="n">
        <v>8</v>
      </c>
      <c r="AF36" s="23"/>
      <c r="AG36" s="34"/>
      <c r="AH36" s="23"/>
      <c r="AI36" s="34"/>
      <c r="AJ36" s="23"/>
      <c r="AK36" s="31"/>
      <c r="AL36" s="23"/>
      <c r="AM36" s="31"/>
      <c r="AN36" s="23"/>
      <c r="AO36" s="23"/>
      <c r="AP36" s="23"/>
      <c r="AQ36" s="98"/>
    </row>
    <row r="37" customFormat="false" ht="15" hidden="false" customHeight="false" outlineLevel="0" collapsed="false">
      <c r="A37" s="23" t="n">
        <v>35</v>
      </c>
      <c r="B37" s="23" t="s">
        <v>27</v>
      </c>
      <c r="C37" s="59" t="s">
        <v>49</v>
      </c>
      <c r="D37" s="25" t="n">
        <v>8</v>
      </c>
      <c r="E37" s="25" t="s">
        <v>50</v>
      </c>
      <c r="F37" s="27" t="s">
        <v>50</v>
      </c>
      <c r="G37" s="27" t="n">
        <v>8</v>
      </c>
      <c r="H37" s="25" t="n">
        <v>8</v>
      </c>
      <c r="I37" s="27" t="n">
        <v>8</v>
      </c>
      <c r="J37" s="27" t="n">
        <v>8</v>
      </c>
      <c r="K37" s="47" t="n">
        <v>8</v>
      </c>
      <c r="L37" s="27" t="s">
        <v>50</v>
      </c>
      <c r="M37" s="27" t="s">
        <v>50</v>
      </c>
      <c r="N37" s="47" t="n">
        <v>8</v>
      </c>
      <c r="O37" s="25" t="n">
        <v>8</v>
      </c>
      <c r="P37" s="27" t="n">
        <v>8</v>
      </c>
      <c r="Q37" s="27" t="n">
        <v>8</v>
      </c>
      <c r="R37" s="47" t="n">
        <v>8</v>
      </c>
      <c r="S37" s="27" t="s">
        <v>50</v>
      </c>
      <c r="T37" s="27" t="s">
        <v>50</v>
      </c>
      <c r="U37" s="27" t="n">
        <v>8</v>
      </c>
      <c r="V37" s="25" t="n">
        <v>8</v>
      </c>
      <c r="W37" s="25" t="n">
        <v>8</v>
      </c>
      <c r="X37" s="25" t="n">
        <v>8</v>
      </c>
      <c r="Y37" s="25" t="n">
        <v>8</v>
      </c>
      <c r="Z37" s="25" t="s">
        <v>50</v>
      </c>
      <c r="AA37" s="27" t="s">
        <v>50</v>
      </c>
      <c r="AB37" s="25" t="n">
        <v>8</v>
      </c>
      <c r="AC37" s="25" t="n">
        <v>8</v>
      </c>
      <c r="AD37" s="25" t="n">
        <v>8</v>
      </c>
      <c r="AE37" s="25" t="n">
        <v>8</v>
      </c>
      <c r="AF37" s="23"/>
      <c r="AG37" s="34"/>
      <c r="AH37" s="23"/>
      <c r="AI37" s="34"/>
      <c r="AJ37" s="23"/>
      <c r="AK37" s="31"/>
      <c r="AL37" s="23"/>
      <c r="AM37" s="31"/>
      <c r="AN37" s="23"/>
      <c r="AO37" s="23"/>
      <c r="AP37" s="23"/>
      <c r="AQ37" s="98"/>
    </row>
    <row r="38" customFormat="false" ht="15" hidden="false" customHeight="false" outlineLevel="0" collapsed="false">
      <c r="A38" s="23" t="n">
        <v>36</v>
      </c>
      <c r="B38" s="23" t="s">
        <v>50</v>
      </c>
      <c r="C38" s="61" t="s">
        <v>51</v>
      </c>
      <c r="D38" s="25" t="n">
        <v>8</v>
      </c>
      <c r="E38" s="25" t="s">
        <v>50</v>
      </c>
      <c r="F38" s="27" t="s">
        <v>50</v>
      </c>
      <c r="G38" s="27" t="n">
        <v>8</v>
      </c>
      <c r="H38" s="25" t="n">
        <v>8</v>
      </c>
      <c r="I38" s="27" t="n">
        <v>8</v>
      </c>
      <c r="J38" s="27" t="n">
        <v>8</v>
      </c>
      <c r="K38" s="27" t="n">
        <v>8</v>
      </c>
      <c r="L38" s="27" t="s">
        <v>50</v>
      </c>
      <c r="M38" s="27" t="s">
        <v>50</v>
      </c>
      <c r="N38" s="27" t="n">
        <v>8</v>
      </c>
      <c r="O38" s="25" t="n">
        <v>8</v>
      </c>
      <c r="P38" s="27" t="n">
        <v>8</v>
      </c>
      <c r="Q38" s="27" t="n">
        <v>8</v>
      </c>
      <c r="R38" s="27" t="n">
        <v>8</v>
      </c>
      <c r="S38" s="27" t="s">
        <v>50</v>
      </c>
      <c r="T38" s="27" t="s">
        <v>50</v>
      </c>
      <c r="U38" s="27" t="n">
        <v>8</v>
      </c>
      <c r="V38" s="25" t="n">
        <v>8</v>
      </c>
      <c r="W38" s="25" t="n">
        <v>8</v>
      </c>
      <c r="X38" s="25" t="n">
        <v>8</v>
      </c>
      <c r="Y38" s="25" t="n">
        <v>8</v>
      </c>
      <c r="Z38" s="25" t="s">
        <v>50</v>
      </c>
      <c r="AA38" s="27" t="s">
        <v>50</v>
      </c>
      <c r="AB38" s="27" t="n">
        <v>8</v>
      </c>
      <c r="AC38" s="25" t="n">
        <v>8</v>
      </c>
      <c r="AD38" s="25" t="n">
        <v>8</v>
      </c>
      <c r="AE38" s="25" t="n">
        <v>8</v>
      </c>
      <c r="AF38" s="23" t="n">
        <v>20</v>
      </c>
      <c r="AG38" s="34"/>
      <c r="AH38" s="23"/>
      <c r="AI38" s="112"/>
      <c r="AJ38" s="23"/>
      <c r="AK38" s="31" t="n">
        <v>25</v>
      </c>
      <c r="AL38" s="34"/>
      <c r="AM38" s="33" t="n">
        <v>40</v>
      </c>
      <c r="AN38" s="23"/>
      <c r="AO38" s="34"/>
      <c r="AP38" s="34"/>
      <c r="AQ38" s="98"/>
    </row>
    <row r="39" customFormat="false" ht="15" hidden="false" customHeight="false" outlineLevel="0" collapsed="false">
      <c r="A39" s="23" t="n">
        <v>37</v>
      </c>
      <c r="B39" s="23" t="s">
        <v>50</v>
      </c>
      <c r="C39" s="61" t="s">
        <v>52</v>
      </c>
      <c r="D39" s="25" t="n">
        <v>8</v>
      </c>
      <c r="E39" s="25" t="s">
        <v>50</v>
      </c>
      <c r="F39" s="27" t="s">
        <v>50</v>
      </c>
      <c r="G39" s="27" t="n">
        <v>8</v>
      </c>
      <c r="H39" s="25" t="n">
        <v>8</v>
      </c>
      <c r="I39" s="27" t="n">
        <v>8</v>
      </c>
      <c r="J39" s="27" t="n">
        <v>8</v>
      </c>
      <c r="K39" s="27" t="n">
        <v>8</v>
      </c>
      <c r="L39" s="27" t="s">
        <v>50</v>
      </c>
      <c r="M39" s="27" t="s">
        <v>50</v>
      </c>
      <c r="N39" s="27" t="n">
        <v>8</v>
      </c>
      <c r="O39" s="25" t="n">
        <v>8</v>
      </c>
      <c r="P39" s="27" t="n">
        <v>8</v>
      </c>
      <c r="Q39" s="27" t="n">
        <v>8</v>
      </c>
      <c r="R39" s="27" t="n">
        <v>8</v>
      </c>
      <c r="S39" s="27" t="s">
        <v>50</v>
      </c>
      <c r="T39" s="27" t="s">
        <v>50</v>
      </c>
      <c r="U39" s="27" t="n">
        <v>8</v>
      </c>
      <c r="V39" s="25" t="n">
        <v>8</v>
      </c>
      <c r="W39" s="25" t="n">
        <v>8</v>
      </c>
      <c r="X39" s="25" t="n">
        <v>8</v>
      </c>
      <c r="Y39" s="25" t="n">
        <v>8</v>
      </c>
      <c r="Z39" s="25" t="s">
        <v>50</v>
      </c>
      <c r="AA39" s="27" t="s">
        <v>50</v>
      </c>
      <c r="AB39" s="27" t="n">
        <v>8</v>
      </c>
      <c r="AC39" s="25" t="n">
        <v>8</v>
      </c>
      <c r="AD39" s="25" t="n">
        <v>8</v>
      </c>
      <c r="AE39" s="25" t="n">
        <v>8</v>
      </c>
      <c r="AF39" s="23" t="n">
        <v>20</v>
      </c>
      <c r="AG39" s="34"/>
      <c r="AH39" s="23"/>
      <c r="AI39" s="34"/>
      <c r="AJ39" s="23"/>
      <c r="AK39" s="31" t="n">
        <v>25</v>
      </c>
      <c r="AL39" s="34"/>
      <c r="AM39" s="33" t="n">
        <v>40</v>
      </c>
      <c r="AN39" s="23"/>
      <c r="AO39" s="34"/>
      <c r="AP39" s="34"/>
      <c r="AQ39" s="98"/>
    </row>
    <row r="40" customFormat="false" ht="15" hidden="false" customHeight="false" outlineLevel="0" collapsed="false">
      <c r="A40" s="23" t="n">
        <v>38</v>
      </c>
      <c r="B40" s="23" t="s">
        <v>54</v>
      </c>
      <c r="C40" s="62" t="s">
        <v>55</v>
      </c>
      <c r="D40" s="25" t="n">
        <v>8</v>
      </c>
      <c r="E40" s="25" t="s">
        <v>50</v>
      </c>
      <c r="F40" s="27" t="s">
        <v>50</v>
      </c>
      <c r="G40" s="27" t="n">
        <v>8</v>
      </c>
      <c r="H40" s="25" t="n">
        <v>8</v>
      </c>
      <c r="I40" s="27" t="n">
        <v>8</v>
      </c>
      <c r="J40" s="27" t="n">
        <v>8</v>
      </c>
      <c r="K40" s="27" t="n">
        <v>8</v>
      </c>
      <c r="L40" s="27" t="s">
        <v>50</v>
      </c>
      <c r="M40" s="27" t="s">
        <v>50</v>
      </c>
      <c r="N40" s="27" t="n">
        <v>8</v>
      </c>
      <c r="O40" s="25" t="n">
        <v>8</v>
      </c>
      <c r="P40" s="27" t="n">
        <v>8</v>
      </c>
      <c r="Q40" s="27" t="n">
        <v>8</v>
      </c>
      <c r="R40" s="27" t="n">
        <v>8</v>
      </c>
      <c r="S40" s="27" t="s">
        <v>50</v>
      </c>
      <c r="T40" s="27" t="s">
        <v>50</v>
      </c>
      <c r="U40" s="27" t="n">
        <v>8</v>
      </c>
      <c r="V40" s="25" t="n">
        <v>8</v>
      </c>
      <c r="W40" s="25" t="n">
        <v>8</v>
      </c>
      <c r="X40" s="25" t="n">
        <v>8</v>
      </c>
      <c r="Y40" s="25" t="n">
        <v>8</v>
      </c>
      <c r="Z40" s="25" t="s">
        <v>50</v>
      </c>
      <c r="AA40" s="27" t="s">
        <v>50</v>
      </c>
      <c r="AB40" s="27" t="n">
        <v>8</v>
      </c>
      <c r="AC40" s="25" t="n">
        <v>8</v>
      </c>
      <c r="AD40" s="25" t="n">
        <v>8</v>
      </c>
      <c r="AE40" s="25" t="n">
        <v>8</v>
      </c>
      <c r="AF40" s="23" t="n">
        <v>20</v>
      </c>
      <c r="AG40" s="34"/>
      <c r="AH40" s="23"/>
      <c r="AI40" s="34"/>
      <c r="AJ40" s="23"/>
      <c r="AK40" s="31" t="n">
        <v>25</v>
      </c>
      <c r="AL40" s="34"/>
      <c r="AM40" s="33" t="n">
        <v>40</v>
      </c>
      <c r="AN40" s="23"/>
      <c r="AO40" s="34"/>
      <c r="AP40" s="34"/>
      <c r="AQ40" s="98"/>
    </row>
    <row r="41" customFormat="false" ht="15" hidden="false" customHeight="false" outlineLevel="0" collapsed="false">
      <c r="A41" s="23" t="n">
        <v>39</v>
      </c>
      <c r="B41" s="23" t="s">
        <v>54</v>
      </c>
      <c r="C41" s="62" t="s">
        <v>56</v>
      </c>
      <c r="D41" s="25" t="n">
        <v>8</v>
      </c>
      <c r="E41" s="25" t="s">
        <v>50</v>
      </c>
      <c r="F41" s="27" t="s">
        <v>50</v>
      </c>
      <c r="G41" s="27" t="n">
        <v>8</v>
      </c>
      <c r="H41" s="25" t="n">
        <v>8</v>
      </c>
      <c r="I41" s="27" t="n">
        <v>8</v>
      </c>
      <c r="J41" s="27" t="n">
        <v>8</v>
      </c>
      <c r="K41" s="27" t="n">
        <v>8</v>
      </c>
      <c r="L41" s="27" t="s">
        <v>50</v>
      </c>
      <c r="M41" s="27" t="s">
        <v>50</v>
      </c>
      <c r="N41" s="27" t="n">
        <v>8</v>
      </c>
      <c r="O41" s="25" t="n">
        <v>8</v>
      </c>
      <c r="P41" s="27" t="n">
        <v>8</v>
      </c>
      <c r="Q41" s="27" t="n">
        <v>8</v>
      </c>
      <c r="R41" s="27" t="n">
        <v>8</v>
      </c>
      <c r="S41" s="27" t="s">
        <v>50</v>
      </c>
      <c r="T41" s="27" t="s">
        <v>50</v>
      </c>
      <c r="U41" s="27" t="n">
        <v>8</v>
      </c>
      <c r="V41" s="25" t="n">
        <v>8</v>
      </c>
      <c r="W41" s="25" t="n">
        <v>8</v>
      </c>
      <c r="X41" s="25" t="n">
        <v>8</v>
      </c>
      <c r="Y41" s="25" t="n">
        <v>8</v>
      </c>
      <c r="Z41" s="25" t="s">
        <v>50</v>
      </c>
      <c r="AA41" s="27" t="s">
        <v>50</v>
      </c>
      <c r="AB41" s="27" t="n">
        <v>8</v>
      </c>
      <c r="AC41" s="25" t="n">
        <v>8</v>
      </c>
      <c r="AD41" s="25" t="n">
        <v>8</v>
      </c>
      <c r="AE41" s="25" t="n">
        <v>8</v>
      </c>
      <c r="AF41" s="23" t="n">
        <v>20</v>
      </c>
      <c r="AG41" s="34"/>
      <c r="AH41" s="23"/>
      <c r="AI41" s="34"/>
      <c r="AJ41" s="23"/>
      <c r="AK41" s="31" t="n">
        <v>25</v>
      </c>
      <c r="AL41" s="34"/>
      <c r="AM41" s="33" t="n">
        <v>40</v>
      </c>
      <c r="AN41" s="23"/>
      <c r="AO41" s="34"/>
      <c r="AP41" s="34"/>
      <c r="AQ41" s="98"/>
    </row>
    <row r="42" customFormat="false" ht="15" hidden="false" customHeight="false" outlineLevel="0" collapsed="false">
      <c r="A42" s="23" t="n">
        <v>40</v>
      </c>
      <c r="B42" s="23" t="s">
        <v>54</v>
      </c>
      <c r="C42" s="63" t="s">
        <v>57</v>
      </c>
      <c r="D42" s="25" t="n">
        <v>8</v>
      </c>
      <c r="E42" s="25" t="s">
        <v>50</v>
      </c>
      <c r="F42" s="27" t="s">
        <v>50</v>
      </c>
      <c r="G42" s="27" t="n">
        <v>8</v>
      </c>
      <c r="H42" s="25" t="n">
        <v>8</v>
      </c>
      <c r="I42" s="27" t="n">
        <v>8</v>
      </c>
      <c r="J42" s="27" t="n">
        <v>8</v>
      </c>
      <c r="K42" s="27" t="n">
        <v>8</v>
      </c>
      <c r="L42" s="27" t="s">
        <v>50</v>
      </c>
      <c r="M42" s="27" t="s">
        <v>50</v>
      </c>
      <c r="N42" s="27" t="n">
        <v>8</v>
      </c>
      <c r="O42" s="25" t="n">
        <v>8</v>
      </c>
      <c r="P42" s="27" t="n">
        <v>8</v>
      </c>
      <c r="Q42" s="27" t="n">
        <v>8</v>
      </c>
      <c r="R42" s="27" t="n">
        <v>8</v>
      </c>
      <c r="S42" s="27" t="s">
        <v>50</v>
      </c>
      <c r="T42" s="27" t="s">
        <v>50</v>
      </c>
      <c r="U42" s="27" t="n">
        <v>8</v>
      </c>
      <c r="V42" s="25" t="n">
        <v>8</v>
      </c>
      <c r="W42" s="25" t="n">
        <v>8</v>
      </c>
      <c r="X42" s="25" t="n">
        <v>8</v>
      </c>
      <c r="Y42" s="25" t="n">
        <v>8</v>
      </c>
      <c r="Z42" s="25" t="s">
        <v>50</v>
      </c>
      <c r="AA42" s="27" t="s">
        <v>50</v>
      </c>
      <c r="AB42" s="27" t="n">
        <v>8</v>
      </c>
      <c r="AC42" s="25" t="n">
        <v>8</v>
      </c>
      <c r="AD42" s="25" t="n">
        <v>8</v>
      </c>
      <c r="AE42" s="25" t="n">
        <v>8</v>
      </c>
      <c r="AF42" s="23" t="n">
        <v>20</v>
      </c>
      <c r="AG42" s="34"/>
      <c r="AH42" s="23"/>
      <c r="AI42" s="34"/>
      <c r="AJ42" s="23"/>
      <c r="AK42" s="31" t="n">
        <v>25</v>
      </c>
      <c r="AL42" s="23"/>
      <c r="AM42" s="31" t="n">
        <v>40</v>
      </c>
      <c r="AN42" s="23"/>
      <c r="AO42" s="23"/>
      <c r="AP42" s="23"/>
      <c r="AQ42" s="98"/>
    </row>
    <row r="43" customFormat="false" ht="15" hidden="false" customHeight="false" outlineLevel="0" collapsed="false">
      <c r="A43" s="23" t="n">
        <v>41</v>
      </c>
      <c r="B43" s="23" t="s">
        <v>58</v>
      </c>
      <c r="C43" s="64" t="s">
        <v>59</v>
      </c>
      <c r="D43" s="25" t="n">
        <v>8</v>
      </c>
      <c r="E43" s="25" t="s">
        <v>50</v>
      </c>
      <c r="F43" s="27" t="s">
        <v>50</v>
      </c>
      <c r="G43" s="27" t="n">
        <v>8</v>
      </c>
      <c r="H43" s="25" t="n">
        <v>8</v>
      </c>
      <c r="I43" s="27" t="n">
        <v>8</v>
      </c>
      <c r="J43" s="27" t="n">
        <v>8</v>
      </c>
      <c r="K43" s="27" t="n">
        <v>8</v>
      </c>
      <c r="L43" s="27" t="s">
        <v>50</v>
      </c>
      <c r="M43" s="27" t="s">
        <v>50</v>
      </c>
      <c r="N43" s="27" t="n">
        <v>8</v>
      </c>
      <c r="O43" s="25" t="n">
        <v>8</v>
      </c>
      <c r="P43" s="27" t="n">
        <v>8</v>
      </c>
      <c r="Q43" s="27" t="n">
        <v>8</v>
      </c>
      <c r="R43" s="27" t="n">
        <v>8</v>
      </c>
      <c r="S43" s="27" t="s">
        <v>50</v>
      </c>
      <c r="T43" s="27" t="s">
        <v>50</v>
      </c>
      <c r="U43" s="27" t="n">
        <v>8</v>
      </c>
      <c r="V43" s="25" t="n">
        <v>8</v>
      </c>
      <c r="W43" s="25" t="n">
        <v>8</v>
      </c>
      <c r="X43" s="25" t="n">
        <v>8</v>
      </c>
      <c r="Y43" s="25" t="n">
        <v>8</v>
      </c>
      <c r="Z43" s="25" t="s">
        <v>50</v>
      </c>
      <c r="AA43" s="27" t="s">
        <v>50</v>
      </c>
      <c r="AB43" s="27" t="n">
        <v>8</v>
      </c>
      <c r="AC43" s="25" t="n">
        <v>8</v>
      </c>
      <c r="AD43" s="25" t="n">
        <v>8</v>
      </c>
      <c r="AE43" s="25" t="n">
        <v>8</v>
      </c>
      <c r="AF43" s="23" t="n">
        <v>20</v>
      </c>
      <c r="AG43" s="34"/>
      <c r="AH43" s="23"/>
      <c r="AI43" s="34"/>
      <c r="AJ43" s="23"/>
      <c r="AK43" s="31"/>
      <c r="AL43" s="23"/>
      <c r="AM43" s="31"/>
      <c r="AN43" s="23"/>
      <c r="AO43" s="23"/>
      <c r="AP43" s="23"/>
      <c r="AQ43" s="98"/>
    </row>
    <row r="44" customFormat="false" ht="15" hidden="false" customHeight="false" outlineLevel="0" collapsed="false">
      <c r="A44" s="23" t="n">
        <v>42</v>
      </c>
      <c r="B44" s="23" t="s">
        <v>60</v>
      </c>
      <c r="C44" s="65" t="s">
        <v>61</v>
      </c>
      <c r="D44" s="25" t="n">
        <v>8</v>
      </c>
      <c r="E44" s="25" t="s">
        <v>50</v>
      </c>
      <c r="F44" s="27" t="s">
        <v>50</v>
      </c>
      <c r="G44" s="27" t="n">
        <v>8</v>
      </c>
      <c r="H44" s="25" t="n">
        <v>8</v>
      </c>
      <c r="I44" s="27" t="n">
        <v>8</v>
      </c>
      <c r="J44" s="27" t="n">
        <v>9</v>
      </c>
      <c r="K44" s="25" t="n">
        <v>9</v>
      </c>
      <c r="L44" s="27" t="s">
        <v>50</v>
      </c>
      <c r="M44" s="27" t="s">
        <v>50</v>
      </c>
      <c r="N44" s="25" t="n">
        <v>8</v>
      </c>
      <c r="O44" s="25" t="n">
        <v>8</v>
      </c>
      <c r="P44" s="27" t="n">
        <v>9</v>
      </c>
      <c r="Q44" s="27" t="n">
        <v>10</v>
      </c>
      <c r="R44" s="27" t="n">
        <v>8</v>
      </c>
      <c r="S44" s="27" t="s">
        <v>50</v>
      </c>
      <c r="T44" s="27" t="s">
        <v>50</v>
      </c>
      <c r="U44" s="27" t="n">
        <v>8</v>
      </c>
      <c r="V44" s="25" t="n">
        <v>8</v>
      </c>
      <c r="W44" s="101" t="s">
        <v>65</v>
      </c>
      <c r="X44" s="101" t="s">
        <v>65</v>
      </c>
      <c r="Y44" s="101" t="s">
        <v>65</v>
      </c>
      <c r="Z44" s="25" t="s">
        <v>50</v>
      </c>
      <c r="AA44" s="27" t="s">
        <v>50</v>
      </c>
      <c r="AB44" s="101" t="s">
        <v>65</v>
      </c>
      <c r="AC44" s="25" t="n">
        <v>8</v>
      </c>
      <c r="AD44" s="25" t="n">
        <v>8</v>
      </c>
      <c r="AE44" s="25" t="n">
        <v>10</v>
      </c>
      <c r="AF44" s="23" t="n">
        <v>16</v>
      </c>
      <c r="AG44" s="34"/>
      <c r="AH44" s="23"/>
      <c r="AI44" s="30" t="n">
        <v>4</v>
      </c>
      <c r="AJ44" s="23"/>
      <c r="AK44" s="31" t="n">
        <v>25</v>
      </c>
      <c r="AL44" s="23" t="n">
        <f aca="false">1+1+1+2+2</f>
        <v>7</v>
      </c>
      <c r="AM44" s="33" t="n">
        <v>40</v>
      </c>
      <c r="AN44" s="23"/>
      <c r="AO44" s="34"/>
      <c r="AP44" s="34"/>
      <c r="AQ44" s="98"/>
    </row>
    <row r="45" customFormat="false" ht="15" hidden="false" customHeight="false" outlineLevel="0" collapsed="false">
      <c r="A45" s="23" t="n">
        <v>43</v>
      </c>
      <c r="B45" s="23" t="s">
        <v>60</v>
      </c>
      <c r="C45" s="65" t="s">
        <v>62</v>
      </c>
      <c r="D45" s="25" t="n">
        <v>8</v>
      </c>
      <c r="E45" s="25" t="s">
        <v>50</v>
      </c>
      <c r="F45" s="27" t="s">
        <v>50</v>
      </c>
      <c r="G45" s="27" t="n">
        <v>8</v>
      </c>
      <c r="H45" s="25" t="n">
        <v>8</v>
      </c>
      <c r="I45" s="27" t="n">
        <v>8</v>
      </c>
      <c r="J45" s="27" t="n">
        <v>8</v>
      </c>
      <c r="K45" s="27" t="n">
        <v>8</v>
      </c>
      <c r="L45" s="27" t="s">
        <v>50</v>
      </c>
      <c r="M45" s="27" t="s">
        <v>50</v>
      </c>
      <c r="N45" s="27" t="n">
        <v>8</v>
      </c>
      <c r="O45" s="25" t="n">
        <v>8</v>
      </c>
      <c r="P45" s="27" t="n">
        <v>8</v>
      </c>
      <c r="Q45" s="27" t="n">
        <v>8</v>
      </c>
      <c r="R45" s="27" t="n">
        <v>8</v>
      </c>
      <c r="S45" s="27" t="s">
        <v>50</v>
      </c>
      <c r="T45" s="27" t="s">
        <v>50</v>
      </c>
      <c r="U45" s="27" t="n">
        <v>8</v>
      </c>
      <c r="V45" s="25" t="n">
        <v>8</v>
      </c>
      <c r="W45" s="25" t="n">
        <v>8</v>
      </c>
      <c r="X45" s="25" t="n">
        <v>8</v>
      </c>
      <c r="Y45" s="25" t="n">
        <v>8</v>
      </c>
      <c r="Z45" s="25" t="s">
        <v>50</v>
      </c>
      <c r="AA45" s="27" t="s">
        <v>50</v>
      </c>
      <c r="AB45" s="27" t="n">
        <v>8</v>
      </c>
      <c r="AC45" s="25" t="n">
        <v>8</v>
      </c>
      <c r="AD45" s="101" t="s">
        <v>65</v>
      </c>
      <c r="AE45" s="101" t="s">
        <v>65</v>
      </c>
      <c r="AF45" s="23" t="n">
        <v>18</v>
      </c>
      <c r="AG45" s="34"/>
      <c r="AH45" s="23"/>
      <c r="AI45" s="23" t="n">
        <v>2</v>
      </c>
      <c r="AJ45" s="23"/>
      <c r="AK45" s="31" t="n">
        <v>25</v>
      </c>
      <c r="AL45" s="34"/>
      <c r="AM45" s="33" t="n">
        <v>40</v>
      </c>
      <c r="AN45" s="23"/>
      <c r="AO45" s="34"/>
      <c r="AP45" s="34"/>
      <c r="AQ45" s="98"/>
    </row>
    <row r="47" customFormat="false" ht="15" hidden="false" customHeight="false" outlineLevel="0" collapsed="false">
      <c r="B47" s="113" t="s">
        <v>27</v>
      </c>
      <c r="C47" s="114" t="s">
        <v>70</v>
      </c>
      <c r="D47" s="114"/>
      <c r="E47" s="114"/>
      <c r="F47" s="114"/>
      <c r="G47" s="114"/>
      <c r="H47" s="114"/>
    </row>
  </sheetData>
  <mergeCells count="2">
    <mergeCell ref="D1:AE1"/>
    <mergeCell ref="D33:M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8" activeCellId="0" sqref="N38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5" min="4" style="0" width="4.57"/>
    <col collapsed="false" customWidth="true" hidden="false" outlineLevel="0" max="6" min="6" style="0" width="5.14"/>
    <col collapsed="false" customWidth="true" hidden="false" outlineLevel="0" max="7" min="7" style="0" width="6.43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1" min="20" style="0" width="4.57"/>
    <col collapsed="false" customWidth="true" hidden="false" outlineLevel="0" max="22" min="22" style="0" width="5.57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4" min="26" style="0" width="4.57"/>
    <col collapsed="false" customWidth="true" hidden="false" outlineLevel="0" max="35" min="35" style="73" width="6.43"/>
    <col collapsed="false" customWidth="true" hidden="false" outlineLevel="0" max="36" min="36" style="0" width="7.14"/>
    <col collapsed="false" customWidth="true" hidden="false" outlineLevel="0" max="37" min="37" style="73" width="6.7"/>
    <col collapsed="false" customWidth="true" hidden="false" outlineLevel="0" max="38" min="38" style="73" width="7.14"/>
    <col collapsed="false" customWidth="true" hidden="false" outlineLevel="0" max="39" min="39" style="73" width="7.57"/>
    <col collapsed="false" customWidth="true" hidden="false" outlineLevel="0" max="40" min="40" style="0" width="9.7"/>
    <col collapsed="false" customWidth="true" hidden="false" outlineLevel="0" max="41" min="41" style="73" width="7.7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true" hidden="false" outlineLevel="0" max="45" min="45" style="0" width="7.85"/>
    <col collapsed="false" customWidth="true" hidden="false" outlineLevel="0" max="46" min="46" style="0" width="5.7"/>
    <col collapsed="false" customWidth="true" hidden="false" outlineLevel="0" max="1025" min="47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71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4"/>
      <c r="AJ1" s="75"/>
      <c r="AK1" s="74"/>
      <c r="AL1" s="74"/>
      <c r="AM1" s="74"/>
      <c r="AN1" s="77"/>
      <c r="AO1" s="74"/>
      <c r="AP1" s="77"/>
      <c r="AQ1" s="75"/>
      <c r="AR1" s="75"/>
      <c r="AS1" s="75"/>
      <c r="AT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79" t="n">
        <v>31</v>
      </c>
      <c r="AI2" s="80" t="s">
        <v>2</v>
      </c>
      <c r="AJ2" s="80" t="s">
        <v>3</v>
      </c>
      <c r="AK2" s="80" t="s">
        <v>4</v>
      </c>
      <c r="AL2" s="81" t="s">
        <v>5</v>
      </c>
      <c r="AM2" s="82" t="s">
        <v>6</v>
      </c>
      <c r="AN2" s="83" t="s">
        <v>7</v>
      </c>
      <c r="AO2" s="84" t="s">
        <v>8</v>
      </c>
      <c r="AP2" s="83" t="s">
        <v>7</v>
      </c>
      <c r="AQ2" s="85" t="s">
        <v>9</v>
      </c>
      <c r="AR2" s="86" t="s">
        <v>7</v>
      </c>
      <c r="AS2" s="87" t="s">
        <v>10</v>
      </c>
      <c r="AT2" s="88" t="s">
        <v>11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n">
        <v>8</v>
      </c>
      <c r="E3" s="91" t="s">
        <v>50</v>
      </c>
      <c r="F3" s="91" t="s">
        <v>50</v>
      </c>
      <c r="G3" s="92" t="n">
        <v>8</v>
      </c>
      <c r="H3" s="91" t="n">
        <v>8</v>
      </c>
      <c r="I3" s="92" t="n">
        <v>8</v>
      </c>
      <c r="J3" s="92" t="n">
        <v>8</v>
      </c>
      <c r="K3" s="92" t="s">
        <v>50</v>
      </c>
      <c r="L3" s="92" t="s">
        <v>50</v>
      </c>
      <c r="M3" s="92" t="s">
        <v>50</v>
      </c>
      <c r="N3" s="92" t="n">
        <v>8</v>
      </c>
      <c r="O3" s="91" t="n">
        <v>8</v>
      </c>
      <c r="P3" s="92" t="n">
        <v>8</v>
      </c>
      <c r="Q3" s="92" t="n">
        <v>8</v>
      </c>
      <c r="R3" s="92" t="n">
        <v>8</v>
      </c>
      <c r="S3" s="92" t="s">
        <v>50</v>
      </c>
      <c r="T3" s="92" t="s">
        <v>50</v>
      </c>
      <c r="U3" s="92" t="n">
        <v>8</v>
      </c>
      <c r="V3" s="91" t="n">
        <v>8</v>
      </c>
      <c r="W3" s="91" t="n">
        <v>8</v>
      </c>
      <c r="X3" s="91" t="n">
        <v>8</v>
      </c>
      <c r="Y3" s="91" t="n">
        <v>8</v>
      </c>
      <c r="Z3" s="91" t="s">
        <v>50</v>
      </c>
      <c r="AA3" s="91" t="s">
        <v>50</v>
      </c>
      <c r="AB3" s="92" t="n">
        <v>8</v>
      </c>
      <c r="AC3" s="91" t="n">
        <v>8</v>
      </c>
      <c r="AD3" s="91" t="n">
        <v>8</v>
      </c>
      <c r="AE3" s="91" t="n">
        <v>8</v>
      </c>
      <c r="AF3" s="91" t="n">
        <v>8</v>
      </c>
      <c r="AG3" s="91" t="s">
        <v>50</v>
      </c>
      <c r="AH3" s="91" t="s">
        <v>50</v>
      </c>
      <c r="AI3" s="89" t="n">
        <v>20</v>
      </c>
      <c r="AJ3" s="89"/>
      <c r="AK3" s="89"/>
      <c r="AL3" s="89"/>
      <c r="AM3" s="89"/>
      <c r="AN3" s="93" t="n">
        <v>25</v>
      </c>
      <c r="AO3" s="115"/>
      <c r="AP3" s="95" t="n">
        <v>50</v>
      </c>
      <c r="AQ3" s="89"/>
      <c r="AR3" s="96"/>
      <c r="AS3" s="96"/>
      <c r="AT3" s="97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25" t="n">
        <v>8</v>
      </c>
      <c r="E4" s="91" t="s">
        <v>50</v>
      </c>
      <c r="F4" s="91" t="s">
        <v>50</v>
      </c>
      <c r="G4" s="25" t="n">
        <v>8</v>
      </c>
      <c r="H4" s="25" t="n">
        <v>8</v>
      </c>
      <c r="I4" s="27" t="n">
        <v>8</v>
      </c>
      <c r="J4" s="27" t="n">
        <v>8</v>
      </c>
      <c r="K4" s="92" t="s">
        <v>50</v>
      </c>
      <c r="L4" s="92" t="s">
        <v>50</v>
      </c>
      <c r="M4" s="92" t="s">
        <v>50</v>
      </c>
      <c r="N4" s="27" t="n">
        <v>8</v>
      </c>
      <c r="O4" s="25" t="n">
        <v>8</v>
      </c>
      <c r="P4" s="27" t="n">
        <v>8</v>
      </c>
      <c r="Q4" s="27" t="n">
        <v>8</v>
      </c>
      <c r="R4" s="27" t="n">
        <v>8</v>
      </c>
      <c r="S4" s="92" t="s">
        <v>50</v>
      </c>
      <c r="T4" s="92" t="s">
        <v>50</v>
      </c>
      <c r="U4" s="27" t="n">
        <v>8</v>
      </c>
      <c r="V4" s="25" t="n">
        <v>8</v>
      </c>
      <c r="W4" s="25" t="n">
        <v>8</v>
      </c>
      <c r="X4" s="25" t="n">
        <v>8</v>
      </c>
      <c r="Y4" s="25" t="n">
        <v>8</v>
      </c>
      <c r="Z4" s="91" t="s">
        <v>50</v>
      </c>
      <c r="AA4" s="91" t="s">
        <v>50</v>
      </c>
      <c r="AB4" s="27" t="n">
        <v>8</v>
      </c>
      <c r="AC4" s="25" t="n">
        <v>8</v>
      </c>
      <c r="AD4" s="25" t="n">
        <v>8</v>
      </c>
      <c r="AE4" s="25" t="n">
        <v>8</v>
      </c>
      <c r="AF4" s="25" t="n">
        <v>8</v>
      </c>
      <c r="AG4" s="91" t="s">
        <v>50</v>
      </c>
      <c r="AH4" s="91" t="s">
        <v>50</v>
      </c>
      <c r="AI4" s="23" t="n">
        <v>20</v>
      </c>
      <c r="AJ4" s="23"/>
      <c r="AK4" s="23"/>
      <c r="AL4" s="23"/>
      <c r="AM4" s="23"/>
      <c r="AN4" s="31" t="n">
        <v>25</v>
      </c>
      <c r="AO4" s="37" t="n">
        <v>5</v>
      </c>
      <c r="AP4" s="33" t="n">
        <v>40</v>
      </c>
      <c r="AQ4" s="23"/>
      <c r="AR4" s="23"/>
      <c r="AS4" s="23" t="n">
        <f aca="false">AO4*AP4</f>
        <v>200</v>
      </c>
      <c r="AT4" s="98" t="n">
        <v>1.15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25" t="n">
        <v>8</v>
      </c>
      <c r="E5" s="91" t="s">
        <v>50</v>
      </c>
      <c r="F5" s="91" t="s">
        <v>50</v>
      </c>
      <c r="G5" s="27" t="n">
        <v>8</v>
      </c>
      <c r="H5" s="25" t="n">
        <v>8</v>
      </c>
      <c r="I5" s="27" t="n">
        <v>8</v>
      </c>
      <c r="J5" s="27" t="n">
        <v>8</v>
      </c>
      <c r="K5" s="92" t="s">
        <v>50</v>
      </c>
      <c r="L5" s="92" t="s">
        <v>50</v>
      </c>
      <c r="M5" s="92" t="s">
        <v>50</v>
      </c>
      <c r="N5" s="27" t="n">
        <v>8</v>
      </c>
      <c r="O5" s="25" t="n">
        <v>9</v>
      </c>
      <c r="P5" s="27" t="n">
        <v>8</v>
      </c>
      <c r="Q5" s="27" t="n">
        <v>8</v>
      </c>
      <c r="R5" s="27" t="n">
        <v>8</v>
      </c>
      <c r="S5" s="92" t="s">
        <v>50</v>
      </c>
      <c r="T5" s="92" t="s">
        <v>50</v>
      </c>
      <c r="U5" s="38" t="n">
        <v>8</v>
      </c>
      <c r="V5" s="25" t="n">
        <v>8</v>
      </c>
      <c r="W5" s="25" t="n">
        <v>8</v>
      </c>
      <c r="X5" s="38" t="n">
        <v>8</v>
      </c>
      <c r="Y5" s="38" t="n">
        <v>8</v>
      </c>
      <c r="Z5" s="91" t="s">
        <v>50</v>
      </c>
      <c r="AA5" s="91" t="s">
        <v>50</v>
      </c>
      <c r="AB5" s="27" t="n">
        <v>8</v>
      </c>
      <c r="AC5" s="25" t="n">
        <v>8</v>
      </c>
      <c r="AD5" s="25" t="n">
        <v>8</v>
      </c>
      <c r="AE5" s="25" t="n">
        <v>8</v>
      </c>
      <c r="AF5" s="25" t="n">
        <v>8</v>
      </c>
      <c r="AG5" s="91" t="s">
        <v>50</v>
      </c>
      <c r="AH5" s="91" t="s">
        <v>50</v>
      </c>
      <c r="AI5" s="23" t="n">
        <v>20</v>
      </c>
      <c r="AJ5" s="23"/>
      <c r="AK5" s="23"/>
      <c r="AL5" s="23"/>
      <c r="AM5" s="23"/>
      <c r="AN5" s="31" t="n">
        <v>25</v>
      </c>
      <c r="AO5" s="37" t="n">
        <v>1</v>
      </c>
      <c r="AP5" s="33" t="n">
        <v>40</v>
      </c>
      <c r="AQ5" s="23"/>
      <c r="AR5" s="23"/>
      <c r="AS5" s="23" t="n">
        <v>40</v>
      </c>
      <c r="AT5" s="98" t="n">
        <v>1.15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25" t="n">
        <v>8</v>
      </c>
      <c r="E6" s="91" t="s">
        <v>50</v>
      </c>
      <c r="F6" s="91" t="s">
        <v>50</v>
      </c>
      <c r="G6" s="25" t="n">
        <v>8</v>
      </c>
      <c r="H6" s="25" t="n">
        <v>8</v>
      </c>
      <c r="I6" s="27" t="n">
        <v>8</v>
      </c>
      <c r="J6" s="27" t="n">
        <v>8</v>
      </c>
      <c r="K6" s="92" t="s">
        <v>50</v>
      </c>
      <c r="L6" s="92" t="s">
        <v>50</v>
      </c>
      <c r="M6" s="92" t="s">
        <v>50</v>
      </c>
      <c r="N6" s="27" t="n">
        <v>8</v>
      </c>
      <c r="O6" s="25" t="n">
        <v>8</v>
      </c>
      <c r="P6" s="27" t="n">
        <v>8</v>
      </c>
      <c r="Q6" s="27" t="n">
        <v>8</v>
      </c>
      <c r="R6" s="27" t="n">
        <v>8</v>
      </c>
      <c r="S6" s="92" t="s">
        <v>50</v>
      </c>
      <c r="T6" s="92" t="s">
        <v>50</v>
      </c>
      <c r="U6" s="27" t="n">
        <v>8</v>
      </c>
      <c r="V6" s="25" t="n">
        <v>8</v>
      </c>
      <c r="W6" s="25" t="n">
        <v>8</v>
      </c>
      <c r="X6" s="25" t="n">
        <v>8</v>
      </c>
      <c r="Y6" s="25" t="n">
        <v>8</v>
      </c>
      <c r="Z6" s="91" t="s">
        <v>50</v>
      </c>
      <c r="AA6" s="91" t="s">
        <v>50</v>
      </c>
      <c r="AB6" s="58" t="s">
        <v>15</v>
      </c>
      <c r="AC6" s="58" t="s">
        <v>15</v>
      </c>
      <c r="AD6" s="58" t="s">
        <v>15</v>
      </c>
      <c r="AE6" s="58" t="s">
        <v>15</v>
      </c>
      <c r="AF6" s="58" t="s">
        <v>15</v>
      </c>
      <c r="AG6" s="91" t="s">
        <v>50</v>
      </c>
      <c r="AH6" s="91" t="s">
        <v>50</v>
      </c>
      <c r="AI6" s="23" t="n">
        <v>15</v>
      </c>
      <c r="AJ6" s="23"/>
      <c r="AK6" s="23" t="n">
        <v>5</v>
      </c>
      <c r="AL6" s="23"/>
      <c r="AM6" s="23"/>
      <c r="AN6" s="31" t="n">
        <v>25</v>
      </c>
      <c r="AO6" s="37"/>
      <c r="AP6" s="33" t="n">
        <v>50</v>
      </c>
      <c r="AQ6" s="23"/>
      <c r="AR6" s="34"/>
      <c r="AS6" s="34"/>
      <c r="AT6" s="98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39" t="n">
        <v>10.5</v>
      </c>
      <c r="E7" s="91" t="s">
        <v>50</v>
      </c>
      <c r="F7" s="91" t="s">
        <v>50</v>
      </c>
      <c r="G7" s="25" t="n">
        <v>8</v>
      </c>
      <c r="H7" s="25" t="n">
        <v>9</v>
      </c>
      <c r="I7" s="27" t="n">
        <v>8</v>
      </c>
      <c r="J7" s="27" t="n">
        <v>8</v>
      </c>
      <c r="K7" s="92" t="s">
        <v>50</v>
      </c>
      <c r="L7" s="92" t="s">
        <v>50</v>
      </c>
      <c r="M7" s="92" t="s">
        <v>50</v>
      </c>
      <c r="N7" s="27" t="n">
        <v>8</v>
      </c>
      <c r="O7" s="25" t="n">
        <v>12</v>
      </c>
      <c r="P7" s="41" t="n">
        <v>8</v>
      </c>
      <c r="Q7" s="41" t="n">
        <v>12</v>
      </c>
      <c r="R7" s="41" t="n">
        <v>8</v>
      </c>
      <c r="S7" s="92" t="s">
        <v>50</v>
      </c>
      <c r="T7" s="92" t="s">
        <v>50</v>
      </c>
      <c r="U7" s="41" t="n">
        <v>9</v>
      </c>
      <c r="V7" s="39" t="n">
        <v>8</v>
      </c>
      <c r="W7" s="39" t="n">
        <v>11.5</v>
      </c>
      <c r="X7" s="39" t="n">
        <v>11.5</v>
      </c>
      <c r="Y7" s="39" t="n">
        <v>8</v>
      </c>
      <c r="Z7" s="91" t="s">
        <v>50</v>
      </c>
      <c r="AA7" s="91" t="s">
        <v>50</v>
      </c>
      <c r="AB7" s="27" t="n">
        <v>8</v>
      </c>
      <c r="AC7" s="25" t="n">
        <v>8</v>
      </c>
      <c r="AD7" s="25" t="n">
        <v>12</v>
      </c>
      <c r="AE7" s="25" t="n">
        <v>8</v>
      </c>
      <c r="AF7" s="25" t="n">
        <v>12</v>
      </c>
      <c r="AG7" s="91" t="s">
        <v>50</v>
      </c>
      <c r="AH7" s="91" t="s">
        <v>50</v>
      </c>
      <c r="AI7" s="23" t="n">
        <v>20</v>
      </c>
      <c r="AJ7" s="23"/>
      <c r="AK7" s="23"/>
      <c r="AL7" s="23"/>
      <c r="AM7" s="23"/>
      <c r="AN7" s="31" t="n">
        <v>25</v>
      </c>
      <c r="AO7" s="37" t="n">
        <v>28</v>
      </c>
      <c r="AP7" s="33" t="n">
        <v>40</v>
      </c>
      <c r="AQ7" s="23"/>
      <c r="AR7" s="23"/>
      <c r="AS7" s="23" t="n">
        <f aca="false">AO7*AP7</f>
        <v>1120</v>
      </c>
      <c r="AT7" s="98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25" t="n">
        <v>8</v>
      </c>
      <c r="E8" s="116" t="n">
        <v>9</v>
      </c>
      <c r="F8" s="91" t="s">
        <v>50</v>
      </c>
      <c r="G8" s="25" t="n">
        <v>8</v>
      </c>
      <c r="H8" s="25" t="n">
        <v>8</v>
      </c>
      <c r="I8" s="27" t="n">
        <v>20</v>
      </c>
      <c r="J8" s="27" t="n">
        <v>17</v>
      </c>
      <c r="K8" s="92" t="s">
        <v>50</v>
      </c>
      <c r="L8" s="92" t="s">
        <v>50</v>
      </c>
      <c r="M8" s="92" t="s">
        <v>50</v>
      </c>
      <c r="N8" s="41" t="n">
        <v>8</v>
      </c>
      <c r="O8" s="39" t="n">
        <v>8</v>
      </c>
      <c r="P8" s="27" t="n">
        <v>20</v>
      </c>
      <c r="Q8" s="27" t="n">
        <v>18.5</v>
      </c>
      <c r="R8" s="41" t="n">
        <v>8</v>
      </c>
      <c r="S8" s="92" t="s">
        <v>50</v>
      </c>
      <c r="T8" s="92" t="s">
        <v>50</v>
      </c>
      <c r="U8" s="41" t="n">
        <v>8</v>
      </c>
      <c r="V8" s="25" t="n">
        <v>9</v>
      </c>
      <c r="W8" s="25" t="n">
        <v>20</v>
      </c>
      <c r="X8" s="25" t="n">
        <v>19</v>
      </c>
      <c r="Y8" s="25" t="n">
        <v>8</v>
      </c>
      <c r="Z8" s="91" t="s">
        <v>50</v>
      </c>
      <c r="AA8" s="91" t="s">
        <v>50</v>
      </c>
      <c r="AB8" s="27" t="n">
        <v>8</v>
      </c>
      <c r="AC8" s="39" t="n">
        <v>11.5</v>
      </c>
      <c r="AD8" s="25" t="n">
        <v>8</v>
      </c>
      <c r="AE8" s="25" t="n">
        <v>20</v>
      </c>
      <c r="AF8" s="25" t="n">
        <v>17</v>
      </c>
      <c r="AG8" s="91" t="s">
        <v>50</v>
      </c>
      <c r="AH8" s="91" t="s">
        <v>50</v>
      </c>
      <c r="AI8" s="23" t="n">
        <v>20</v>
      </c>
      <c r="AJ8" s="23"/>
      <c r="AK8" s="23"/>
      <c r="AL8" s="23"/>
      <c r="AM8" s="23" t="n">
        <v>32</v>
      </c>
      <c r="AN8" s="31" t="n">
        <v>25</v>
      </c>
      <c r="AO8" s="37" t="n">
        <v>60</v>
      </c>
      <c r="AP8" s="33" t="n">
        <v>40</v>
      </c>
      <c r="AQ8" s="23" t="n">
        <v>9</v>
      </c>
      <c r="AR8" s="23" t="n">
        <v>60</v>
      </c>
      <c r="AS8" s="99" t="n">
        <f aca="false">AM8*AN8+AQ8*AR8+AO8*AP8</f>
        <v>3740</v>
      </c>
      <c r="AT8" s="98"/>
    </row>
    <row r="9" customFormat="false" ht="15" hidden="false" customHeight="false" outlineLevel="0" collapsed="false">
      <c r="A9" s="23" t="n">
        <v>7</v>
      </c>
      <c r="B9" s="23" t="s">
        <v>12</v>
      </c>
      <c r="C9" s="40" t="s">
        <v>21</v>
      </c>
      <c r="D9" s="25" t="n">
        <v>8</v>
      </c>
      <c r="E9" s="91" t="s">
        <v>50</v>
      </c>
      <c r="F9" s="91" t="s">
        <v>50</v>
      </c>
      <c r="G9" s="27" t="n">
        <v>8</v>
      </c>
      <c r="H9" s="25" t="n">
        <v>8</v>
      </c>
      <c r="I9" s="27" t="n">
        <v>8</v>
      </c>
      <c r="J9" s="27" t="n">
        <v>8</v>
      </c>
      <c r="K9" s="92" t="s">
        <v>50</v>
      </c>
      <c r="L9" s="92" t="s">
        <v>50</v>
      </c>
      <c r="M9" s="92" t="s">
        <v>50</v>
      </c>
      <c r="N9" s="25" t="n">
        <v>8</v>
      </c>
      <c r="O9" s="25" t="n">
        <v>8</v>
      </c>
      <c r="P9" s="27" t="n">
        <v>8</v>
      </c>
      <c r="Q9" s="25" t="n">
        <v>8</v>
      </c>
      <c r="R9" s="25" t="n">
        <v>8</v>
      </c>
      <c r="S9" s="92" t="s">
        <v>50</v>
      </c>
      <c r="T9" s="92" t="s">
        <v>50</v>
      </c>
      <c r="U9" s="25" t="n">
        <v>8</v>
      </c>
      <c r="V9" s="25" t="n">
        <v>8</v>
      </c>
      <c r="W9" s="25" t="n">
        <v>8</v>
      </c>
      <c r="X9" s="25" t="n">
        <v>8</v>
      </c>
      <c r="Y9" s="25" t="n">
        <v>8</v>
      </c>
      <c r="Z9" s="91" t="s">
        <v>50</v>
      </c>
      <c r="AA9" s="91" t="s">
        <v>50</v>
      </c>
      <c r="AB9" s="27" t="n">
        <v>8</v>
      </c>
      <c r="AC9" s="25" t="n">
        <v>8</v>
      </c>
      <c r="AD9" s="25" t="n">
        <v>8</v>
      </c>
      <c r="AE9" s="25" t="n">
        <v>8</v>
      </c>
      <c r="AF9" s="25" t="n">
        <v>8</v>
      </c>
      <c r="AG9" s="91" t="s">
        <v>50</v>
      </c>
      <c r="AH9" s="91" t="s">
        <v>50</v>
      </c>
      <c r="AI9" s="23" t="n">
        <v>20</v>
      </c>
      <c r="AJ9" s="23"/>
      <c r="AK9" s="23"/>
      <c r="AL9" s="23"/>
      <c r="AM9" s="23"/>
      <c r="AN9" s="31" t="n">
        <v>25</v>
      </c>
      <c r="AO9" s="37"/>
      <c r="AP9" s="33" t="n">
        <v>40</v>
      </c>
      <c r="AQ9" s="23"/>
      <c r="AR9" s="23"/>
      <c r="AS9" s="23"/>
      <c r="AT9" s="98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25" t="n">
        <v>8</v>
      </c>
      <c r="E10" s="91" t="s">
        <v>50</v>
      </c>
      <c r="F10" s="91" t="s">
        <v>50</v>
      </c>
      <c r="G10" s="27" t="n">
        <v>8</v>
      </c>
      <c r="H10" s="25" t="n">
        <v>8</v>
      </c>
      <c r="I10" s="27" t="n">
        <v>8</v>
      </c>
      <c r="J10" s="27" t="n">
        <v>8</v>
      </c>
      <c r="K10" s="92" t="s">
        <v>50</v>
      </c>
      <c r="L10" s="92" t="s">
        <v>50</v>
      </c>
      <c r="M10" s="92" t="s">
        <v>50</v>
      </c>
      <c r="N10" s="58" t="s">
        <v>15</v>
      </c>
      <c r="O10" s="58" t="s">
        <v>15</v>
      </c>
      <c r="P10" s="58" t="s">
        <v>15</v>
      </c>
      <c r="Q10" s="58" t="s">
        <v>15</v>
      </c>
      <c r="R10" s="58" t="s">
        <v>15</v>
      </c>
      <c r="S10" s="92" t="s">
        <v>50</v>
      </c>
      <c r="T10" s="92" t="s">
        <v>50</v>
      </c>
      <c r="U10" s="27" t="n">
        <v>8</v>
      </c>
      <c r="V10" s="25" t="n">
        <v>8</v>
      </c>
      <c r="W10" s="25" t="n">
        <v>8</v>
      </c>
      <c r="X10" s="25" t="n">
        <v>8</v>
      </c>
      <c r="Y10" s="25" t="n">
        <v>8</v>
      </c>
      <c r="Z10" s="91" t="s">
        <v>50</v>
      </c>
      <c r="AA10" s="91" t="s">
        <v>50</v>
      </c>
      <c r="AB10" s="27" t="n">
        <v>8</v>
      </c>
      <c r="AC10" s="25" t="n">
        <v>8</v>
      </c>
      <c r="AD10" s="25" t="n">
        <v>8</v>
      </c>
      <c r="AE10" s="25" t="n">
        <v>8</v>
      </c>
      <c r="AF10" s="25" t="n">
        <v>8</v>
      </c>
      <c r="AG10" s="91" t="s">
        <v>50</v>
      </c>
      <c r="AH10" s="91" t="s">
        <v>50</v>
      </c>
      <c r="AI10" s="23" t="n">
        <v>15</v>
      </c>
      <c r="AJ10" s="23"/>
      <c r="AK10" s="23" t="n">
        <v>5</v>
      </c>
      <c r="AL10" s="23"/>
      <c r="AM10" s="23" t="n">
        <v>24</v>
      </c>
      <c r="AN10" s="31" t="n">
        <v>15</v>
      </c>
      <c r="AO10" s="37" t="n">
        <v>43</v>
      </c>
      <c r="AP10" s="33" t="n">
        <v>30</v>
      </c>
      <c r="AQ10" s="44"/>
      <c r="AR10" s="44"/>
      <c r="AS10" s="99" t="n">
        <f aca="false">AM10*AN10+AO10*AP10</f>
        <v>1650</v>
      </c>
      <c r="AT10" s="98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23</v>
      </c>
      <c r="D11" s="25" t="n">
        <v>18</v>
      </c>
      <c r="E11" s="91" t="s">
        <v>50</v>
      </c>
      <c r="F11" s="91" t="s">
        <v>50</v>
      </c>
      <c r="G11" s="27" t="n">
        <v>8</v>
      </c>
      <c r="H11" s="25" t="n">
        <v>9</v>
      </c>
      <c r="I11" s="27" t="n">
        <v>20</v>
      </c>
      <c r="J11" s="27" t="n">
        <v>17.5</v>
      </c>
      <c r="K11" s="92" t="s">
        <v>50</v>
      </c>
      <c r="L11" s="92" t="s">
        <v>50</v>
      </c>
      <c r="M11" s="92" t="s">
        <v>50</v>
      </c>
      <c r="N11" s="27" t="n">
        <v>9</v>
      </c>
      <c r="O11" s="25" t="n">
        <v>14</v>
      </c>
      <c r="P11" s="27" t="n">
        <v>8</v>
      </c>
      <c r="Q11" s="27" t="n">
        <v>20</v>
      </c>
      <c r="R11" s="27" t="n">
        <v>19</v>
      </c>
      <c r="S11" s="92" t="s">
        <v>50</v>
      </c>
      <c r="T11" s="92" t="s">
        <v>50</v>
      </c>
      <c r="U11" s="27" t="n">
        <v>8</v>
      </c>
      <c r="V11" s="25" t="n">
        <v>8</v>
      </c>
      <c r="W11" s="25" t="n">
        <v>8</v>
      </c>
      <c r="X11" s="25" t="n">
        <v>20</v>
      </c>
      <c r="Y11" s="25" t="n">
        <v>17</v>
      </c>
      <c r="Z11" s="91" t="s">
        <v>50</v>
      </c>
      <c r="AA11" s="91" t="s">
        <v>50</v>
      </c>
      <c r="AB11" s="25" t="n">
        <v>8</v>
      </c>
      <c r="AC11" s="25" t="n">
        <v>8</v>
      </c>
      <c r="AD11" s="25" t="n">
        <v>20</v>
      </c>
      <c r="AE11" s="25" t="n">
        <v>17</v>
      </c>
      <c r="AF11" s="25" t="n">
        <v>8</v>
      </c>
      <c r="AG11" s="91" t="s">
        <v>50</v>
      </c>
      <c r="AH11" s="91" t="s">
        <v>50</v>
      </c>
      <c r="AI11" s="23" t="n">
        <v>20</v>
      </c>
      <c r="AJ11" s="23"/>
      <c r="AK11" s="23"/>
      <c r="AL11" s="23"/>
      <c r="AM11" s="23" t="n">
        <v>32</v>
      </c>
      <c r="AN11" s="31" t="n">
        <v>25</v>
      </c>
      <c r="AO11" s="37" t="n">
        <v>73</v>
      </c>
      <c r="AP11" s="33" t="n">
        <v>40</v>
      </c>
      <c r="AQ11" s="44"/>
      <c r="AR11" s="44"/>
      <c r="AS11" s="99" t="n">
        <f aca="false">AM11*AN11+AO11*AP11</f>
        <v>3720</v>
      </c>
      <c r="AT11" s="98"/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25" t="n">
        <v>8</v>
      </c>
      <c r="E12" s="91" t="s">
        <v>50</v>
      </c>
      <c r="F12" s="91" t="s">
        <v>50</v>
      </c>
      <c r="G12" s="27" t="n">
        <v>8</v>
      </c>
      <c r="H12" s="25" t="n">
        <v>8</v>
      </c>
      <c r="I12" s="27" t="n">
        <v>8</v>
      </c>
      <c r="J12" s="27" t="n">
        <v>8</v>
      </c>
      <c r="K12" s="92" t="s">
        <v>50</v>
      </c>
      <c r="L12" s="92" t="s">
        <v>50</v>
      </c>
      <c r="M12" s="92" t="s">
        <v>50</v>
      </c>
      <c r="N12" s="25" t="n">
        <v>8</v>
      </c>
      <c r="O12" s="25" t="n">
        <v>8</v>
      </c>
      <c r="P12" s="25" t="n">
        <v>8</v>
      </c>
      <c r="Q12" s="25" t="n">
        <v>8</v>
      </c>
      <c r="R12" s="25" t="n">
        <v>8</v>
      </c>
      <c r="S12" s="92" t="s">
        <v>50</v>
      </c>
      <c r="T12" s="92" t="s">
        <v>50</v>
      </c>
      <c r="U12" s="25" t="n">
        <v>8</v>
      </c>
      <c r="V12" s="25" t="n">
        <v>8</v>
      </c>
      <c r="W12" s="25" t="n">
        <v>8</v>
      </c>
      <c r="X12" s="25" t="n">
        <v>8</v>
      </c>
      <c r="Y12" s="25" t="n">
        <v>8</v>
      </c>
      <c r="Z12" s="91" t="s">
        <v>50</v>
      </c>
      <c r="AA12" s="91" t="s">
        <v>50</v>
      </c>
      <c r="AB12" s="27" t="n">
        <v>8</v>
      </c>
      <c r="AC12" s="25" t="n">
        <v>8</v>
      </c>
      <c r="AD12" s="25" t="n">
        <v>8</v>
      </c>
      <c r="AE12" s="25" t="n">
        <v>8</v>
      </c>
      <c r="AF12" s="25" t="n">
        <v>8</v>
      </c>
      <c r="AG12" s="91" t="s">
        <v>50</v>
      </c>
      <c r="AH12" s="91" t="s">
        <v>50</v>
      </c>
      <c r="AI12" s="23" t="n">
        <v>20</v>
      </c>
      <c r="AJ12" s="23"/>
      <c r="AK12" s="23"/>
      <c r="AL12" s="23"/>
      <c r="AM12" s="23" t="n">
        <v>16</v>
      </c>
      <c r="AN12" s="31" t="n">
        <v>15</v>
      </c>
      <c r="AO12" s="37" t="n">
        <v>60</v>
      </c>
      <c r="AP12" s="33" t="n">
        <v>30</v>
      </c>
      <c r="AQ12" s="23"/>
      <c r="AR12" s="34"/>
      <c r="AS12" s="117" t="n">
        <f aca="false">AM12*AN12+AO12*AP12</f>
        <v>2040</v>
      </c>
      <c r="AT12" s="98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25</v>
      </c>
      <c r="D13" s="25" t="n">
        <v>8</v>
      </c>
      <c r="E13" s="91" t="s">
        <v>50</v>
      </c>
      <c r="F13" s="91" t="s">
        <v>50</v>
      </c>
      <c r="G13" s="27" t="n">
        <v>8</v>
      </c>
      <c r="H13" s="25" t="n">
        <v>8</v>
      </c>
      <c r="I13" s="27" t="n">
        <v>8</v>
      </c>
      <c r="J13" s="27" t="n">
        <v>8</v>
      </c>
      <c r="K13" s="92" t="s">
        <v>50</v>
      </c>
      <c r="L13" s="92" t="s">
        <v>50</v>
      </c>
      <c r="M13" s="92" t="s">
        <v>50</v>
      </c>
      <c r="N13" s="27" t="n">
        <v>8</v>
      </c>
      <c r="O13" s="25" t="n">
        <v>8</v>
      </c>
      <c r="P13" s="27" t="n">
        <v>8</v>
      </c>
      <c r="Q13" s="27" t="n">
        <v>8</v>
      </c>
      <c r="R13" s="27" t="n">
        <v>8</v>
      </c>
      <c r="S13" s="92" t="s">
        <v>50</v>
      </c>
      <c r="T13" s="92" t="s">
        <v>50</v>
      </c>
      <c r="U13" s="27" t="n">
        <v>8</v>
      </c>
      <c r="V13" s="25" t="n">
        <v>8</v>
      </c>
      <c r="W13" s="25" t="n">
        <v>8</v>
      </c>
      <c r="X13" s="25" t="n">
        <v>8</v>
      </c>
      <c r="Y13" s="25" t="n">
        <v>8</v>
      </c>
      <c r="Z13" s="91" t="s">
        <v>50</v>
      </c>
      <c r="AA13" s="91" t="s">
        <v>50</v>
      </c>
      <c r="AB13" s="27" t="n">
        <v>8</v>
      </c>
      <c r="AC13" s="25" t="n">
        <v>8</v>
      </c>
      <c r="AD13" s="25" t="n">
        <v>8</v>
      </c>
      <c r="AE13" s="25" t="n">
        <v>8</v>
      </c>
      <c r="AF13" s="25" t="n">
        <v>8</v>
      </c>
      <c r="AG13" s="91" t="s">
        <v>50</v>
      </c>
      <c r="AH13" s="91" t="s">
        <v>50</v>
      </c>
      <c r="AI13" s="23" t="n">
        <v>20</v>
      </c>
      <c r="AJ13" s="23"/>
      <c r="AK13" s="23"/>
      <c r="AL13" s="23"/>
      <c r="AM13" s="23"/>
      <c r="AN13" s="31" t="n">
        <v>15</v>
      </c>
      <c r="AO13" s="37" t="n">
        <v>13</v>
      </c>
      <c r="AP13" s="33" t="n">
        <v>30</v>
      </c>
      <c r="AQ13" s="23"/>
      <c r="AR13" s="34"/>
      <c r="AS13" s="34" t="n">
        <f aca="false">AO13*AP13</f>
        <v>390</v>
      </c>
      <c r="AT13" s="98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64</v>
      </c>
      <c r="D14" s="118" t="s">
        <v>65</v>
      </c>
      <c r="E14" s="91" t="s">
        <v>50</v>
      </c>
      <c r="F14" s="91" t="s">
        <v>50</v>
      </c>
      <c r="G14" s="118" t="s">
        <v>65</v>
      </c>
      <c r="H14" s="118" t="s">
        <v>65</v>
      </c>
      <c r="I14" s="118" t="s">
        <v>65</v>
      </c>
      <c r="J14" s="118" t="s">
        <v>65</v>
      </c>
      <c r="K14" s="92" t="s">
        <v>50</v>
      </c>
      <c r="L14" s="92" t="s">
        <v>50</v>
      </c>
      <c r="M14" s="92" t="s">
        <v>50</v>
      </c>
      <c r="N14" s="118" t="s">
        <v>65</v>
      </c>
      <c r="O14" s="118" t="s">
        <v>65</v>
      </c>
      <c r="P14" s="118" t="s">
        <v>65</v>
      </c>
      <c r="Q14" s="118" t="s">
        <v>65</v>
      </c>
      <c r="R14" s="118" t="s">
        <v>65</v>
      </c>
      <c r="S14" s="92" t="s">
        <v>50</v>
      </c>
      <c r="T14" s="92" t="s">
        <v>50</v>
      </c>
      <c r="U14" s="118" t="s">
        <v>65</v>
      </c>
      <c r="V14" s="118" t="s">
        <v>65</v>
      </c>
      <c r="W14" s="118" t="s">
        <v>65</v>
      </c>
      <c r="X14" s="118" t="s">
        <v>65</v>
      </c>
      <c r="Y14" s="23"/>
      <c r="Z14" s="91" t="s">
        <v>50</v>
      </c>
      <c r="AA14" s="91" t="s">
        <v>50</v>
      </c>
      <c r="AB14" s="23"/>
      <c r="AC14" s="23"/>
      <c r="AD14" s="25"/>
      <c r="AE14" s="25"/>
      <c r="AF14" s="25"/>
      <c r="AG14" s="91" t="s">
        <v>50</v>
      </c>
      <c r="AH14" s="91" t="s">
        <v>50</v>
      </c>
      <c r="AI14" s="23" t="n">
        <v>0</v>
      </c>
      <c r="AJ14" s="23"/>
      <c r="AK14" s="23"/>
      <c r="AL14" s="23"/>
      <c r="AM14" s="23"/>
      <c r="AN14" s="31"/>
      <c r="AO14" s="37"/>
      <c r="AP14" s="33"/>
      <c r="AQ14" s="23"/>
      <c r="AR14" s="34"/>
      <c r="AS14" s="34"/>
      <c r="AT14" s="98"/>
    </row>
    <row r="15" customFormat="false" ht="15" hidden="false" customHeight="false" outlineLevel="0" collapsed="false">
      <c r="A15" s="23" t="n">
        <v>13</v>
      </c>
      <c r="B15" s="23" t="s">
        <v>12</v>
      </c>
      <c r="C15" s="40" t="s">
        <v>26</v>
      </c>
      <c r="D15" s="25" t="n">
        <v>8</v>
      </c>
      <c r="E15" s="91" t="s">
        <v>50</v>
      </c>
      <c r="F15" s="91" t="s">
        <v>50</v>
      </c>
      <c r="G15" s="27" t="n">
        <v>8</v>
      </c>
      <c r="H15" s="25" t="n">
        <v>8</v>
      </c>
      <c r="I15" s="27" t="n">
        <v>8</v>
      </c>
      <c r="J15" s="27" t="n">
        <v>8</v>
      </c>
      <c r="K15" s="92" t="s">
        <v>50</v>
      </c>
      <c r="L15" s="92" t="s">
        <v>50</v>
      </c>
      <c r="M15" s="92" t="s">
        <v>50</v>
      </c>
      <c r="N15" s="27" t="n">
        <v>8</v>
      </c>
      <c r="O15" s="25" t="n">
        <v>8</v>
      </c>
      <c r="P15" s="27" t="n">
        <v>8</v>
      </c>
      <c r="Q15" s="27" t="n">
        <v>8</v>
      </c>
      <c r="R15" s="58" t="s">
        <v>15</v>
      </c>
      <c r="S15" s="92" t="s">
        <v>50</v>
      </c>
      <c r="T15" s="92" t="s">
        <v>50</v>
      </c>
      <c r="U15" s="27" t="n">
        <v>8</v>
      </c>
      <c r="V15" s="25" t="n">
        <v>8</v>
      </c>
      <c r="W15" s="25" t="n">
        <v>8</v>
      </c>
      <c r="X15" s="25" t="n">
        <v>8</v>
      </c>
      <c r="Y15" s="25" t="n">
        <v>8</v>
      </c>
      <c r="Z15" s="91" t="s">
        <v>50</v>
      </c>
      <c r="AA15" s="91" t="s">
        <v>50</v>
      </c>
      <c r="AB15" s="27" t="n">
        <v>8</v>
      </c>
      <c r="AC15" s="25" t="n">
        <v>8</v>
      </c>
      <c r="AD15" s="25" t="n">
        <v>8</v>
      </c>
      <c r="AE15" s="25" t="n">
        <v>8</v>
      </c>
      <c r="AF15" s="25" t="n">
        <v>8</v>
      </c>
      <c r="AG15" s="91" t="s">
        <v>50</v>
      </c>
      <c r="AH15" s="91" t="s">
        <v>50</v>
      </c>
      <c r="AI15" s="23" t="n">
        <v>19</v>
      </c>
      <c r="AJ15" s="23"/>
      <c r="AK15" s="23" t="n">
        <v>1</v>
      </c>
      <c r="AL15" s="23"/>
      <c r="AM15" s="23"/>
      <c r="AN15" s="31" t="n">
        <v>15</v>
      </c>
      <c r="AO15" s="37" t="n">
        <v>32</v>
      </c>
      <c r="AP15" s="33" t="n">
        <v>30</v>
      </c>
      <c r="AQ15" s="23"/>
      <c r="AR15" s="34"/>
      <c r="AS15" s="34" t="n">
        <f aca="false">AO15*AP15</f>
        <v>960</v>
      </c>
      <c r="AT15" s="98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28</v>
      </c>
      <c r="D16" s="25" t="n">
        <v>8</v>
      </c>
      <c r="E16" s="91" t="s">
        <v>50</v>
      </c>
      <c r="F16" s="91" t="s">
        <v>50</v>
      </c>
      <c r="G16" s="27" t="n">
        <v>8</v>
      </c>
      <c r="H16" s="25" t="n">
        <v>8</v>
      </c>
      <c r="I16" s="25" t="n">
        <v>8</v>
      </c>
      <c r="J16" s="25" t="n">
        <v>8</v>
      </c>
      <c r="K16" s="92" t="s">
        <v>50</v>
      </c>
      <c r="L16" s="92" t="s">
        <v>50</v>
      </c>
      <c r="M16" s="92" t="s">
        <v>50</v>
      </c>
      <c r="N16" s="27" t="n">
        <v>8</v>
      </c>
      <c r="O16" s="25" t="n">
        <v>8</v>
      </c>
      <c r="P16" s="27" t="n">
        <v>8</v>
      </c>
      <c r="Q16" s="27" t="n">
        <v>8</v>
      </c>
      <c r="R16" s="27" t="n">
        <v>8</v>
      </c>
      <c r="S16" s="92" t="s">
        <v>50</v>
      </c>
      <c r="T16" s="92" t="s">
        <v>50</v>
      </c>
      <c r="U16" s="27" t="n">
        <v>8</v>
      </c>
      <c r="V16" s="27" t="n">
        <v>8</v>
      </c>
      <c r="W16" s="25" t="n">
        <v>8</v>
      </c>
      <c r="X16" s="25" t="n">
        <v>8</v>
      </c>
      <c r="Y16" s="25" t="n">
        <v>8</v>
      </c>
      <c r="Z16" s="91" t="s">
        <v>50</v>
      </c>
      <c r="AA16" s="91" t="s">
        <v>50</v>
      </c>
      <c r="AB16" s="27" t="n">
        <v>8</v>
      </c>
      <c r="AC16" s="25" t="n">
        <v>8</v>
      </c>
      <c r="AD16" s="25" t="n">
        <v>8</v>
      </c>
      <c r="AE16" s="25" t="n">
        <v>8</v>
      </c>
      <c r="AF16" s="25" t="n">
        <v>8</v>
      </c>
      <c r="AG16" s="91" t="s">
        <v>50</v>
      </c>
      <c r="AH16" s="91" t="s">
        <v>50</v>
      </c>
      <c r="AI16" s="23" t="n">
        <v>20</v>
      </c>
      <c r="AJ16" s="23"/>
      <c r="AK16" s="23"/>
      <c r="AL16" s="23"/>
      <c r="AM16" s="23"/>
      <c r="AN16" s="31" t="n">
        <v>25</v>
      </c>
      <c r="AO16" s="23"/>
      <c r="AP16" s="33" t="n">
        <v>50</v>
      </c>
      <c r="AQ16" s="23"/>
      <c r="AR16" s="34"/>
      <c r="AS16" s="34"/>
      <c r="AT16" s="98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29</v>
      </c>
      <c r="D17" s="26" t="s">
        <v>15</v>
      </c>
      <c r="E17" s="91" t="s">
        <v>50</v>
      </c>
      <c r="F17" s="91" t="s">
        <v>50</v>
      </c>
      <c r="G17" s="27" t="n">
        <v>8</v>
      </c>
      <c r="H17" s="25" t="n">
        <v>8</v>
      </c>
      <c r="I17" s="25" t="n">
        <v>8</v>
      </c>
      <c r="J17" s="25" t="n">
        <v>8</v>
      </c>
      <c r="K17" s="92" t="s">
        <v>50</v>
      </c>
      <c r="L17" s="92" t="s">
        <v>50</v>
      </c>
      <c r="M17" s="92" t="s">
        <v>50</v>
      </c>
      <c r="N17" s="27" t="n">
        <v>8</v>
      </c>
      <c r="O17" s="25" t="n">
        <v>8</v>
      </c>
      <c r="P17" s="27" t="n">
        <v>8</v>
      </c>
      <c r="Q17" s="27" t="n">
        <v>8</v>
      </c>
      <c r="R17" s="27" t="n">
        <v>8</v>
      </c>
      <c r="S17" s="92" t="s">
        <v>50</v>
      </c>
      <c r="T17" s="92" t="s">
        <v>50</v>
      </c>
      <c r="U17" s="27" t="n">
        <v>8</v>
      </c>
      <c r="V17" s="27" t="n">
        <v>8</v>
      </c>
      <c r="W17" s="25" t="n">
        <v>8</v>
      </c>
      <c r="X17" s="25" t="n">
        <v>8</v>
      </c>
      <c r="Y17" s="25" t="n">
        <v>8</v>
      </c>
      <c r="Z17" s="91" t="s">
        <v>50</v>
      </c>
      <c r="AA17" s="91" t="s">
        <v>50</v>
      </c>
      <c r="AB17" s="58" t="s">
        <v>15</v>
      </c>
      <c r="AC17" s="58" t="s">
        <v>15</v>
      </c>
      <c r="AD17" s="25" t="n">
        <v>8</v>
      </c>
      <c r="AE17" s="25" t="n">
        <v>8</v>
      </c>
      <c r="AF17" s="25" t="n">
        <v>8</v>
      </c>
      <c r="AG17" s="91" t="s">
        <v>50</v>
      </c>
      <c r="AH17" s="91" t="s">
        <v>50</v>
      </c>
      <c r="AI17" s="23" t="n">
        <v>17</v>
      </c>
      <c r="AJ17" s="34"/>
      <c r="AK17" s="23" t="n">
        <v>3</v>
      </c>
      <c r="AL17" s="23"/>
      <c r="AM17" s="23"/>
      <c r="AN17" s="31" t="n">
        <v>25</v>
      </c>
      <c r="AO17" s="23"/>
      <c r="AP17" s="33" t="n">
        <v>50</v>
      </c>
      <c r="AQ17" s="23"/>
      <c r="AR17" s="34"/>
      <c r="AS17" s="34"/>
      <c r="AT17" s="34"/>
    </row>
    <row r="18" customFormat="false" ht="15" hidden="false" customHeight="false" outlineLevel="0" collapsed="false">
      <c r="A18" s="23" t="n">
        <v>16</v>
      </c>
      <c r="B18" s="23" t="s">
        <v>27</v>
      </c>
      <c r="C18" s="46" t="s">
        <v>30</v>
      </c>
      <c r="D18" s="25" t="n">
        <v>8</v>
      </c>
      <c r="E18" s="91" t="s">
        <v>50</v>
      </c>
      <c r="F18" s="91" t="s">
        <v>50</v>
      </c>
      <c r="G18" s="27" t="n">
        <v>8</v>
      </c>
      <c r="H18" s="25" t="n">
        <v>8</v>
      </c>
      <c r="I18" s="25" t="n">
        <v>8</v>
      </c>
      <c r="J18" s="25" t="n">
        <v>8</v>
      </c>
      <c r="K18" s="92" t="s">
        <v>50</v>
      </c>
      <c r="L18" s="92" t="s">
        <v>50</v>
      </c>
      <c r="M18" s="92" t="s">
        <v>50</v>
      </c>
      <c r="N18" s="58" t="s">
        <v>15</v>
      </c>
      <c r="O18" s="58" t="s">
        <v>15</v>
      </c>
      <c r="P18" s="58" t="s">
        <v>15</v>
      </c>
      <c r="Q18" s="58" t="s">
        <v>15</v>
      </c>
      <c r="R18" s="58" t="s">
        <v>15</v>
      </c>
      <c r="S18" s="92" t="s">
        <v>50</v>
      </c>
      <c r="T18" s="92" t="s">
        <v>50</v>
      </c>
      <c r="U18" s="27" t="n">
        <v>8</v>
      </c>
      <c r="V18" s="27" t="n">
        <v>8</v>
      </c>
      <c r="W18" s="25" t="n">
        <v>8</v>
      </c>
      <c r="X18" s="25" t="n">
        <v>8</v>
      </c>
      <c r="Y18" s="25" t="n">
        <v>8</v>
      </c>
      <c r="Z18" s="91" t="s">
        <v>50</v>
      </c>
      <c r="AA18" s="91" t="s">
        <v>50</v>
      </c>
      <c r="AB18" s="27" t="n">
        <v>8</v>
      </c>
      <c r="AC18" s="25" t="n">
        <v>8</v>
      </c>
      <c r="AD18" s="25" t="n">
        <v>8</v>
      </c>
      <c r="AE18" s="25" t="n">
        <v>8</v>
      </c>
      <c r="AF18" s="25" t="n">
        <v>8</v>
      </c>
      <c r="AG18" s="91" t="s">
        <v>50</v>
      </c>
      <c r="AH18" s="91" t="s">
        <v>50</v>
      </c>
      <c r="AI18" s="23" t="n">
        <v>15</v>
      </c>
      <c r="AJ18" s="34"/>
      <c r="AK18" s="23" t="n">
        <v>5</v>
      </c>
      <c r="AL18" s="23"/>
      <c r="AM18" s="23"/>
      <c r="AN18" s="31" t="n">
        <v>25</v>
      </c>
      <c r="AO18" s="23"/>
      <c r="AP18" s="31" t="n">
        <v>50</v>
      </c>
      <c r="AQ18" s="23"/>
      <c r="AR18" s="23"/>
      <c r="AS18" s="23"/>
      <c r="AT18" s="98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31</v>
      </c>
      <c r="D19" s="25" t="n">
        <v>8</v>
      </c>
      <c r="E19" s="91" t="s">
        <v>50</v>
      </c>
      <c r="F19" s="91" t="s">
        <v>50</v>
      </c>
      <c r="G19" s="27" t="n">
        <v>8</v>
      </c>
      <c r="H19" s="25" t="n">
        <v>8</v>
      </c>
      <c r="I19" s="25" t="n">
        <v>8</v>
      </c>
      <c r="J19" s="25" t="n">
        <v>8</v>
      </c>
      <c r="K19" s="92" t="s">
        <v>50</v>
      </c>
      <c r="L19" s="92" t="s">
        <v>50</v>
      </c>
      <c r="M19" s="92" t="s">
        <v>50</v>
      </c>
      <c r="N19" s="27" t="n">
        <v>8</v>
      </c>
      <c r="O19" s="25" t="n">
        <v>8</v>
      </c>
      <c r="P19" s="27" t="n">
        <v>8</v>
      </c>
      <c r="Q19" s="27" t="n">
        <v>8</v>
      </c>
      <c r="R19" s="27" t="n">
        <v>8</v>
      </c>
      <c r="S19" s="92" t="s">
        <v>50</v>
      </c>
      <c r="T19" s="92" t="s">
        <v>50</v>
      </c>
      <c r="U19" s="27" t="n">
        <v>8</v>
      </c>
      <c r="V19" s="27" t="n">
        <v>8</v>
      </c>
      <c r="W19" s="25" t="n">
        <v>8</v>
      </c>
      <c r="X19" s="25" t="n">
        <v>8</v>
      </c>
      <c r="Y19" s="25" t="n">
        <v>8</v>
      </c>
      <c r="Z19" s="91" t="s">
        <v>50</v>
      </c>
      <c r="AA19" s="91" t="s">
        <v>50</v>
      </c>
      <c r="AB19" s="27" t="n">
        <v>8</v>
      </c>
      <c r="AC19" s="25" t="n">
        <v>8</v>
      </c>
      <c r="AD19" s="25" t="n">
        <v>8</v>
      </c>
      <c r="AE19" s="25" t="n">
        <v>8</v>
      </c>
      <c r="AF19" s="25" t="n">
        <v>8</v>
      </c>
      <c r="AG19" s="91" t="s">
        <v>50</v>
      </c>
      <c r="AH19" s="91" t="s">
        <v>50</v>
      </c>
      <c r="AI19" s="23" t="n">
        <v>20</v>
      </c>
      <c r="AJ19" s="34"/>
      <c r="AK19" s="23"/>
      <c r="AL19" s="23"/>
      <c r="AM19" s="23"/>
      <c r="AN19" s="31"/>
      <c r="AO19" s="23"/>
      <c r="AP19" s="31"/>
      <c r="AQ19" s="23"/>
      <c r="AR19" s="23"/>
      <c r="AS19" s="23"/>
      <c r="AT19" s="98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32</v>
      </c>
      <c r="D20" s="25" t="n">
        <v>8</v>
      </c>
      <c r="E20" s="91" t="s">
        <v>50</v>
      </c>
      <c r="F20" s="91" t="s">
        <v>50</v>
      </c>
      <c r="G20" s="27" t="n">
        <v>8</v>
      </c>
      <c r="H20" s="25" t="n">
        <v>8</v>
      </c>
      <c r="I20" s="25" t="n">
        <v>8</v>
      </c>
      <c r="J20" s="25" t="n">
        <v>8</v>
      </c>
      <c r="K20" s="92" t="s">
        <v>50</v>
      </c>
      <c r="L20" s="92" t="s">
        <v>50</v>
      </c>
      <c r="M20" s="92" t="s">
        <v>50</v>
      </c>
      <c r="N20" s="27" t="n">
        <v>8</v>
      </c>
      <c r="O20" s="25" t="n">
        <v>8</v>
      </c>
      <c r="P20" s="27" t="n">
        <v>8</v>
      </c>
      <c r="Q20" s="27" t="n">
        <v>8</v>
      </c>
      <c r="R20" s="27" t="n">
        <v>8</v>
      </c>
      <c r="S20" s="92" t="s">
        <v>50</v>
      </c>
      <c r="T20" s="92" t="s">
        <v>50</v>
      </c>
      <c r="U20" s="27" t="n">
        <v>8</v>
      </c>
      <c r="V20" s="27" t="n">
        <v>8</v>
      </c>
      <c r="W20" s="25" t="n">
        <v>8</v>
      </c>
      <c r="X20" s="25" t="n">
        <v>8</v>
      </c>
      <c r="Y20" s="25" t="n">
        <v>8</v>
      </c>
      <c r="Z20" s="91" t="s">
        <v>50</v>
      </c>
      <c r="AA20" s="91" t="s">
        <v>50</v>
      </c>
      <c r="AB20" s="27" t="n">
        <v>8</v>
      </c>
      <c r="AC20" s="25" t="n">
        <v>8</v>
      </c>
      <c r="AD20" s="25" t="n">
        <v>8</v>
      </c>
      <c r="AE20" s="25" t="n">
        <v>8</v>
      </c>
      <c r="AF20" s="25" t="n">
        <v>8</v>
      </c>
      <c r="AG20" s="91" t="s">
        <v>50</v>
      </c>
      <c r="AH20" s="91" t="s">
        <v>50</v>
      </c>
      <c r="AI20" s="23" t="n">
        <v>20</v>
      </c>
      <c r="AJ20" s="34"/>
      <c r="AK20" s="23"/>
      <c r="AL20" s="23"/>
      <c r="AM20" s="23"/>
      <c r="AN20" s="31"/>
      <c r="AO20" s="23"/>
      <c r="AP20" s="31"/>
      <c r="AQ20" s="23"/>
      <c r="AR20" s="23"/>
      <c r="AS20" s="23"/>
      <c r="AT20" s="98"/>
    </row>
    <row r="21" customFormat="false" ht="15" hidden="false" customHeight="false" outlineLevel="0" collapsed="false">
      <c r="A21" s="23" t="n">
        <v>19</v>
      </c>
      <c r="B21" s="23" t="s">
        <v>27</v>
      </c>
      <c r="C21" s="51" t="s">
        <v>33</v>
      </c>
      <c r="D21" s="25" t="n">
        <v>9</v>
      </c>
      <c r="E21" s="91" t="s">
        <v>50</v>
      </c>
      <c r="F21" s="91" t="s">
        <v>50</v>
      </c>
      <c r="G21" s="27" t="n">
        <v>8</v>
      </c>
      <c r="H21" s="25" t="n">
        <v>8</v>
      </c>
      <c r="I21" s="58" t="s">
        <v>15</v>
      </c>
      <c r="J21" s="58" t="s">
        <v>15</v>
      </c>
      <c r="K21" s="58" t="s">
        <v>15</v>
      </c>
      <c r="L21" s="58" t="s">
        <v>15</v>
      </c>
      <c r="M21" s="92" t="s">
        <v>50</v>
      </c>
      <c r="N21" s="27" t="n">
        <v>8</v>
      </c>
      <c r="O21" s="25" t="n">
        <v>8</v>
      </c>
      <c r="P21" s="27" t="n">
        <v>8</v>
      </c>
      <c r="Q21" s="27" t="n">
        <v>8</v>
      </c>
      <c r="R21" s="27" t="n">
        <v>8</v>
      </c>
      <c r="S21" s="92" t="s">
        <v>50</v>
      </c>
      <c r="T21" s="92" t="s">
        <v>50</v>
      </c>
      <c r="U21" s="27" t="n">
        <v>8</v>
      </c>
      <c r="V21" s="27" t="n">
        <v>8</v>
      </c>
      <c r="W21" s="26" t="s">
        <v>15</v>
      </c>
      <c r="X21" s="26" t="s">
        <v>15</v>
      </c>
      <c r="Y21" s="26" t="s">
        <v>15</v>
      </c>
      <c r="Z21" s="26" t="s">
        <v>15</v>
      </c>
      <c r="AA21" s="26" t="s">
        <v>15</v>
      </c>
      <c r="AB21" s="27" t="n">
        <v>15</v>
      </c>
      <c r="AC21" s="25" t="n">
        <v>23</v>
      </c>
      <c r="AD21" s="25" t="n">
        <v>20</v>
      </c>
      <c r="AE21" s="25" t="n">
        <v>15</v>
      </c>
      <c r="AF21" s="25" t="n">
        <v>23</v>
      </c>
      <c r="AG21" s="91" t="s">
        <v>50</v>
      </c>
      <c r="AH21" s="91" t="s">
        <v>50</v>
      </c>
      <c r="AI21" s="23" t="n">
        <v>11</v>
      </c>
      <c r="AJ21" s="34"/>
      <c r="AK21" s="23" t="n">
        <v>9</v>
      </c>
      <c r="AL21" s="23"/>
      <c r="AM21" s="56" t="n">
        <f aca="false">7+8+4</f>
        <v>19</v>
      </c>
      <c r="AN21" s="57" t="n">
        <v>25</v>
      </c>
      <c r="AO21" s="56" t="n">
        <f aca="false">1+7+8+4+7+11</f>
        <v>38</v>
      </c>
      <c r="AP21" s="57" t="n">
        <v>40</v>
      </c>
      <c r="AQ21" s="56"/>
      <c r="AR21" s="23"/>
      <c r="AS21" s="23"/>
      <c r="AT21" s="98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34</v>
      </c>
      <c r="D22" s="25" t="n">
        <v>8</v>
      </c>
      <c r="E22" s="91" t="s">
        <v>50</v>
      </c>
      <c r="F22" s="91" t="s">
        <v>50</v>
      </c>
      <c r="G22" s="27" t="n">
        <v>8</v>
      </c>
      <c r="H22" s="25" t="n">
        <v>8</v>
      </c>
      <c r="I22" s="27" t="n">
        <v>8</v>
      </c>
      <c r="J22" s="27" t="n">
        <v>8</v>
      </c>
      <c r="K22" s="92" t="s">
        <v>50</v>
      </c>
      <c r="L22" s="92" t="s">
        <v>50</v>
      </c>
      <c r="M22" s="92" t="s">
        <v>50</v>
      </c>
      <c r="N22" s="27" t="n">
        <v>8</v>
      </c>
      <c r="O22" s="25" t="n">
        <v>8</v>
      </c>
      <c r="P22" s="27" t="n">
        <v>8</v>
      </c>
      <c r="Q22" s="27" t="n">
        <v>8</v>
      </c>
      <c r="R22" s="27" t="n">
        <v>8</v>
      </c>
      <c r="S22" s="92" t="s">
        <v>50</v>
      </c>
      <c r="T22" s="92" t="s">
        <v>50</v>
      </c>
      <c r="U22" s="27" t="n">
        <v>8</v>
      </c>
      <c r="V22" s="27" t="n">
        <v>8</v>
      </c>
      <c r="W22" s="25" t="n">
        <v>8</v>
      </c>
      <c r="X22" s="25" t="n">
        <v>8</v>
      </c>
      <c r="Y22" s="49" t="n">
        <v>8</v>
      </c>
      <c r="Z22" s="91" t="s">
        <v>50</v>
      </c>
      <c r="AA22" s="91" t="s">
        <v>50</v>
      </c>
      <c r="AB22" s="27" t="n">
        <v>8</v>
      </c>
      <c r="AC22" s="25" t="n">
        <v>8</v>
      </c>
      <c r="AD22" s="25" t="n">
        <v>8</v>
      </c>
      <c r="AE22" s="25" t="n">
        <v>8</v>
      </c>
      <c r="AF22" s="25" t="n">
        <v>8</v>
      </c>
      <c r="AG22" s="91" t="s">
        <v>50</v>
      </c>
      <c r="AH22" s="91" t="s">
        <v>50</v>
      </c>
      <c r="AI22" s="23" t="n">
        <v>20</v>
      </c>
      <c r="AJ22" s="34"/>
      <c r="AK22" s="23"/>
      <c r="AL22" s="23"/>
      <c r="AM22" s="56"/>
      <c r="AN22" s="57" t="n">
        <v>25</v>
      </c>
      <c r="AO22" s="56"/>
      <c r="AP22" s="57" t="n">
        <v>40</v>
      </c>
      <c r="AQ22" s="56"/>
      <c r="AR22" s="23"/>
      <c r="AS22" s="23"/>
      <c r="AT22" s="98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35</v>
      </c>
      <c r="D23" s="25" t="n">
        <v>15</v>
      </c>
      <c r="E23" s="91" t="s">
        <v>50</v>
      </c>
      <c r="F23" s="91" t="s">
        <v>50</v>
      </c>
      <c r="G23" s="101" t="s">
        <v>65</v>
      </c>
      <c r="H23" s="101" t="s">
        <v>65</v>
      </c>
      <c r="I23" s="101" t="s">
        <v>65</v>
      </c>
      <c r="J23" s="101" t="s">
        <v>65</v>
      </c>
      <c r="K23" s="92" t="s">
        <v>50</v>
      </c>
      <c r="L23" s="92" t="s">
        <v>50</v>
      </c>
      <c r="M23" s="92" t="s">
        <v>50</v>
      </c>
      <c r="N23" s="27" t="n">
        <v>8</v>
      </c>
      <c r="O23" s="25" t="n">
        <v>8</v>
      </c>
      <c r="P23" s="27" t="n">
        <v>15</v>
      </c>
      <c r="Q23" s="27" t="n">
        <v>23</v>
      </c>
      <c r="R23" s="27" t="n">
        <v>23</v>
      </c>
      <c r="S23" s="92" t="s">
        <v>50</v>
      </c>
      <c r="T23" s="92" t="s">
        <v>50</v>
      </c>
      <c r="U23" s="27" t="n">
        <v>8</v>
      </c>
      <c r="V23" s="27" t="n">
        <v>8</v>
      </c>
      <c r="W23" s="25" t="n">
        <v>8</v>
      </c>
      <c r="X23" s="25" t="n">
        <v>8</v>
      </c>
      <c r="Y23" s="49" t="n">
        <v>8</v>
      </c>
      <c r="Z23" s="91" t="s">
        <v>50</v>
      </c>
      <c r="AA23" s="91" t="s">
        <v>50</v>
      </c>
      <c r="AB23" s="27" t="n">
        <v>8</v>
      </c>
      <c r="AC23" s="25" t="n">
        <v>8</v>
      </c>
      <c r="AD23" s="25" t="n">
        <v>8</v>
      </c>
      <c r="AE23" s="25" t="n">
        <v>8</v>
      </c>
      <c r="AF23" s="25" t="n">
        <v>8</v>
      </c>
      <c r="AG23" s="91" t="s">
        <v>50</v>
      </c>
      <c r="AH23" s="91" t="s">
        <v>50</v>
      </c>
      <c r="AI23" s="23" t="n">
        <v>16</v>
      </c>
      <c r="AJ23" s="34"/>
      <c r="AK23" s="23"/>
      <c r="AL23" s="23" t="n">
        <v>4</v>
      </c>
      <c r="AM23" s="56" t="n">
        <f aca="false">7+7+10</f>
        <v>24</v>
      </c>
      <c r="AN23" s="57" t="n">
        <v>25</v>
      </c>
      <c r="AO23" s="56" t="n">
        <f aca="false">7+8+5</f>
        <v>20</v>
      </c>
      <c r="AP23" s="57" t="n">
        <v>40</v>
      </c>
      <c r="AQ23" s="56"/>
      <c r="AR23" s="23"/>
      <c r="AS23" s="23"/>
      <c r="AT23" s="98"/>
    </row>
    <row r="24" customFormat="false" ht="15" hidden="false" customHeight="false" outlineLevel="0" collapsed="false">
      <c r="A24" s="23" t="n">
        <v>22</v>
      </c>
      <c r="B24" s="23" t="s">
        <v>27</v>
      </c>
      <c r="C24" s="51" t="s">
        <v>36</v>
      </c>
      <c r="D24" s="25" t="n">
        <v>8</v>
      </c>
      <c r="E24" s="91" t="s">
        <v>50</v>
      </c>
      <c r="F24" s="91" t="s">
        <v>50</v>
      </c>
      <c r="G24" s="27" t="n">
        <v>8</v>
      </c>
      <c r="H24" s="25" t="n">
        <v>8</v>
      </c>
      <c r="I24" s="25" t="n">
        <v>8</v>
      </c>
      <c r="J24" s="25" t="n">
        <v>8</v>
      </c>
      <c r="K24" s="92" t="s">
        <v>50</v>
      </c>
      <c r="L24" s="92" t="s">
        <v>50</v>
      </c>
      <c r="M24" s="92" t="s">
        <v>50</v>
      </c>
      <c r="N24" s="27" t="n">
        <v>8</v>
      </c>
      <c r="O24" s="25" t="n">
        <v>8</v>
      </c>
      <c r="P24" s="27" t="n">
        <v>8</v>
      </c>
      <c r="Q24" s="27" t="n">
        <v>8</v>
      </c>
      <c r="R24" s="27" t="n">
        <v>8</v>
      </c>
      <c r="S24" s="92" t="s">
        <v>50</v>
      </c>
      <c r="T24" s="92" t="s">
        <v>50</v>
      </c>
      <c r="U24" s="27" t="n">
        <v>8</v>
      </c>
      <c r="V24" s="27" t="n">
        <v>8</v>
      </c>
      <c r="W24" s="25" t="n">
        <v>8</v>
      </c>
      <c r="X24" s="25" t="n">
        <v>8</v>
      </c>
      <c r="Y24" s="49" t="n">
        <v>8</v>
      </c>
      <c r="Z24" s="91" t="s">
        <v>50</v>
      </c>
      <c r="AA24" s="91" t="s">
        <v>50</v>
      </c>
      <c r="AB24" s="27" t="n">
        <v>8</v>
      </c>
      <c r="AC24" s="25" t="n">
        <v>8</v>
      </c>
      <c r="AD24" s="25" t="n">
        <v>8</v>
      </c>
      <c r="AE24" s="25" t="n">
        <v>8</v>
      </c>
      <c r="AF24" s="25" t="n">
        <v>8</v>
      </c>
      <c r="AG24" s="91" t="s">
        <v>50</v>
      </c>
      <c r="AH24" s="91" t="s">
        <v>50</v>
      </c>
      <c r="AI24" s="23" t="n">
        <v>20</v>
      </c>
      <c r="AJ24" s="34"/>
      <c r="AK24" s="23"/>
      <c r="AL24" s="23"/>
      <c r="AM24" s="23"/>
      <c r="AN24" s="31" t="n">
        <v>25</v>
      </c>
      <c r="AO24" s="23"/>
      <c r="AP24" s="31" t="n">
        <v>40</v>
      </c>
      <c r="AQ24" s="23"/>
      <c r="AR24" s="23"/>
      <c r="AS24" s="23"/>
      <c r="AT24" s="98"/>
    </row>
    <row r="25" customFormat="false" ht="15" hidden="false" customHeight="false" outlineLevel="0" collapsed="false">
      <c r="A25" s="23" t="n">
        <v>23</v>
      </c>
      <c r="B25" s="23" t="s">
        <v>27</v>
      </c>
      <c r="C25" s="51" t="s">
        <v>37</v>
      </c>
      <c r="D25" s="25" t="n">
        <v>8</v>
      </c>
      <c r="E25" s="91" t="s">
        <v>50</v>
      </c>
      <c r="F25" s="91" t="s">
        <v>50</v>
      </c>
      <c r="G25" s="27" t="n">
        <v>8</v>
      </c>
      <c r="H25" s="25" t="n">
        <v>8</v>
      </c>
      <c r="I25" s="25" t="n">
        <v>8</v>
      </c>
      <c r="J25" s="25" t="n">
        <v>8</v>
      </c>
      <c r="K25" s="92" t="s">
        <v>50</v>
      </c>
      <c r="L25" s="92" t="s">
        <v>50</v>
      </c>
      <c r="M25" s="92" t="s">
        <v>50</v>
      </c>
      <c r="N25" s="27" t="n">
        <v>8</v>
      </c>
      <c r="O25" s="25" t="n">
        <v>8</v>
      </c>
      <c r="P25" s="27" t="n">
        <v>8</v>
      </c>
      <c r="Q25" s="27" t="n">
        <v>8</v>
      </c>
      <c r="R25" s="27" t="n">
        <v>8</v>
      </c>
      <c r="S25" s="92" t="s">
        <v>50</v>
      </c>
      <c r="T25" s="92" t="s">
        <v>50</v>
      </c>
      <c r="U25" s="27" t="n">
        <v>8</v>
      </c>
      <c r="V25" s="27" t="n">
        <v>9</v>
      </c>
      <c r="W25" s="27" t="n">
        <v>8</v>
      </c>
      <c r="X25" s="25" t="n">
        <v>8</v>
      </c>
      <c r="Y25" s="49" t="n">
        <v>8</v>
      </c>
      <c r="Z25" s="91" t="s">
        <v>50</v>
      </c>
      <c r="AA25" s="91" t="s">
        <v>50</v>
      </c>
      <c r="AB25" s="27" t="n">
        <v>8</v>
      </c>
      <c r="AC25" s="25" t="n">
        <v>8</v>
      </c>
      <c r="AD25" s="25" t="n">
        <v>8</v>
      </c>
      <c r="AE25" s="25" t="n">
        <v>8</v>
      </c>
      <c r="AF25" s="27" t="n">
        <v>8</v>
      </c>
      <c r="AG25" s="91" t="s">
        <v>50</v>
      </c>
      <c r="AH25" s="91" t="s">
        <v>50</v>
      </c>
      <c r="AI25" s="23" t="n">
        <v>20</v>
      </c>
      <c r="AJ25" s="34"/>
      <c r="AK25" s="23"/>
      <c r="AL25" s="23"/>
      <c r="AM25" s="23"/>
      <c r="AN25" s="31" t="n">
        <v>25</v>
      </c>
      <c r="AO25" s="23" t="n">
        <f aca="false">1</f>
        <v>1</v>
      </c>
      <c r="AP25" s="31" t="n">
        <v>40</v>
      </c>
      <c r="AQ25" s="23"/>
      <c r="AR25" s="23"/>
      <c r="AS25" s="23"/>
      <c r="AT25" s="98"/>
    </row>
    <row r="26" customFormat="false" ht="15" hidden="false" customHeight="false" outlineLevel="0" collapsed="false">
      <c r="A26" s="23" t="n">
        <v>24</v>
      </c>
      <c r="B26" s="23" t="s">
        <v>27</v>
      </c>
      <c r="C26" s="46" t="s">
        <v>38</v>
      </c>
      <c r="D26" s="25" t="n">
        <v>8</v>
      </c>
      <c r="E26" s="91" t="s">
        <v>50</v>
      </c>
      <c r="F26" s="91" t="s">
        <v>50</v>
      </c>
      <c r="G26" s="27" t="n">
        <v>8</v>
      </c>
      <c r="H26" s="25" t="n">
        <v>10</v>
      </c>
      <c r="I26" s="25" t="n">
        <v>8</v>
      </c>
      <c r="J26" s="25" t="n">
        <v>8</v>
      </c>
      <c r="K26" s="92" t="s">
        <v>50</v>
      </c>
      <c r="L26" s="92" t="s">
        <v>50</v>
      </c>
      <c r="M26" s="92" t="s">
        <v>50</v>
      </c>
      <c r="N26" s="27" t="n">
        <v>8</v>
      </c>
      <c r="O26" s="25" t="n">
        <v>8</v>
      </c>
      <c r="P26" s="27" t="n">
        <v>8</v>
      </c>
      <c r="Q26" s="27" t="n">
        <v>8</v>
      </c>
      <c r="R26" s="27" t="n">
        <v>8</v>
      </c>
      <c r="S26" s="92" t="s">
        <v>50</v>
      </c>
      <c r="T26" s="92" t="s">
        <v>50</v>
      </c>
      <c r="U26" s="27" t="n">
        <v>8</v>
      </c>
      <c r="V26" s="25" t="n">
        <v>8</v>
      </c>
      <c r="W26" s="25" t="n">
        <v>8</v>
      </c>
      <c r="X26" s="25" t="n">
        <v>8</v>
      </c>
      <c r="Y26" s="49" t="n">
        <v>8</v>
      </c>
      <c r="Z26" s="91" t="s">
        <v>50</v>
      </c>
      <c r="AA26" s="91" t="s">
        <v>50</v>
      </c>
      <c r="AB26" s="27" t="n">
        <v>8</v>
      </c>
      <c r="AC26" s="25" t="n">
        <v>8</v>
      </c>
      <c r="AD26" s="25" t="n">
        <v>8</v>
      </c>
      <c r="AE26" s="25" t="n">
        <v>8</v>
      </c>
      <c r="AF26" s="25" t="n">
        <v>8</v>
      </c>
      <c r="AG26" s="91" t="s">
        <v>50</v>
      </c>
      <c r="AH26" s="91" t="s">
        <v>50</v>
      </c>
      <c r="AI26" s="23" t="n">
        <v>20</v>
      </c>
      <c r="AJ26" s="34"/>
      <c r="AK26" s="23"/>
      <c r="AL26" s="23"/>
      <c r="AM26" s="23"/>
      <c r="AN26" s="31" t="n">
        <v>25</v>
      </c>
      <c r="AO26" s="23" t="n">
        <f aca="false">2</f>
        <v>2</v>
      </c>
      <c r="AP26" s="31" t="n">
        <v>40</v>
      </c>
      <c r="AQ26" s="23"/>
      <c r="AR26" s="23"/>
      <c r="AS26" s="23"/>
      <c r="AT26" s="98"/>
    </row>
    <row r="27" customFormat="false" ht="15" hidden="false" customHeight="false" outlineLevel="0" collapsed="false">
      <c r="A27" s="23" t="n">
        <v>25</v>
      </c>
      <c r="B27" s="23" t="s">
        <v>27</v>
      </c>
      <c r="C27" s="46" t="s">
        <v>39</v>
      </c>
      <c r="D27" s="26" t="s">
        <v>15</v>
      </c>
      <c r="E27" s="91" t="s">
        <v>50</v>
      </c>
      <c r="F27" s="91" t="s">
        <v>50</v>
      </c>
      <c r="G27" s="27" t="n">
        <v>8</v>
      </c>
      <c r="H27" s="25" t="n">
        <v>8</v>
      </c>
      <c r="I27" s="25" t="n">
        <v>8</v>
      </c>
      <c r="J27" s="25" t="n">
        <v>8</v>
      </c>
      <c r="K27" s="92" t="s">
        <v>50</v>
      </c>
      <c r="L27" s="92" t="s">
        <v>50</v>
      </c>
      <c r="M27" s="92" t="s">
        <v>50</v>
      </c>
      <c r="N27" s="27" t="n">
        <v>8</v>
      </c>
      <c r="O27" s="25" t="n">
        <v>8</v>
      </c>
      <c r="P27" s="27" t="n">
        <v>8</v>
      </c>
      <c r="Q27" s="27" t="n">
        <v>8</v>
      </c>
      <c r="R27" s="27" t="n">
        <v>8</v>
      </c>
      <c r="S27" s="92" t="s">
        <v>50</v>
      </c>
      <c r="T27" s="92" t="s">
        <v>50</v>
      </c>
      <c r="U27" s="27" t="n">
        <v>8</v>
      </c>
      <c r="V27" s="25" t="n">
        <v>9</v>
      </c>
      <c r="W27" s="25" t="n">
        <v>8</v>
      </c>
      <c r="X27" s="25" t="n">
        <v>8</v>
      </c>
      <c r="Y27" s="49" t="n">
        <v>8</v>
      </c>
      <c r="Z27" s="91" t="s">
        <v>50</v>
      </c>
      <c r="AA27" s="91" t="s">
        <v>50</v>
      </c>
      <c r="AB27" s="27" t="n">
        <v>8</v>
      </c>
      <c r="AC27" s="25" t="n">
        <v>8</v>
      </c>
      <c r="AD27" s="25" t="n">
        <v>8</v>
      </c>
      <c r="AE27" s="25" t="n">
        <v>8</v>
      </c>
      <c r="AF27" s="25" t="n">
        <v>8</v>
      </c>
      <c r="AG27" s="91" t="s">
        <v>50</v>
      </c>
      <c r="AH27" s="91" t="s">
        <v>50</v>
      </c>
      <c r="AI27" s="23" t="n">
        <v>19</v>
      </c>
      <c r="AJ27" s="34"/>
      <c r="AK27" s="23" t="n">
        <v>1</v>
      </c>
      <c r="AL27" s="23"/>
      <c r="AM27" s="23"/>
      <c r="AN27" s="31" t="n">
        <v>25</v>
      </c>
      <c r="AO27" s="23" t="n">
        <f aca="false">1</f>
        <v>1</v>
      </c>
      <c r="AP27" s="33" t="n">
        <v>40</v>
      </c>
      <c r="AQ27" s="23"/>
      <c r="AR27" s="34"/>
      <c r="AS27" s="34"/>
      <c r="AT27" s="98"/>
    </row>
    <row r="28" customFormat="false" ht="15" hidden="false" customHeight="false" outlineLevel="0" collapsed="false">
      <c r="A28" s="23" t="n">
        <v>26</v>
      </c>
      <c r="B28" s="23" t="s">
        <v>27</v>
      </c>
      <c r="C28" s="59" t="s">
        <v>40</v>
      </c>
      <c r="D28" s="25" t="n">
        <v>8</v>
      </c>
      <c r="E28" s="91" t="s">
        <v>50</v>
      </c>
      <c r="F28" s="91" t="s">
        <v>50</v>
      </c>
      <c r="G28" s="27" t="n">
        <v>8</v>
      </c>
      <c r="H28" s="25" t="n">
        <v>8</v>
      </c>
      <c r="I28" s="25" t="n">
        <v>8</v>
      </c>
      <c r="J28" s="25" t="n">
        <v>8</v>
      </c>
      <c r="K28" s="92" t="s">
        <v>50</v>
      </c>
      <c r="L28" s="92" t="s">
        <v>50</v>
      </c>
      <c r="M28" s="92" t="s">
        <v>50</v>
      </c>
      <c r="N28" s="27" t="n">
        <v>8</v>
      </c>
      <c r="O28" s="25" t="n">
        <v>8</v>
      </c>
      <c r="P28" s="27" t="n">
        <v>8</v>
      </c>
      <c r="Q28" s="27" t="n">
        <v>8</v>
      </c>
      <c r="R28" s="27" t="n">
        <v>8</v>
      </c>
      <c r="S28" s="92" t="s">
        <v>50</v>
      </c>
      <c r="T28" s="92" t="s">
        <v>50</v>
      </c>
      <c r="U28" s="27" t="n">
        <v>8</v>
      </c>
      <c r="V28" s="25" t="n">
        <v>8</v>
      </c>
      <c r="W28" s="25" t="n">
        <v>8</v>
      </c>
      <c r="X28" s="25" t="n">
        <v>8</v>
      </c>
      <c r="Y28" s="49" t="n">
        <v>8</v>
      </c>
      <c r="Z28" s="91" t="s">
        <v>50</v>
      </c>
      <c r="AA28" s="91" t="s">
        <v>50</v>
      </c>
      <c r="AB28" s="27" t="n">
        <v>8</v>
      </c>
      <c r="AC28" s="25" t="n">
        <v>8</v>
      </c>
      <c r="AD28" s="25" t="n">
        <v>8</v>
      </c>
      <c r="AE28" s="25" t="n">
        <v>8</v>
      </c>
      <c r="AF28" s="25" t="n">
        <v>8</v>
      </c>
      <c r="AG28" s="91" t="s">
        <v>50</v>
      </c>
      <c r="AH28" s="91" t="s">
        <v>50</v>
      </c>
      <c r="AI28" s="23" t="n">
        <v>20</v>
      </c>
      <c r="AJ28" s="34"/>
      <c r="AK28" s="23"/>
      <c r="AL28" s="23"/>
      <c r="AM28" s="23"/>
      <c r="AN28" s="31"/>
      <c r="AO28" s="23"/>
      <c r="AP28" s="31"/>
      <c r="AQ28" s="23"/>
      <c r="AR28" s="23"/>
      <c r="AS28" s="23"/>
      <c r="AT28" s="98"/>
    </row>
    <row r="29" customFormat="false" ht="15" hidden="false" customHeight="false" outlineLevel="0" collapsed="false">
      <c r="A29" s="23" t="n">
        <v>27</v>
      </c>
      <c r="B29" s="23" t="s">
        <v>27</v>
      </c>
      <c r="C29" s="59" t="s">
        <v>67</v>
      </c>
      <c r="D29" s="25" t="n">
        <v>8</v>
      </c>
      <c r="E29" s="91" t="s">
        <v>50</v>
      </c>
      <c r="F29" s="91" t="s">
        <v>50</v>
      </c>
      <c r="G29" s="27" t="n">
        <v>8</v>
      </c>
      <c r="H29" s="25" t="n">
        <v>8</v>
      </c>
      <c r="I29" s="25" t="n">
        <v>8</v>
      </c>
      <c r="J29" s="25" t="n">
        <v>8</v>
      </c>
      <c r="K29" s="92" t="s">
        <v>50</v>
      </c>
      <c r="L29" s="92" t="s">
        <v>50</v>
      </c>
      <c r="M29" s="92" t="s">
        <v>50</v>
      </c>
      <c r="N29" s="27" t="n">
        <v>8</v>
      </c>
      <c r="O29" s="25" t="n">
        <v>8</v>
      </c>
      <c r="P29" s="27" t="n">
        <v>8</v>
      </c>
      <c r="Q29" s="27" t="n">
        <v>8</v>
      </c>
      <c r="R29" s="27" t="n">
        <v>8</v>
      </c>
      <c r="S29" s="92" t="s">
        <v>50</v>
      </c>
      <c r="T29" s="92" t="s">
        <v>50</v>
      </c>
      <c r="U29" s="27" t="n">
        <v>8</v>
      </c>
      <c r="V29" s="25" t="n">
        <v>8</v>
      </c>
      <c r="W29" s="25" t="n">
        <v>8</v>
      </c>
      <c r="X29" s="25" t="n">
        <v>8</v>
      </c>
      <c r="Y29" s="49" t="n">
        <v>8</v>
      </c>
      <c r="Z29" s="91" t="s">
        <v>50</v>
      </c>
      <c r="AA29" s="91" t="s">
        <v>50</v>
      </c>
      <c r="AB29" s="27" t="n">
        <v>8</v>
      </c>
      <c r="AC29" s="25" t="n">
        <v>8</v>
      </c>
      <c r="AD29" s="25" t="n">
        <v>8</v>
      </c>
      <c r="AE29" s="25" t="n">
        <v>8</v>
      </c>
      <c r="AF29" s="25" t="n">
        <v>8</v>
      </c>
      <c r="AG29" s="91" t="s">
        <v>50</v>
      </c>
      <c r="AH29" s="91" t="s">
        <v>50</v>
      </c>
      <c r="AI29" s="23" t="n">
        <v>20</v>
      </c>
      <c r="AJ29" s="34"/>
      <c r="AK29" s="23"/>
      <c r="AL29" s="23"/>
      <c r="AM29" s="23"/>
      <c r="AN29" s="31"/>
      <c r="AO29" s="23"/>
      <c r="AP29" s="31"/>
      <c r="AQ29" s="23"/>
      <c r="AR29" s="23"/>
      <c r="AS29" s="23"/>
      <c r="AT29" s="98"/>
    </row>
    <row r="30" customFormat="false" ht="15" hidden="false" customHeight="false" outlineLevel="0" collapsed="false">
      <c r="A30" s="23" t="n">
        <v>28</v>
      </c>
      <c r="B30" s="23" t="s">
        <v>27</v>
      </c>
      <c r="C30" s="51" t="s">
        <v>42</v>
      </c>
      <c r="D30" s="105" t="n">
        <v>11</v>
      </c>
      <c r="E30" s="119" t="s">
        <v>50</v>
      </c>
      <c r="F30" s="119" t="s">
        <v>50</v>
      </c>
      <c r="G30" s="27" t="n">
        <v>11</v>
      </c>
      <c r="H30" s="25" t="n">
        <v>11.5</v>
      </c>
      <c r="I30" s="25" t="n">
        <v>11.5</v>
      </c>
      <c r="J30" s="25" t="n">
        <v>8</v>
      </c>
      <c r="K30" s="92" t="s">
        <v>50</v>
      </c>
      <c r="L30" s="92" t="s">
        <v>50</v>
      </c>
      <c r="M30" s="92" t="s">
        <v>50</v>
      </c>
      <c r="N30" s="27" t="n">
        <v>11</v>
      </c>
      <c r="O30" s="25" t="n">
        <v>11.5</v>
      </c>
      <c r="P30" s="27" t="n">
        <v>11.5</v>
      </c>
      <c r="Q30" s="27" t="n">
        <v>11.5</v>
      </c>
      <c r="R30" s="27" t="n">
        <v>8</v>
      </c>
      <c r="S30" s="92" t="s">
        <v>50</v>
      </c>
      <c r="T30" s="92" t="s">
        <v>50</v>
      </c>
      <c r="U30" s="27" t="n">
        <v>11</v>
      </c>
      <c r="V30" s="25" t="n">
        <v>13</v>
      </c>
      <c r="W30" s="25" t="n">
        <v>11.5</v>
      </c>
      <c r="X30" s="25" t="n">
        <v>10</v>
      </c>
      <c r="Y30" s="49" t="n">
        <v>9.5</v>
      </c>
      <c r="Z30" s="91" t="s">
        <v>50</v>
      </c>
      <c r="AA30" s="91" t="s">
        <v>50</v>
      </c>
      <c r="AB30" s="27" t="n">
        <v>11</v>
      </c>
      <c r="AC30" s="25" t="n">
        <v>10</v>
      </c>
      <c r="AD30" s="25" t="n">
        <v>11</v>
      </c>
      <c r="AE30" s="25" t="n">
        <v>11</v>
      </c>
      <c r="AF30" s="25" t="n">
        <v>9</v>
      </c>
      <c r="AG30" s="91" t="s">
        <v>50</v>
      </c>
      <c r="AH30" s="91" t="s">
        <v>50</v>
      </c>
      <c r="AI30" s="23" t="n">
        <v>20</v>
      </c>
      <c r="AJ30" s="34"/>
      <c r="AK30" s="23"/>
      <c r="AL30" s="23"/>
      <c r="AM30" s="23"/>
      <c r="AN30" s="31" t="n">
        <v>25</v>
      </c>
      <c r="AO30" s="56" t="n">
        <f aca="false">3+3+3.5+3.5+3+3.5+3.5+3.5+5+3.5+2+1.5+3+2+3+3+1</f>
        <v>50.5</v>
      </c>
      <c r="AP30" s="31" t="n">
        <v>40</v>
      </c>
      <c r="AQ30" s="23"/>
      <c r="AR30" s="23"/>
      <c r="AS30" s="23"/>
      <c r="AT30" s="98"/>
    </row>
    <row r="31" customFormat="false" ht="15" hidden="false" customHeight="false" outlineLevel="0" collapsed="false">
      <c r="A31" s="23" t="n">
        <v>29</v>
      </c>
      <c r="B31" s="23" t="s">
        <v>27</v>
      </c>
      <c r="C31" s="46" t="s">
        <v>43</v>
      </c>
      <c r="D31" s="25" t="n">
        <v>9</v>
      </c>
      <c r="E31" s="91" t="s">
        <v>50</v>
      </c>
      <c r="F31" s="91" t="s">
        <v>50</v>
      </c>
      <c r="G31" s="27" t="n">
        <v>10</v>
      </c>
      <c r="H31" s="25" t="n">
        <v>9</v>
      </c>
      <c r="I31" s="25" t="n">
        <v>9</v>
      </c>
      <c r="J31" s="25" t="n">
        <v>9</v>
      </c>
      <c r="K31" s="92" t="s">
        <v>50</v>
      </c>
      <c r="L31" s="92" t="s">
        <v>50</v>
      </c>
      <c r="M31" s="92" t="s">
        <v>50</v>
      </c>
      <c r="N31" s="27" t="n">
        <v>9</v>
      </c>
      <c r="O31" s="25" t="n">
        <v>9</v>
      </c>
      <c r="P31" s="27" t="n">
        <v>9</v>
      </c>
      <c r="Q31" s="27" t="n">
        <v>9</v>
      </c>
      <c r="R31" s="27" t="n">
        <v>9</v>
      </c>
      <c r="S31" s="92" t="s">
        <v>50</v>
      </c>
      <c r="T31" s="92" t="s">
        <v>50</v>
      </c>
      <c r="U31" s="47" t="n">
        <v>9</v>
      </c>
      <c r="V31" s="47" t="n">
        <v>9</v>
      </c>
      <c r="W31" s="47" t="n">
        <v>9</v>
      </c>
      <c r="X31" s="47" t="n">
        <v>9</v>
      </c>
      <c r="Y31" s="49" t="n">
        <v>9</v>
      </c>
      <c r="Z31" s="91" t="s">
        <v>50</v>
      </c>
      <c r="AA31" s="91" t="s">
        <v>50</v>
      </c>
      <c r="AB31" s="27" t="n">
        <v>9</v>
      </c>
      <c r="AC31" s="25" t="n">
        <v>9</v>
      </c>
      <c r="AD31" s="25" t="n">
        <v>9</v>
      </c>
      <c r="AE31" s="25" t="n">
        <v>9</v>
      </c>
      <c r="AF31" s="25" t="n">
        <v>9</v>
      </c>
      <c r="AG31" s="91" t="s">
        <v>50</v>
      </c>
      <c r="AH31" s="91" t="s">
        <v>50</v>
      </c>
      <c r="AI31" s="23" t="n">
        <v>20</v>
      </c>
      <c r="AJ31" s="34"/>
      <c r="AK31" s="23"/>
      <c r="AL31" s="23"/>
      <c r="AM31" s="23"/>
      <c r="AN31" s="31" t="n">
        <v>25</v>
      </c>
      <c r="AO31" s="23" t="n">
        <f aca="false">1+2+1+1+1+1+1+1+1+1+1+1+1+1+1+1+1+1+1+1</f>
        <v>21</v>
      </c>
      <c r="AP31" s="31" t="n">
        <v>40</v>
      </c>
      <c r="AQ31" s="23"/>
      <c r="AR31" s="23"/>
      <c r="AS31" s="23"/>
      <c r="AT31" s="98"/>
    </row>
    <row r="32" customFormat="false" ht="15" hidden="false" customHeight="false" outlineLevel="0" collapsed="false">
      <c r="A32" s="23" t="n">
        <v>30</v>
      </c>
      <c r="B32" s="23" t="s">
        <v>27</v>
      </c>
      <c r="C32" s="46" t="s">
        <v>44</v>
      </c>
      <c r="D32" s="25" t="n">
        <v>12.5</v>
      </c>
      <c r="E32" s="91" t="s">
        <v>50</v>
      </c>
      <c r="F32" s="91" t="s">
        <v>50</v>
      </c>
      <c r="G32" s="27" t="n">
        <v>8</v>
      </c>
      <c r="H32" s="25" t="n">
        <v>8</v>
      </c>
      <c r="I32" s="25" t="n">
        <v>8</v>
      </c>
      <c r="J32" s="25" t="n">
        <v>9.5</v>
      </c>
      <c r="K32" s="92" t="s">
        <v>50</v>
      </c>
      <c r="L32" s="120" t="s">
        <v>15</v>
      </c>
      <c r="M32" s="120" t="s">
        <v>15</v>
      </c>
      <c r="N32" s="120" t="s">
        <v>15</v>
      </c>
      <c r="O32" s="120" t="s">
        <v>15</v>
      </c>
      <c r="P32" s="120" t="s">
        <v>15</v>
      </c>
      <c r="Q32" s="120" t="s">
        <v>15</v>
      </c>
      <c r="R32" s="120" t="s">
        <v>15</v>
      </c>
      <c r="S32" s="120" t="s">
        <v>15</v>
      </c>
      <c r="T32" s="120" t="s">
        <v>15</v>
      </c>
      <c r="U32" s="120" t="s">
        <v>15</v>
      </c>
      <c r="V32" s="120" t="s">
        <v>15</v>
      </c>
      <c r="W32" s="47" t="n">
        <v>11</v>
      </c>
      <c r="X32" s="47" t="n">
        <v>9</v>
      </c>
      <c r="Y32" s="49" t="n">
        <v>13</v>
      </c>
      <c r="Z32" s="91" t="s">
        <v>50</v>
      </c>
      <c r="AA32" s="91" t="s">
        <v>50</v>
      </c>
      <c r="AB32" s="27" t="n">
        <v>8</v>
      </c>
      <c r="AC32" s="25" t="n">
        <v>8</v>
      </c>
      <c r="AD32" s="25" t="n">
        <v>8</v>
      </c>
      <c r="AE32" s="25" t="n">
        <v>8</v>
      </c>
      <c r="AF32" s="25" t="n">
        <v>9</v>
      </c>
      <c r="AG32" s="91" t="s">
        <v>50</v>
      </c>
      <c r="AH32" s="91" t="s">
        <v>50</v>
      </c>
      <c r="AI32" s="121" t="n">
        <v>9</v>
      </c>
      <c r="AJ32" s="122"/>
      <c r="AK32" s="121" t="n">
        <v>11</v>
      </c>
      <c r="AL32" s="121"/>
      <c r="AM32" s="121"/>
      <c r="AN32" s="123" t="n">
        <v>25</v>
      </c>
      <c r="AO32" s="124" t="n">
        <f aca="false">4.5+3+1+5+1</f>
        <v>14.5</v>
      </c>
      <c r="AP32" s="125" t="n">
        <v>60</v>
      </c>
      <c r="AQ32" s="121"/>
      <c r="AR32" s="122"/>
      <c r="AS32" s="122"/>
      <c r="AT32" s="126"/>
    </row>
    <row r="33" customFormat="false" ht="15" hidden="false" customHeight="false" outlineLevel="0" collapsed="false">
      <c r="A33" s="23" t="n">
        <v>31</v>
      </c>
      <c r="B33" s="107" t="s">
        <v>27</v>
      </c>
      <c r="C33" s="108" t="s">
        <v>68</v>
      </c>
      <c r="D33" s="25" t="n">
        <v>8</v>
      </c>
      <c r="E33" s="91" t="s">
        <v>50</v>
      </c>
      <c r="F33" s="91" t="s">
        <v>50</v>
      </c>
      <c r="G33" s="27" t="n">
        <v>8</v>
      </c>
      <c r="H33" s="25" t="n">
        <v>8</v>
      </c>
      <c r="I33" s="25" t="n">
        <v>8</v>
      </c>
      <c r="J33" s="25" t="n">
        <v>8</v>
      </c>
      <c r="K33" s="92" t="s">
        <v>50</v>
      </c>
      <c r="L33" s="92" t="s">
        <v>50</v>
      </c>
      <c r="M33" s="92" t="s">
        <v>50</v>
      </c>
      <c r="N33" s="47" t="n">
        <v>8</v>
      </c>
      <c r="O33" s="47" t="n">
        <v>8</v>
      </c>
      <c r="P33" s="47" t="n">
        <v>8</v>
      </c>
      <c r="Q33" s="47" t="n">
        <v>8</v>
      </c>
      <c r="R33" s="47" t="n">
        <v>8</v>
      </c>
      <c r="S33" s="92" t="s">
        <v>50</v>
      </c>
      <c r="T33" s="92" t="s">
        <v>50</v>
      </c>
      <c r="U33" s="27" t="n">
        <v>8</v>
      </c>
      <c r="V33" s="25" t="n">
        <v>8</v>
      </c>
      <c r="W33" s="47" t="n">
        <v>8</v>
      </c>
      <c r="X33" s="47" t="n">
        <v>8</v>
      </c>
      <c r="Y33" s="49" t="n">
        <v>8</v>
      </c>
      <c r="Z33" s="91" t="s">
        <v>50</v>
      </c>
      <c r="AA33" s="91" t="s">
        <v>50</v>
      </c>
      <c r="AB33" s="27" t="n">
        <v>8</v>
      </c>
      <c r="AC33" s="25" t="n">
        <v>8</v>
      </c>
      <c r="AD33" s="25" t="n">
        <v>8</v>
      </c>
      <c r="AE33" s="25" t="n">
        <v>10</v>
      </c>
      <c r="AF33" s="47" t="n">
        <v>8</v>
      </c>
      <c r="AG33" s="91" t="s">
        <v>50</v>
      </c>
      <c r="AH33" s="127" t="s">
        <v>50</v>
      </c>
      <c r="AI33" s="128" t="n">
        <v>20</v>
      </c>
      <c r="AJ33" s="129"/>
      <c r="AK33" s="128"/>
      <c r="AL33" s="128"/>
      <c r="AM33" s="129"/>
      <c r="AN33" s="129"/>
      <c r="AO33" s="128" t="n">
        <f aca="false">2</f>
        <v>2</v>
      </c>
      <c r="AP33" s="129"/>
      <c r="AQ33" s="129"/>
      <c r="AR33" s="129"/>
      <c r="AS33" s="129"/>
      <c r="AT33" s="129"/>
    </row>
    <row r="34" customFormat="false" ht="15" hidden="false" customHeight="false" outlineLevel="0" collapsed="false">
      <c r="A34" s="23" t="n">
        <v>32</v>
      </c>
      <c r="B34" s="23" t="s">
        <v>27</v>
      </c>
      <c r="C34" s="51" t="s">
        <v>45</v>
      </c>
      <c r="D34" s="25" t="n">
        <v>8</v>
      </c>
      <c r="E34" s="91" t="s">
        <v>50</v>
      </c>
      <c r="F34" s="91" t="s">
        <v>50</v>
      </c>
      <c r="G34" s="27" t="n">
        <v>8</v>
      </c>
      <c r="H34" s="25" t="n">
        <v>8</v>
      </c>
      <c r="I34" s="25" t="n">
        <v>8</v>
      </c>
      <c r="J34" s="25" t="n">
        <v>8</v>
      </c>
      <c r="K34" s="92" t="s">
        <v>50</v>
      </c>
      <c r="L34" s="92" t="s">
        <v>50</v>
      </c>
      <c r="M34" s="92" t="s">
        <v>50</v>
      </c>
      <c r="N34" s="47" t="n">
        <v>8</v>
      </c>
      <c r="O34" s="47" t="n">
        <v>8</v>
      </c>
      <c r="P34" s="47" t="n">
        <v>10</v>
      </c>
      <c r="Q34" s="47" t="n">
        <v>8</v>
      </c>
      <c r="R34" s="47" t="n">
        <v>10</v>
      </c>
      <c r="S34" s="92" t="s">
        <v>50</v>
      </c>
      <c r="T34" s="92" t="s">
        <v>50</v>
      </c>
      <c r="U34" s="27" t="n">
        <v>8</v>
      </c>
      <c r="V34" s="25" t="n">
        <v>8</v>
      </c>
      <c r="W34" s="47" t="n">
        <v>8</v>
      </c>
      <c r="X34" s="47" t="n">
        <v>8</v>
      </c>
      <c r="Y34" s="49" t="n">
        <v>10</v>
      </c>
      <c r="Z34" s="91" t="s">
        <v>50</v>
      </c>
      <c r="AA34" s="91" t="s">
        <v>50</v>
      </c>
      <c r="AB34" s="27" t="n">
        <v>8</v>
      </c>
      <c r="AC34" s="25" t="n">
        <v>8</v>
      </c>
      <c r="AD34" s="25" t="n">
        <v>8</v>
      </c>
      <c r="AE34" s="25" t="n">
        <v>15</v>
      </c>
      <c r="AF34" s="25" t="n">
        <v>23</v>
      </c>
      <c r="AG34" s="116" t="n">
        <v>6</v>
      </c>
      <c r="AH34" s="91" t="s">
        <v>50</v>
      </c>
      <c r="AI34" s="130" t="n">
        <v>20</v>
      </c>
      <c r="AJ34" s="96"/>
      <c r="AK34" s="89"/>
      <c r="AL34" s="89"/>
      <c r="AM34" s="89" t="n">
        <f aca="false">8</f>
        <v>8</v>
      </c>
      <c r="AN34" s="93" t="n">
        <v>15</v>
      </c>
      <c r="AO34" s="131" t="n">
        <f aca="false">2+2+2+7+7</f>
        <v>20</v>
      </c>
      <c r="AP34" s="93" t="n">
        <v>30</v>
      </c>
      <c r="AQ34" s="89" t="n">
        <f aca="false">6</f>
        <v>6</v>
      </c>
      <c r="AR34" s="89"/>
      <c r="AS34" s="89"/>
      <c r="AT34" s="97"/>
    </row>
    <row r="35" customFormat="false" ht="15" hidden="false" customHeight="false" outlineLevel="0" collapsed="false">
      <c r="A35" s="23" t="n">
        <v>33</v>
      </c>
      <c r="B35" s="23" t="s">
        <v>27</v>
      </c>
      <c r="C35" s="51" t="s">
        <v>46</v>
      </c>
      <c r="D35" s="25" t="n">
        <v>8</v>
      </c>
      <c r="E35" s="91" t="s">
        <v>50</v>
      </c>
      <c r="F35" s="91" t="s">
        <v>50</v>
      </c>
      <c r="G35" s="27" t="n">
        <v>8</v>
      </c>
      <c r="H35" s="25" t="n">
        <v>8</v>
      </c>
      <c r="I35" s="25" t="n">
        <v>8</v>
      </c>
      <c r="J35" s="25" t="n">
        <v>8</v>
      </c>
      <c r="K35" s="92" t="s">
        <v>50</v>
      </c>
      <c r="L35" s="92" t="s">
        <v>50</v>
      </c>
      <c r="M35" s="92" t="s">
        <v>50</v>
      </c>
      <c r="N35" s="47" t="n">
        <v>8</v>
      </c>
      <c r="O35" s="47" t="n">
        <v>8</v>
      </c>
      <c r="P35" s="47" t="n">
        <v>8</v>
      </c>
      <c r="Q35" s="47" t="n">
        <v>8</v>
      </c>
      <c r="R35" s="47" t="n">
        <v>8</v>
      </c>
      <c r="S35" s="92" t="s">
        <v>50</v>
      </c>
      <c r="T35" s="92" t="s">
        <v>50</v>
      </c>
      <c r="U35" s="27" t="n">
        <v>8</v>
      </c>
      <c r="V35" s="25" t="n">
        <v>8</v>
      </c>
      <c r="W35" s="47" t="n">
        <v>8</v>
      </c>
      <c r="X35" s="47" t="n">
        <v>8</v>
      </c>
      <c r="Y35" s="49" t="n">
        <v>8</v>
      </c>
      <c r="Z35" s="91" t="s">
        <v>50</v>
      </c>
      <c r="AA35" s="91" t="s">
        <v>50</v>
      </c>
      <c r="AB35" s="27" t="n">
        <v>8</v>
      </c>
      <c r="AC35" s="25" t="n">
        <v>8</v>
      </c>
      <c r="AD35" s="25" t="n">
        <v>8</v>
      </c>
      <c r="AE35" s="25" t="n">
        <v>8</v>
      </c>
      <c r="AF35" s="25" t="n">
        <v>8</v>
      </c>
      <c r="AG35" s="91" t="s">
        <v>50</v>
      </c>
      <c r="AH35" s="91" t="s">
        <v>50</v>
      </c>
      <c r="AI35" s="111" t="n">
        <v>20</v>
      </c>
      <c r="AJ35" s="34"/>
      <c r="AK35" s="23"/>
      <c r="AL35" s="23"/>
      <c r="AM35" s="23"/>
      <c r="AN35" s="31" t="n">
        <v>15</v>
      </c>
      <c r="AO35" s="56"/>
      <c r="AP35" s="31" t="n">
        <v>30</v>
      </c>
      <c r="AQ35" s="23"/>
      <c r="AR35" s="23"/>
      <c r="AS35" s="23"/>
      <c r="AT35" s="98"/>
    </row>
    <row r="36" customFormat="false" ht="15" hidden="false" customHeight="false" outlineLevel="0" collapsed="false">
      <c r="A36" s="23" t="n">
        <v>34</v>
      </c>
      <c r="B36" s="23" t="s">
        <v>27</v>
      </c>
      <c r="C36" s="51" t="s">
        <v>48</v>
      </c>
      <c r="D36" s="25" t="n">
        <v>8</v>
      </c>
      <c r="E36" s="91" t="s">
        <v>50</v>
      </c>
      <c r="F36" s="91" t="s">
        <v>50</v>
      </c>
      <c r="G36" s="27" t="n">
        <v>8</v>
      </c>
      <c r="H36" s="25" t="n">
        <v>8</v>
      </c>
      <c r="I36" s="25" t="n">
        <v>8</v>
      </c>
      <c r="J36" s="25" t="n">
        <v>8</v>
      </c>
      <c r="K36" s="92" t="s">
        <v>50</v>
      </c>
      <c r="L36" s="92" t="s">
        <v>50</v>
      </c>
      <c r="M36" s="92" t="s">
        <v>50</v>
      </c>
      <c r="N36" s="47" t="n">
        <v>8</v>
      </c>
      <c r="O36" s="47" t="n">
        <v>8</v>
      </c>
      <c r="P36" s="47" t="n">
        <v>8</v>
      </c>
      <c r="Q36" s="47" t="n">
        <v>8</v>
      </c>
      <c r="R36" s="47" t="n">
        <v>8</v>
      </c>
      <c r="S36" s="92" t="s">
        <v>50</v>
      </c>
      <c r="T36" s="92" t="s">
        <v>50</v>
      </c>
      <c r="U36" s="27" t="n">
        <v>8</v>
      </c>
      <c r="V36" s="25" t="n">
        <v>8</v>
      </c>
      <c r="W36" s="47" t="n">
        <v>8</v>
      </c>
      <c r="X36" s="47" t="n">
        <v>8</v>
      </c>
      <c r="Y36" s="49" t="n">
        <v>8</v>
      </c>
      <c r="Z36" s="91" t="s">
        <v>50</v>
      </c>
      <c r="AA36" s="91" t="s">
        <v>50</v>
      </c>
      <c r="AB36" s="27" t="n">
        <v>8</v>
      </c>
      <c r="AC36" s="25" t="n">
        <v>8</v>
      </c>
      <c r="AD36" s="25" t="n">
        <v>8</v>
      </c>
      <c r="AE36" s="25" t="n">
        <v>8</v>
      </c>
      <c r="AF36" s="25" t="n">
        <v>8</v>
      </c>
      <c r="AG36" s="91" t="s">
        <v>50</v>
      </c>
      <c r="AH36" s="91" t="s">
        <v>50</v>
      </c>
      <c r="AI36" s="23"/>
      <c r="AJ36" s="34"/>
      <c r="AK36" s="23"/>
      <c r="AL36" s="23"/>
      <c r="AM36" s="23"/>
      <c r="AN36" s="31"/>
      <c r="AO36" s="23"/>
      <c r="AP36" s="31"/>
      <c r="AQ36" s="23"/>
      <c r="AR36" s="23"/>
      <c r="AS36" s="23"/>
      <c r="AT36" s="98"/>
    </row>
    <row r="37" customFormat="false" ht="15" hidden="false" customHeight="false" outlineLevel="0" collapsed="false">
      <c r="A37" s="23" t="n">
        <v>35</v>
      </c>
      <c r="B37" s="23" t="s">
        <v>27</v>
      </c>
      <c r="C37" s="59" t="s">
        <v>49</v>
      </c>
      <c r="D37" s="25" t="n">
        <v>8</v>
      </c>
      <c r="E37" s="91" t="s">
        <v>50</v>
      </c>
      <c r="F37" s="91" t="s">
        <v>50</v>
      </c>
      <c r="G37" s="27" t="n">
        <v>8</v>
      </c>
      <c r="H37" s="25" t="n">
        <v>8</v>
      </c>
      <c r="I37" s="25" t="n">
        <v>8</v>
      </c>
      <c r="J37" s="25" t="n">
        <v>8</v>
      </c>
      <c r="K37" s="92" t="s">
        <v>50</v>
      </c>
      <c r="L37" s="92" t="s">
        <v>50</v>
      </c>
      <c r="M37" s="92" t="s">
        <v>50</v>
      </c>
      <c r="N37" s="47" t="n">
        <v>8</v>
      </c>
      <c r="O37" s="47" t="n">
        <v>8</v>
      </c>
      <c r="P37" s="47" t="n">
        <v>8</v>
      </c>
      <c r="Q37" s="47" t="n">
        <v>8</v>
      </c>
      <c r="R37" s="47" t="n">
        <v>8</v>
      </c>
      <c r="S37" s="92" t="s">
        <v>50</v>
      </c>
      <c r="T37" s="92" t="s">
        <v>50</v>
      </c>
      <c r="U37" s="27" t="n">
        <v>8</v>
      </c>
      <c r="V37" s="25" t="n">
        <v>8</v>
      </c>
      <c r="W37" s="47" t="n">
        <v>8</v>
      </c>
      <c r="X37" s="47" t="n">
        <v>8</v>
      </c>
      <c r="Y37" s="49" t="n">
        <v>8</v>
      </c>
      <c r="Z37" s="91" t="s">
        <v>50</v>
      </c>
      <c r="AA37" s="91" t="s">
        <v>50</v>
      </c>
      <c r="AB37" s="27" t="n">
        <v>8</v>
      </c>
      <c r="AC37" s="25" t="n">
        <v>8</v>
      </c>
      <c r="AD37" s="25" t="n">
        <v>8</v>
      </c>
      <c r="AE37" s="25" t="n">
        <v>8</v>
      </c>
      <c r="AF37" s="25" t="n">
        <v>8</v>
      </c>
      <c r="AG37" s="91" t="s">
        <v>50</v>
      </c>
      <c r="AH37" s="91" t="s">
        <v>50</v>
      </c>
      <c r="AI37" s="23"/>
      <c r="AJ37" s="34"/>
      <c r="AK37" s="23"/>
      <c r="AL37" s="23"/>
      <c r="AM37" s="23"/>
      <c r="AN37" s="31"/>
      <c r="AO37" s="23"/>
      <c r="AP37" s="31"/>
      <c r="AQ37" s="23"/>
      <c r="AR37" s="23"/>
      <c r="AS37" s="23"/>
      <c r="AT37" s="98"/>
    </row>
    <row r="38" customFormat="false" ht="15" hidden="false" customHeight="false" outlineLevel="0" collapsed="false">
      <c r="A38" s="23" t="n">
        <v>36</v>
      </c>
      <c r="B38" s="23" t="s">
        <v>50</v>
      </c>
      <c r="C38" s="61" t="s">
        <v>51</v>
      </c>
      <c r="D38" s="25" t="n">
        <v>8</v>
      </c>
      <c r="E38" s="91" t="s">
        <v>50</v>
      </c>
      <c r="F38" s="91" t="s">
        <v>50</v>
      </c>
      <c r="G38" s="27" t="n">
        <v>8</v>
      </c>
      <c r="H38" s="25" t="n">
        <v>8</v>
      </c>
      <c r="I38" s="104" t="s">
        <v>66</v>
      </c>
      <c r="J38" s="27" t="n">
        <v>8</v>
      </c>
      <c r="K38" s="92" t="s">
        <v>50</v>
      </c>
      <c r="L38" s="92" t="s">
        <v>50</v>
      </c>
      <c r="M38" s="92" t="s">
        <v>50</v>
      </c>
      <c r="N38" s="104" t="s">
        <v>66</v>
      </c>
      <c r="O38" s="25" t="n">
        <v>8</v>
      </c>
      <c r="P38" s="27" t="n">
        <v>8</v>
      </c>
      <c r="Q38" s="27" t="n">
        <v>8</v>
      </c>
      <c r="R38" s="27" t="n">
        <v>8</v>
      </c>
      <c r="S38" s="92" t="s">
        <v>50</v>
      </c>
      <c r="T38" s="92" t="s">
        <v>50</v>
      </c>
      <c r="U38" s="27" t="n">
        <v>8</v>
      </c>
      <c r="V38" s="25" t="n">
        <v>8</v>
      </c>
      <c r="W38" s="25" t="n">
        <v>8</v>
      </c>
      <c r="X38" s="25" t="n">
        <v>8</v>
      </c>
      <c r="Y38" s="25" t="n">
        <v>8</v>
      </c>
      <c r="Z38" s="91" t="s">
        <v>50</v>
      </c>
      <c r="AA38" s="91" t="s">
        <v>50</v>
      </c>
      <c r="AB38" s="27" t="n">
        <v>8</v>
      </c>
      <c r="AC38" s="27" t="n">
        <v>8</v>
      </c>
      <c r="AD38" s="27" t="n">
        <v>8</v>
      </c>
      <c r="AE38" s="27" t="n">
        <v>8</v>
      </c>
      <c r="AF38" s="27" t="n">
        <v>8</v>
      </c>
      <c r="AG38" s="91" t="s">
        <v>50</v>
      </c>
      <c r="AH38" s="91" t="s">
        <v>50</v>
      </c>
      <c r="AI38" s="23" t="n">
        <v>18</v>
      </c>
      <c r="AJ38" s="34"/>
      <c r="AK38" s="105" t="n">
        <v>2</v>
      </c>
      <c r="AL38" s="23"/>
      <c r="AM38" s="23"/>
      <c r="AN38" s="31" t="n">
        <v>25</v>
      </c>
      <c r="AO38" s="23"/>
      <c r="AP38" s="33" t="n">
        <v>40</v>
      </c>
      <c r="AQ38" s="23"/>
      <c r="AR38" s="34"/>
      <c r="AS38" s="34"/>
      <c r="AT38" s="98"/>
    </row>
    <row r="39" customFormat="false" ht="15" hidden="false" customHeight="false" outlineLevel="0" collapsed="false">
      <c r="A39" s="23" t="n">
        <v>37</v>
      </c>
      <c r="B39" s="23" t="s">
        <v>50</v>
      </c>
      <c r="C39" s="61" t="s">
        <v>52</v>
      </c>
      <c r="D39" s="25" t="n">
        <v>8</v>
      </c>
      <c r="E39" s="91" t="s">
        <v>50</v>
      </c>
      <c r="F39" s="91" t="s">
        <v>50</v>
      </c>
      <c r="G39" s="27" t="n">
        <v>8</v>
      </c>
      <c r="H39" s="25" t="n">
        <v>8</v>
      </c>
      <c r="I39" s="27" t="n">
        <v>8</v>
      </c>
      <c r="J39" s="27" t="n">
        <v>8</v>
      </c>
      <c r="K39" s="92" t="s">
        <v>50</v>
      </c>
      <c r="L39" s="92" t="s">
        <v>50</v>
      </c>
      <c r="M39" s="92" t="s">
        <v>50</v>
      </c>
      <c r="N39" s="27" t="n">
        <v>8</v>
      </c>
      <c r="O39" s="25" t="n">
        <v>8</v>
      </c>
      <c r="P39" s="27" t="n">
        <v>8</v>
      </c>
      <c r="Q39" s="27" t="n">
        <v>8</v>
      </c>
      <c r="R39" s="27" t="n">
        <v>8</v>
      </c>
      <c r="S39" s="92" t="s">
        <v>50</v>
      </c>
      <c r="T39" s="92" t="s">
        <v>50</v>
      </c>
      <c r="U39" s="27" t="n">
        <v>8</v>
      </c>
      <c r="V39" s="25" t="n">
        <v>8</v>
      </c>
      <c r="W39" s="25" t="n">
        <v>8</v>
      </c>
      <c r="X39" s="25" t="n">
        <v>8</v>
      </c>
      <c r="Y39" s="25" t="n">
        <v>8</v>
      </c>
      <c r="Z39" s="91" t="s">
        <v>50</v>
      </c>
      <c r="AA39" s="91" t="s">
        <v>50</v>
      </c>
      <c r="AB39" s="120" t="s">
        <v>15</v>
      </c>
      <c r="AC39" s="120" t="s">
        <v>15</v>
      </c>
      <c r="AD39" s="120" t="s">
        <v>15</v>
      </c>
      <c r="AE39" s="120" t="s">
        <v>15</v>
      </c>
      <c r="AF39" s="120" t="s">
        <v>15</v>
      </c>
      <c r="AG39" s="120" t="s">
        <v>15</v>
      </c>
      <c r="AH39" s="120" t="s">
        <v>15</v>
      </c>
      <c r="AI39" s="23" t="n">
        <v>13</v>
      </c>
      <c r="AJ39" s="34"/>
      <c r="AK39" s="23" t="n">
        <v>7</v>
      </c>
      <c r="AL39" s="23"/>
      <c r="AM39" s="23"/>
      <c r="AN39" s="31" t="n">
        <v>25</v>
      </c>
      <c r="AO39" s="23"/>
      <c r="AP39" s="33" t="n">
        <v>40</v>
      </c>
      <c r="AQ39" s="23"/>
      <c r="AR39" s="34"/>
      <c r="AS39" s="34"/>
      <c r="AT39" s="98"/>
    </row>
    <row r="40" customFormat="false" ht="15" hidden="false" customHeight="false" outlineLevel="0" collapsed="false">
      <c r="A40" s="23" t="n">
        <v>38</v>
      </c>
      <c r="B40" s="23" t="s">
        <v>54</v>
      </c>
      <c r="C40" s="62" t="s">
        <v>55</v>
      </c>
      <c r="D40" s="25" t="n">
        <v>8</v>
      </c>
      <c r="E40" s="91" t="s">
        <v>50</v>
      </c>
      <c r="F40" s="91" t="s">
        <v>50</v>
      </c>
      <c r="G40" s="27" t="n">
        <v>8</v>
      </c>
      <c r="H40" s="25" t="n">
        <v>8</v>
      </c>
      <c r="I40" s="27" t="n">
        <v>8</v>
      </c>
      <c r="J40" s="27" t="n">
        <v>8</v>
      </c>
      <c r="K40" s="92" t="s">
        <v>50</v>
      </c>
      <c r="L40" s="92" t="s">
        <v>50</v>
      </c>
      <c r="M40" s="92" t="s">
        <v>50</v>
      </c>
      <c r="N40" s="27" t="n">
        <v>8</v>
      </c>
      <c r="O40" s="25" t="n">
        <v>8</v>
      </c>
      <c r="P40" s="27" t="n">
        <v>8</v>
      </c>
      <c r="Q40" s="27" t="n">
        <v>8</v>
      </c>
      <c r="R40" s="27" t="n">
        <v>8</v>
      </c>
      <c r="S40" s="92" t="s">
        <v>50</v>
      </c>
      <c r="T40" s="92" t="s">
        <v>50</v>
      </c>
      <c r="U40" s="27" t="n">
        <v>8</v>
      </c>
      <c r="V40" s="25" t="n">
        <v>8</v>
      </c>
      <c r="W40" s="25" t="n">
        <v>8</v>
      </c>
      <c r="X40" s="25" t="n">
        <v>8</v>
      </c>
      <c r="Y40" s="25" t="n">
        <v>8</v>
      </c>
      <c r="Z40" s="91" t="s">
        <v>50</v>
      </c>
      <c r="AA40" s="91" t="s">
        <v>50</v>
      </c>
      <c r="AB40" s="120" t="s">
        <v>15</v>
      </c>
      <c r="AC40" s="120" t="s">
        <v>15</v>
      </c>
      <c r="AD40" s="120" t="s">
        <v>15</v>
      </c>
      <c r="AE40" s="120" t="s">
        <v>15</v>
      </c>
      <c r="AF40" s="120" t="s">
        <v>15</v>
      </c>
      <c r="AG40" s="91" t="s">
        <v>50</v>
      </c>
      <c r="AH40" s="91" t="s">
        <v>50</v>
      </c>
      <c r="AI40" s="23" t="n">
        <v>15</v>
      </c>
      <c r="AJ40" s="34"/>
      <c r="AK40" s="23" t="n">
        <v>5</v>
      </c>
      <c r="AL40" s="23"/>
      <c r="AM40" s="23"/>
      <c r="AN40" s="31" t="n">
        <v>25</v>
      </c>
      <c r="AO40" s="23"/>
      <c r="AP40" s="33" t="n">
        <v>40</v>
      </c>
      <c r="AQ40" s="23"/>
      <c r="AR40" s="34"/>
      <c r="AS40" s="34"/>
      <c r="AT40" s="98"/>
    </row>
    <row r="41" customFormat="false" ht="15" hidden="false" customHeight="false" outlineLevel="0" collapsed="false">
      <c r="A41" s="23" t="n">
        <v>39</v>
      </c>
      <c r="B41" s="23" t="s">
        <v>54</v>
      </c>
      <c r="C41" s="62" t="s">
        <v>56</v>
      </c>
      <c r="D41" s="25" t="n">
        <v>8</v>
      </c>
      <c r="E41" s="91" t="s">
        <v>50</v>
      </c>
      <c r="F41" s="91" t="s">
        <v>50</v>
      </c>
      <c r="G41" s="27" t="n">
        <v>8</v>
      </c>
      <c r="H41" s="25" t="n">
        <v>8</v>
      </c>
      <c r="I41" s="27" t="n">
        <v>8</v>
      </c>
      <c r="J41" s="27" t="n">
        <v>8</v>
      </c>
      <c r="K41" s="92" t="s">
        <v>50</v>
      </c>
      <c r="L41" s="92" t="s">
        <v>50</v>
      </c>
      <c r="M41" s="92" t="s">
        <v>50</v>
      </c>
      <c r="N41" s="27" t="n">
        <v>8</v>
      </c>
      <c r="O41" s="25" t="n">
        <v>8</v>
      </c>
      <c r="P41" s="27" t="n">
        <v>8</v>
      </c>
      <c r="Q41" s="27" t="n">
        <v>8</v>
      </c>
      <c r="R41" s="27" t="n">
        <v>8</v>
      </c>
      <c r="S41" s="92" t="s">
        <v>50</v>
      </c>
      <c r="T41" s="92" t="s">
        <v>50</v>
      </c>
      <c r="U41" s="27" t="n">
        <v>8</v>
      </c>
      <c r="V41" s="25" t="n">
        <v>8</v>
      </c>
      <c r="W41" s="25" t="n">
        <v>8</v>
      </c>
      <c r="X41" s="25" t="n">
        <v>8</v>
      </c>
      <c r="Y41" s="25" t="n">
        <v>8</v>
      </c>
      <c r="Z41" s="91" t="s">
        <v>50</v>
      </c>
      <c r="AA41" s="91" t="s">
        <v>50</v>
      </c>
      <c r="AB41" s="27" t="n">
        <v>8</v>
      </c>
      <c r="AC41" s="25" t="n">
        <v>8</v>
      </c>
      <c r="AD41" s="25" t="n">
        <v>8</v>
      </c>
      <c r="AE41" s="25" t="n">
        <v>8</v>
      </c>
      <c r="AF41" s="25" t="n">
        <v>8</v>
      </c>
      <c r="AG41" s="91" t="s">
        <v>50</v>
      </c>
      <c r="AH41" s="91" t="s">
        <v>50</v>
      </c>
      <c r="AI41" s="23" t="n">
        <v>20</v>
      </c>
      <c r="AJ41" s="34"/>
      <c r="AK41" s="23"/>
      <c r="AL41" s="23"/>
      <c r="AM41" s="23"/>
      <c r="AN41" s="31" t="n">
        <v>25</v>
      </c>
      <c r="AO41" s="23"/>
      <c r="AP41" s="33" t="n">
        <v>40</v>
      </c>
      <c r="AQ41" s="23"/>
      <c r="AR41" s="34"/>
      <c r="AS41" s="34"/>
      <c r="AT41" s="98"/>
    </row>
    <row r="42" customFormat="false" ht="15" hidden="false" customHeight="false" outlineLevel="0" collapsed="false">
      <c r="A42" s="23" t="n">
        <v>40</v>
      </c>
      <c r="B42" s="23" t="s">
        <v>54</v>
      </c>
      <c r="C42" s="63" t="s">
        <v>57</v>
      </c>
      <c r="D42" s="25" t="n">
        <v>8</v>
      </c>
      <c r="E42" s="91" t="s">
        <v>50</v>
      </c>
      <c r="F42" s="91" t="s">
        <v>50</v>
      </c>
      <c r="G42" s="27" t="n">
        <v>8</v>
      </c>
      <c r="H42" s="25" t="n">
        <v>8</v>
      </c>
      <c r="I42" s="27" t="n">
        <v>8</v>
      </c>
      <c r="J42" s="27" t="n">
        <v>8</v>
      </c>
      <c r="K42" s="92" t="s">
        <v>50</v>
      </c>
      <c r="L42" s="92" t="s">
        <v>50</v>
      </c>
      <c r="M42" s="92" t="s">
        <v>50</v>
      </c>
      <c r="N42" s="27" t="n">
        <v>8</v>
      </c>
      <c r="O42" s="25" t="n">
        <v>8</v>
      </c>
      <c r="P42" s="27" t="n">
        <v>8</v>
      </c>
      <c r="Q42" s="27" t="n">
        <v>8</v>
      </c>
      <c r="R42" s="27" t="n">
        <v>8</v>
      </c>
      <c r="S42" s="92" t="s">
        <v>50</v>
      </c>
      <c r="T42" s="92" t="s">
        <v>50</v>
      </c>
      <c r="U42" s="27" t="n">
        <v>8</v>
      </c>
      <c r="V42" s="25" t="n">
        <v>8</v>
      </c>
      <c r="W42" s="25" t="n">
        <v>8</v>
      </c>
      <c r="X42" s="25" t="n">
        <v>8</v>
      </c>
      <c r="Y42" s="25" t="n">
        <v>8</v>
      </c>
      <c r="Z42" s="91" t="s">
        <v>50</v>
      </c>
      <c r="AA42" s="91" t="s">
        <v>50</v>
      </c>
      <c r="AB42" s="27" t="n">
        <v>8</v>
      </c>
      <c r="AC42" s="25" t="n">
        <v>8</v>
      </c>
      <c r="AD42" s="25" t="n">
        <v>8</v>
      </c>
      <c r="AE42" s="25" t="n">
        <v>8</v>
      </c>
      <c r="AF42" s="25" t="n">
        <v>8</v>
      </c>
      <c r="AG42" s="91" t="s">
        <v>50</v>
      </c>
      <c r="AH42" s="91" t="s">
        <v>50</v>
      </c>
      <c r="AI42" s="23" t="n">
        <v>20</v>
      </c>
      <c r="AJ42" s="34"/>
      <c r="AK42" s="23"/>
      <c r="AL42" s="23"/>
      <c r="AM42" s="23"/>
      <c r="AN42" s="31" t="n">
        <v>25</v>
      </c>
      <c r="AO42" s="23"/>
      <c r="AP42" s="31" t="n">
        <v>40</v>
      </c>
      <c r="AQ42" s="23"/>
      <c r="AR42" s="23"/>
      <c r="AS42" s="23"/>
      <c r="AT42" s="98"/>
    </row>
    <row r="43" customFormat="false" ht="15" hidden="false" customHeight="false" outlineLevel="0" collapsed="false">
      <c r="A43" s="23" t="n">
        <v>41</v>
      </c>
      <c r="B43" s="23" t="s">
        <v>58</v>
      </c>
      <c r="C43" s="64" t="s">
        <v>59</v>
      </c>
      <c r="D43" s="25" t="n">
        <v>8</v>
      </c>
      <c r="E43" s="91" t="s">
        <v>50</v>
      </c>
      <c r="F43" s="91" t="s">
        <v>50</v>
      </c>
      <c r="G43" s="27" t="n">
        <v>8</v>
      </c>
      <c r="H43" s="25" t="n">
        <v>8</v>
      </c>
      <c r="I43" s="27" t="n">
        <v>8</v>
      </c>
      <c r="J43" s="27" t="n">
        <v>8</v>
      </c>
      <c r="K43" s="92" t="s">
        <v>50</v>
      </c>
      <c r="L43" s="92" t="s">
        <v>50</v>
      </c>
      <c r="M43" s="92" t="s">
        <v>50</v>
      </c>
      <c r="N43" s="27" t="n">
        <v>8</v>
      </c>
      <c r="O43" s="27" t="n">
        <v>8</v>
      </c>
      <c r="P43" s="27" t="n">
        <v>8</v>
      </c>
      <c r="Q43" s="27" t="n">
        <v>8</v>
      </c>
      <c r="R43" s="27" t="n">
        <v>8</v>
      </c>
      <c r="S43" s="92" t="s">
        <v>50</v>
      </c>
      <c r="T43" s="92" t="s">
        <v>50</v>
      </c>
      <c r="U43" s="27" t="n">
        <v>8</v>
      </c>
      <c r="V43" s="25" t="n">
        <v>8</v>
      </c>
      <c r="W43" s="26" t="s">
        <v>15</v>
      </c>
      <c r="X43" s="25" t="n">
        <v>8</v>
      </c>
      <c r="Y43" s="25" t="n">
        <v>8</v>
      </c>
      <c r="Z43" s="91" t="s">
        <v>50</v>
      </c>
      <c r="AA43" s="91" t="s">
        <v>50</v>
      </c>
      <c r="AB43" s="27" t="n">
        <v>8</v>
      </c>
      <c r="AC43" s="25" t="n">
        <v>8</v>
      </c>
      <c r="AD43" s="25" t="n">
        <v>8</v>
      </c>
      <c r="AE43" s="25" t="n">
        <v>8</v>
      </c>
      <c r="AF43" s="25" t="n">
        <v>8</v>
      </c>
      <c r="AG43" s="91" t="s">
        <v>50</v>
      </c>
      <c r="AH43" s="91" t="s">
        <v>50</v>
      </c>
      <c r="AI43" s="23" t="n">
        <v>19</v>
      </c>
      <c r="AJ43" s="34"/>
      <c r="AK43" s="23" t="n">
        <v>1</v>
      </c>
      <c r="AL43" s="23"/>
      <c r="AM43" s="23"/>
      <c r="AN43" s="31"/>
      <c r="AO43" s="23"/>
      <c r="AP43" s="31"/>
      <c r="AQ43" s="23"/>
      <c r="AR43" s="23"/>
      <c r="AS43" s="23"/>
      <c r="AT43" s="98"/>
    </row>
    <row r="44" customFormat="false" ht="15" hidden="false" customHeight="false" outlineLevel="0" collapsed="false">
      <c r="A44" s="23" t="n">
        <v>42</v>
      </c>
      <c r="B44" s="23" t="s">
        <v>60</v>
      </c>
      <c r="C44" s="65" t="s">
        <v>61</v>
      </c>
      <c r="D44" s="25" t="n">
        <v>8</v>
      </c>
      <c r="E44" s="91" t="s">
        <v>50</v>
      </c>
      <c r="F44" s="91" t="s">
        <v>50</v>
      </c>
      <c r="G44" s="27" t="n">
        <v>8</v>
      </c>
      <c r="H44" s="25" t="n">
        <v>8</v>
      </c>
      <c r="I44" s="27" t="n">
        <v>8</v>
      </c>
      <c r="J44" s="27" t="n">
        <v>8</v>
      </c>
      <c r="K44" s="92" t="s">
        <v>50</v>
      </c>
      <c r="L44" s="92" t="s">
        <v>50</v>
      </c>
      <c r="M44" s="92" t="s">
        <v>50</v>
      </c>
      <c r="N44" s="25" t="n">
        <v>8</v>
      </c>
      <c r="O44" s="25" t="n">
        <v>8</v>
      </c>
      <c r="P44" s="27" t="n">
        <v>8</v>
      </c>
      <c r="Q44" s="27" t="n">
        <v>8</v>
      </c>
      <c r="R44" s="27" t="n">
        <v>8</v>
      </c>
      <c r="S44" s="92" t="s">
        <v>50</v>
      </c>
      <c r="T44" s="92" t="s">
        <v>50</v>
      </c>
      <c r="U44" s="27" t="n">
        <v>8</v>
      </c>
      <c r="V44" s="25" t="n">
        <v>8.5</v>
      </c>
      <c r="W44" s="25" t="n">
        <v>8</v>
      </c>
      <c r="X44" s="25" t="n">
        <v>8</v>
      </c>
      <c r="Y44" s="25" t="n">
        <v>9</v>
      </c>
      <c r="Z44" s="91" t="s">
        <v>50</v>
      </c>
      <c r="AA44" s="91" t="s">
        <v>50</v>
      </c>
      <c r="AB44" s="27" t="n">
        <v>8</v>
      </c>
      <c r="AC44" s="25" t="n">
        <v>8</v>
      </c>
      <c r="AD44" s="25" t="n">
        <v>8.5</v>
      </c>
      <c r="AE44" s="25" t="n">
        <v>8</v>
      </c>
      <c r="AF44" s="25" t="n">
        <v>10</v>
      </c>
      <c r="AG44" s="91" t="s">
        <v>50</v>
      </c>
      <c r="AH44" s="91" t="s">
        <v>50</v>
      </c>
      <c r="AI44" s="23" t="n">
        <v>20</v>
      </c>
      <c r="AJ44" s="34"/>
      <c r="AK44" s="23"/>
      <c r="AL44" s="23"/>
      <c r="AM44" s="23"/>
      <c r="AN44" s="31" t="n">
        <v>25</v>
      </c>
      <c r="AO44" s="23" t="n">
        <v>4</v>
      </c>
      <c r="AP44" s="33" t="n">
        <v>40</v>
      </c>
      <c r="AQ44" s="23"/>
      <c r="AR44" s="34"/>
      <c r="AS44" s="34"/>
      <c r="AT44" s="98"/>
    </row>
    <row r="45" customFormat="false" ht="15" hidden="false" customHeight="false" outlineLevel="0" collapsed="false">
      <c r="A45" s="23" t="n">
        <v>43</v>
      </c>
      <c r="B45" s="23" t="s">
        <v>60</v>
      </c>
      <c r="C45" s="65" t="s">
        <v>62</v>
      </c>
      <c r="D45" s="101" t="s">
        <v>65</v>
      </c>
      <c r="E45" s="91" t="s">
        <v>50</v>
      </c>
      <c r="F45" s="91" t="s">
        <v>50</v>
      </c>
      <c r="G45" s="101" t="s">
        <v>65</v>
      </c>
      <c r="H45" s="101" t="s">
        <v>65</v>
      </c>
      <c r="I45" s="101" t="s">
        <v>65</v>
      </c>
      <c r="J45" s="27" t="n">
        <v>8</v>
      </c>
      <c r="K45" s="92" t="s">
        <v>50</v>
      </c>
      <c r="L45" s="92" t="s">
        <v>50</v>
      </c>
      <c r="M45" s="92" t="s">
        <v>50</v>
      </c>
      <c r="N45" s="27" t="n">
        <v>8</v>
      </c>
      <c r="O45" s="25" t="n">
        <v>8</v>
      </c>
      <c r="P45" s="27" t="n">
        <v>8</v>
      </c>
      <c r="Q45" s="27" t="n">
        <v>8</v>
      </c>
      <c r="R45" s="27" t="n">
        <v>8</v>
      </c>
      <c r="S45" s="92" t="s">
        <v>50</v>
      </c>
      <c r="T45" s="92" t="s">
        <v>50</v>
      </c>
      <c r="U45" s="27" t="n">
        <v>8</v>
      </c>
      <c r="V45" s="25" t="n">
        <v>8</v>
      </c>
      <c r="W45" s="25" t="n">
        <v>8</v>
      </c>
      <c r="X45" s="25" t="n">
        <v>8</v>
      </c>
      <c r="Y45" s="25" t="n">
        <v>8</v>
      </c>
      <c r="Z45" s="91" t="s">
        <v>50</v>
      </c>
      <c r="AA45" s="91" t="s">
        <v>50</v>
      </c>
      <c r="AB45" s="27" t="n">
        <v>8</v>
      </c>
      <c r="AC45" s="25" t="n">
        <v>8</v>
      </c>
      <c r="AD45" s="25" t="n">
        <v>8</v>
      </c>
      <c r="AE45" s="25" t="n">
        <v>8</v>
      </c>
      <c r="AF45" s="25" t="n">
        <v>8</v>
      </c>
      <c r="AG45" s="91" t="s">
        <v>50</v>
      </c>
      <c r="AH45" s="91" t="s">
        <v>50</v>
      </c>
      <c r="AI45" s="23" t="n">
        <v>16</v>
      </c>
      <c r="AJ45" s="34"/>
      <c r="AK45" s="23"/>
      <c r="AL45" s="23" t="n">
        <v>4</v>
      </c>
      <c r="AM45" s="23"/>
      <c r="AN45" s="31" t="n">
        <v>25</v>
      </c>
      <c r="AO45" s="23"/>
      <c r="AP45" s="33" t="n">
        <v>40</v>
      </c>
      <c r="AQ45" s="23"/>
      <c r="AR45" s="34"/>
      <c r="AS45" s="34"/>
      <c r="AT45" s="98"/>
    </row>
    <row r="46" customFormat="false" ht="15" hidden="false" customHeight="false" outlineLevel="0" collapsed="false">
      <c r="AK46" s="132" t="n">
        <f aca="false">SUM(AK3:AK45)</f>
        <v>55</v>
      </c>
      <c r="AL46" s="132" t="n">
        <f aca="false">SUM(AL3:AL45)</f>
        <v>8</v>
      </c>
      <c r="AM46" s="132" t="n">
        <f aca="false">SUM(AM3:AM45)</f>
        <v>155</v>
      </c>
      <c r="AO46" s="132" t="n">
        <f aca="false">SUM(AO3:AO45)</f>
        <v>489</v>
      </c>
    </row>
  </sheetData>
  <mergeCells count="1">
    <mergeCell ref="D1:AH1"/>
  </mergeCells>
  <conditionalFormatting sqref="AO46">
    <cfRule type="cellIs" priority="2" operator="equal" aboveAverage="0" equalAverage="0" bottom="0" percent="0" rank="0" text="" dxfId="0">
      <formula>"отп"</formula>
    </cfRule>
  </conditionalFormatting>
  <conditionalFormatting sqref="AM46">
    <cfRule type="cellIs" priority="3" operator="equal" aboveAverage="0" equalAverage="0" bottom="0" percent="0" rank="0" text="" dxfId="1">
      <formula>"отп"</formula>
    </cfRule>
  </conditionalFormatting>
  <conditionalFormatting sqref="AK46">
    <cfRule type="cellIs" priority="4" operator="equal" aboveAverage="0" equalAverage="0" bottom="0" percent="0" rank="0" text="" dxfId="2">
      <formula>"отп"</formula>
    </cfRule>
  </conditionalFormatting>
  <conditionalFormatting sqref="AL46">
    <cfRule type="cellIs" priority="5" operator="equal" aboveAverage="0" equalAverage="0" bottom="0" percent="0" rank="0" text="" dxfId="3">
      <formula>"отп"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4" min="4" style="0" width="5.85"/>
    <col collapsed="false" customWidth="true" hidden="false" outlineLevel="0" max="5" min="5" style="0" width="5.14"/>
    <col collapsed="false" customWidth="true" hidden="false" outlineLevel="0" max="6" min="6" style="0" width="5.57"/>
    <col collapsed="false" customWidth="true" hidden="false" outlineLevel="0" max="7" min="7" style="0" width="6.85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0" min="20" style="0" width="4.57"/>
    <col collapsed="false" customWidth="true" hidden="false" outlineLevel="0" max="21" min="21" style="0" width="4.7"/>
    <col collapsed="false" customWidth="true" hidden="false" outlineLevel="0" max="22" min="22" style="0" width="5.14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3" min="26" style="0" width="4.57"/>
    <col collapsed="false" customWidth="true" hidden="false" outlineLevel="0" max="34" min="34" style="73" width="6.43"/>
    <col collapsed="false" customWidth="true" hidden="false" outlineLevel="0" max="35" min="35" style="73" width="7.14"/>
    <col collapsed="false" customWidth="true" hidden="false" outlineLevel="0" max="36" min="36" style="73" width="5.43"/>
    <col collapsed="false" customWidth="true" hidden="false" outlineLevel="0" max="37" min="37" style="73" width="7.14"/>
    <col collapsed="false" customWidth="true" hidden="false" outlineLevel="0" max="38" min="38" style="73" width="7.57"/>
    <col collapsed="false" customWidth="true" hidden="false" outlineLevel="0" max="39" min="39" style="0" width="9.7"/>
    <col collapsed="false" customWidth="true" hidden="false" outlineLevel="0" max="40" min="40" style="0" width="11.14"/>
    <col collapsed="false" customWidth="true" hidden="false" outlineLevel="0" max="41" min="41" style="0" width="9.28"/>
    <col collapsed="false" customWidth="true" hidden="false" outlineLevel="0" max="42" min="42" style="0" width="6.14"/>
    <col collapsed="false" customWidth="true" hidden="false" outlineLevel="0" max="43" min="43" style="0" width="7"/>
    <col collapsed="false" customWidth="true" hidden="false" outlineLevel="0" max="44" min="44" style="0" width="8.7"/>
    <col collapsed="false" customWidth="true" hidden="false" outlineLevel="0" max="45" min="45" style="0" width="5.7"/>
    <col collapsed="false" customWidth="true" hidden="false" outlineLevel="0" max="1025" min="46" style="0" width="8.57"/>
  </cols>
  <sheetData>
    <row r="1" customFormat="false" ht="25.5" hidden="false" customHeight="true" outlineLevel="0" collapsed="false">
      <c r="A1" s="74"/>
      <c r="B1" s="74"/>
      <c r="C1" s="75"/>
      <c r="D1" s="133" t="s">
        <v>72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4"/>
      <c r="AI1" s="134"/>
      <c r="AJ1" s="134"/>
      <c r="AK1" s="134"/>
      <c r="AL1" s="134"/>
      <c r="AM1" s="135"/>
      <c r="AN1" s="136"/>
      <c r="AO1" s="135"/>
      <c r="AP1" s="136"/>
      <c r="AQ1" s="136"/>
      <c r="AR1" s="136"/>
      <c r="AS1" s="137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80" t="s">
        <v>2</v>
      </c>
      <c r="AI2" s="80" t="s">
        <v>3</v>
      </c>
      <c r="AJ2" s="80" t="s">
        <v>4</v>
      </c>
      <c r="AK2" s="81" t="s">
        <v>5</v>
      </c>
      <c r="AL2" s="82" t="s">
        <v>6</v>
      </c>
      <c r="AM2" s="83" t="s">
        <v>7</v>
      </c>
      <c r="AN2" s="84" t="s">
        <v>8</v>
      </c>
      <c r="AO2" s="83" t="s">
        <v>7</v>
      </c>
      <c r="AP2" s="85" t="s">
        <v>9</v>
      </c>
      <c r="AQ2" s="86" t="s">
        <v>7</v>
      </c>
      <c r="AR2" s="87" t="s">
        <v>10</v>
      </c>
      <c r="AS2" s="88" t="s">
        <v>11</v>
      </c>
    </row>
    <row r="3" customFormat="false" ht="15" hidden="false" customHeight="false" outlineLevel="0" collapsed="false">
      <c r="A3" s="138" t="n">
        <v>1</v>
      </c>
      <c r="B3" s="138" t="s">
        <v>12</v>
      </c>
      <c r="C3" s="139" t="s">
        <v>13</v>
      </c>
      <c r="D3" s="140" t="n">
        <v>8</v>
      </c>
      <c r="E3" s="140" t="n">
        <v>8</v>
      </c>
      <c r="F3" s="140" t="n">
        <v>8</v>
      </c>
      <c r="G3" s="141" t="n">
        <v>8</v>
      </c>
      <c r="H3" s="140" t="n">
        <v>8</v>
      </c>
      <c r="I3" s="141" t="s">
        <v>50</v>
      </c>
      <c r="J3" s="141" t="s">
        <v>50</v>
      </c>
      <c r="K3" s="141" t="n">
        <v>8</v>
      </c>
      <c r="L3" s="141" t="n">
        <v>8</v>
      </c>
      <c r="M3" s="141" t="n">
        <v>8</v>
      </c>
      <c r="N3" s="141" t="n">
        <v>8</v>
      </c>
      <c r="O3" s="140" t="n">
        <v>8</v>
      </c>
      <c r="P3" s="141" t="s">
        <v>50</v>
      </c>
      <c r="Q3" s="141" t="s">
        <v>50</v>
      </c>
      <c r="R3" s="141" t="n">
        <v>8</v>
      </c>
      <c r="S3" s="141" t="n">
        <v>8</v>
      </c>
      <c r="T3" s="141" t="n">
        <v>8</v>
      </c>
      <c r="U3" s="141" t="n">
        <v>8</v>
      </c>
      <c r="V3" s="140" t="n">
        <v>8</v>
      </c>
      <c r="W3" s="140" t="s">
        <v>50</v>
      </c>
      <c r="X3" s="140" t="s">
        <v>50</v>
      </c>
      <c r="Y3" s="142" t="s">
        <v>15</v>
      </c>
      <c r="Z3" s="142" t="s">
        <v>15</v>
      </c>
      <c r="AA3" s="142" t="s">
        <v>15</v>
      </c>
      <c r="AB3" s="142" t="s">
        <v>15</v>
      </c>
      <c r="AC3" s="142" t="s">
        <v>15</v>
      </c>
      <c r="AD3" s="140" t="s">
        <v>50</v>
      </c>
      <c r="AE3" s="140" t="s">
        <v>50</v>
      </c>
      <c r="AF3" s="140" t="s">
        <v>50</v>
      </c>
      <c r="AG3" s="140" t="s">
        <v>50</v>
      </c>
      <c r="AH3" s="138" t="n">
        <v>15</v>
      </c>
      <c r="AI3" s="138"/>
      <c r="AJ3" s="138" t="n">
        <v>5</v>
      </c>
      <c r="AK3" s="138"/>
      <c r="AL3" s="138"/>
      <c r="AM3" s="143" t="n">
        <v>25</v>
      </c>
      <c r="AN3" s="144"/>
      <c r="AO3" s="145" t="n">
        <v>50</v>
      </c>
      <c r="AP3" s="138"/>
      <c r="AQ3" s="146"/>
      <c r="AR3" s="146"/>
      <c r="AS3" s="147"/>
    </row>
    <row r="4" customFormat="false" ht="15" hidden="false" customHeight="false" outlineLevel="0" collapsed="false">
      <c r="A4" s="138" t="n">
        <v>2</v>
      </c>
      <c r="B4" s="138" t="s">
        <v>12</v>
      </c>
      <c r="C4" s="148" t="s">
        <v>16</v>
      </c>
      <c r="D4" s="140" t="n">
        <v>8</v>
      </c>
      <c r="E4" s="140" t="n">
        <v>8</v>
      </c>
      <c r="F4" s="140" t="n">
        <v>8</v>
      </c>
      <c r="G4" s="140" t="n">
        <v>8</v>
      </c>
      <c r="H4" s="140" t="n">
        <v>8</v>
      </c>
      <c r="I4" s="141" t="s">
        <v>50</v>
      </c>
      <c r="J4" s="141" t="s">
        <v>50</v>
      </c>
      <c r="K4" s="141" t="n">
        <v>8</v>
      </c>
      <c r="L4" s="141" t="n">
        <v>8</v>
      </c>
      <c r="M4" s="141" t="n">
        <v>8</v>
      </c>
      <c r="N4" s="141" t="n">
        <v>8</v>
      </c>
      <c r="O4" s="140" t="n">
        <v>8</v>
      </c>
      <c r="P4" s="141" t="s">
        <v>50</v>
      </c>
      <c r="Q4" s="141" t="s">
        <v>50</v>
      </c>
      <c r="R4" s="141" t="n">
        <v>8</v>
      </c>
      <c r="S4" s="141" t="n">
        <v>8</v>
      </c>
      <c r="T4" s="141" t="n">
        <v>8</v>
      </c>
      <c r="U4" s="141" t="n">
        <v>8</v>
      </c>
      <c r="V4" s="140" t="n">
        <v>8</v>
      </c>
      <c r="W4" s="140" t="s">
        <v>50</v>
      </c>
      <c r="X4" s="140" t="s">
        <v>50</v>
      </c>
      <c r="Y4" s="140" t="n">
        <v>8</v>
      </c>
      <c r="Z4" s="140" t="n">
        <v>8</v>
      </c>
      <c r="AA4" s="140" t="n">
        <v>8</v>
      </c>
      <c r="AB4" s="141" t="n">
        <v>8</v>
      </c>
      <c r="AC4" s="140" t="n">
        <v>8</v>
      </c>
      <c r="AD4" s="140" t="s">
        <v>50</v>
      </c>
      <c r="AE4" s="140" t="s">
        <v>50</v>
      </c>
      <c r="AF4" s="140" t="s">
        <v>50</v>
      </c>
      <c r="AG4" s="140" t="s">
        <v>50</v>
      </c>
      <c r="AH4" s="138" t="n">
        <v>20</v>
      </c>
      <c r="AI4" s="138"/>
      <c r="AJ4" s="138"/>
      <c r="AK4" s="138"/>
      <c r="AL4" s="138"/>
      <c r="AM4" s="143" t="n">
        <v>25</v>
      </c>
      <c r="AN4" s="149" t="n">
        <v>18</v>
      </c>
      <c r="AO4" s="145" t="n">
        <v>40</v>
      </c>
      <c r="AP4" s="138"/>
      <c r="AQ4" s="138"/>
      <c r="AR4" s="138" t="n">
        <f aca="false">AN4*AO4</f>
        <v>720</v>
      </c>
      <c r="AS4" s="147" t="n">
        <v>1.12</v>
      </c>
    </row>
    <row r="5" customFormat="false" ht="15" hidden="false" customHeight="false" outlineLevel="0" collapsed="false">
      <c r="A5" s="138" t="n">
        <v>3</v>
      </c>
      <c r="B5" s="138" t="s">
        <v>12</v>
      </c>
      <c r="C5" s="148" t="s">
        <v>17</v>
      </c>
      <c r="D5" s="140" t="n">
        <v>8</v>
      </c>
      <c r="E5" s="140" t="n">
        <v>8</v>
      </c>
      <c r="F5" s="140" t="n">
        <v>8</v>
      </c>
      <c r="G5" s="141" t="n">
        <v>8</v>
      </c>
      <c r="H5" s="140" t="n">
        <v>8</v>
      </c>
      <c r="I5" s="141" t="s">
        <v>50</v>
      </c>
      <c r="J5" s="141" t="s">
        <v>50</v>
      </c>
      <c r="K5" s="141" t="n">
        <v>8</v>
      </c>
      <c r="L5" s="141" t="n">
        <v>8</v>
      </c>
      <c r="M5" s="141" t="n">
        <v>8</v>
      </c>
      <c r="N5" s="141" t="n">
        <v>8</v>
      </c>
      <c r="O5" s="140" t="n">
        <v>8</v>
      </c>
      <c r="P5" s="141" t="s">
        <v>50</v>
      </c>
      <c r="Q5" s="141" t="s">
        <v>50</v>
      </c>
      <c r="R5" s="141" t="n">
        <v>8</v>
      </c>
      <c r="S5" s="141" t="n">
        <v>8</v>
      </c>
      <c r="T5" s="141" t="n">
        <v>8</v>
      </c>
      <c r="U5" s="47" t="n">
        <v>8</v>
      </c>
      <c r="V5" s="140" t="n">
        <v>8</v>
      </c>
      <c r="W5" s="140" t="s">
        <v>50</v>
      </c>
      <c r="X5" s="140" t="s">
        <v>50</v>
      </c>
      <c r="Y5" s="47" t="n">
        <v>8</v>
      </c>
      <c r="Z5" s="140" t="n">
        <v>8</v>
      </c>
      <c r="AA5" s="140" t="n">
        <v>8</v>
      </c>
      <c r="AB5" s="141" t="n">
        <v>8</v>
      </c>
      <c r="AC5" s="140" t="n">
        <v>8</v>
      </c>
      <c r="AD5" s="140" t="s">
        <v>50</v>
      </c>
      <c r="AE5" s="140" t="s">
        <v>50</v>
      </c>
      <c r="AF5" s="140" t="s">
        <v>50</v>
      </c>
      <c r="AG5" s="140" t="s">
        <v>50</v>
      </c>
      <c r="AH5" s="138" t="n">
        <v>20</v>
      </c>
      <c r="AI5" s="138"/>
      <c r="AJ5" s="138"/>
      <c r="AK5" s="138"/>
      <c r="AL5" s="138"/>
      <c r="AM5" s="143" t="n">
        <v>25</v>
      </c>
      <c r="AN5" s="149"/>
      <c r="AO5" s="145" t="n">
        <v>40</v>
      </c>
      <c r="AP5" s="138"/>
      <c r="AQ5" s="138"/>
      <c r="AR5" s="138"/>
      <c r="AS5" s="147" t="n">
        <v>1.15</v>
      </c>
    </row>
    <row r="6" customFormat="false" ht="15" hidden="false" customHeight="false" outlineLevel="0" collapsed="false">
      <c r="A6" s="138" t="n">
        <v>4</v>
      </c>
      <c r="B6" s="138" t="s">
        <v>12</v>
      </c>
      <c r="C6" s="150" t="s">
        <v>18</v>
      </c>
      <c r="D6" s="140" t="n">
        <v>8</v>
      </c>
      <c r="E6" s="140" t="n">
        <v>8</v>
      </c>
      <c r="F6" s="140" t="n">
        <v>8</v>
      </c>
      <c r="G6" s="140" t="n">
        <v>8</v>
      </c>
      <c r="H6" s="140" t="n">
        <v>8</v>
      </c>
      <c r="I6" s="141" t="s">
        <v>50</v>
      </c>
      <c r="J6" s="141" t="s">
        <v>50</v>
      </c>
      <c r="K6" s="141" t="n">
        <v>8</v>
      </c>
      <c r="L6" s="141" t="n">
        <v>8</v>
      </c>
      <c r="M6" s="141" t="n">
        <v>8</v>
      </c>
      <c r="N6" s="141" t="n">
        <v>8</v>
      </c>
      <c r="O6" s="140" t="n">
        <v>8</v>
      </c>
      <c r="P6" s="141" t="s">
        <v>50</v>
      </c>
      <c r="Q6" s="141" t="s">
        <v>50</v>
      </c>
      <c r="R6" s="141" t="n">
        <v>8</v>
      </c>
      <c r="S6" s="141" t="n">
        <v>10</v>
      </c>
      <c r="T6" s="141" t="n">
        <v>8</v>
      </c>
      <c r="U6" s="141" t="n">
        <v>8</v>
      </c>
      <c r="V6" s="140" t="n">
        <v>8</v>
      </c>
      <c r="W6" s="140" t="s">
        <v>50</v>
      </c>
      <c r="X6" s="140" t="s">
        <v>50</v>
      </c>
      <c r="Y6" s="140" t="n">
        <v>8</v>
      </c>
      <c r="Z6" s="140" t="n">
        <v>8</v>
      </c>
      <c r="AA6" s="140" t="n">
        <v>8</v>
      </c>
      <c r="AB6" s="141" t="n">
        <v>8</v>
      </c>
      <c r="AC6" s="141" t="n">
        <v>8</v>
      </c>
      <c r="AD6" s="140" t="s">
        <v>50</v>
      </c>
      <c r="AE6" s="140" t="s">
        <v>50</v>
      </c>
      <c r="AF6" s="140" t="s">
        <v>50</v>
      </c>
      <c r="AG6" s="140" t="s">
        <v>50</v>
      </c>
      <c r="AH6" s="138" t="n">
        <v>20</v>
      </c>
      <c r="AI6" s="138"/>
      <c r="AJ6" s="138"/>
      <c r="AK6" s="138"/>
      <c r="AL6" s="138"/>
      <c r="AM6" s="143" t="n">
        <v>25</v>
      </c>
      <c r="AN6" s="149"/>
      <c r="AO6" s="145" t="n">
        <v>50</v>
      </c>
      <c r="AP6" s="138"/>
      <c r="AQ6" s="146"/>
      <c r="AR6" s="146"/>
      <c r="AS6" s="147"/>
    </row>
    <row r="7" customFormat="false" ht="15" hidden="false" customHeight="false" outlineLevel="0" collapsed="false">
      <c r="A7" s="138" t="n">
        <v>5</v>
      </c>
      <c r="B7" s="138" t="s">
        <v>12</v>
      </c>
      <c r="C7" s="150" t="s">
        <v>19</v>
      </c>
      <c r="D7" s="151" t="n">
        <v>8</v>
      </c>
      <c r="E7" s="140" t="n">
        <v>8</v>
      </c>
      <c r="F7" s="140" t="n">
        <v>12.5</v>
      </c>
      <c r="G7" s="140" t="n">
        <v>8</v>
      </c>
      <c r="H7" s="140" t="n">
        <v>11.5</v>
      </c>
      <c r="I7" s="141" t="s">
        <v>50</v>
      </c>
      <c r="J7" s="141" t="s">
        <v>50</v>
      </c>
      <c r="K7" s="141" t="n">
        <v>8</v>
      </c>
      <c r="L7" s="141" t="n">
        <v>11.5</v>
      </c>
      <c r="M7" s="141" t="n">
        <v>8</v>
      </c>
      <c r="N7" s="141" t="n">
        <v>9</v>
      </c>
      <c r="O7" s="140" t="n">
        <v>8</v>
      </c>
      <c r="P7" s="152" t="n">
        <v>4</v>
      </c>
      <c r="Q7" s="141" t="s">
        <v>50</v>
      </c>
      <c r="R7" s="153" t="n">
        <v>8</v>
      </c>
      <c r="S7" s="141" t="n">
        <v>8</v>
      </c>
      <c r="T7" s="141" t="n">
        <v>8</v>
      </c>
      <c r="U7" s="153" t="n">
        <v>11.5</v>
      </c>
      <c r="V7" s="151" t="n">
        <v>8</v>
      </c>
      <c r="W7" s="154" t="n">
        <v>12</v>
      </c>
      <c r="X7" s="140" t="s">
        <v>50</v>
      </c>
      <c r="Y7" s="151" t="n">
        <v>8</v>
      </c>
      <c r="Z7" s="140" t="n">
        <v>10.5</v>
      </c>
      <c r="AA7" s="140" t="n">
        <v>15.5</v>
      </c>
      <c r="AB7" s="141" t="n">
        <v>10</v>
      </c>
      <c r="AC7" s="140" t="n">
        <v>8</v>
      </c>
      <c r="AD7" s="140" t="s">
        <v>50</v>
      </c>
      <c r="AE7" s="140" t="s">
        <v>50</v>
      </c>
      <c r="AF7" s="140" t="s">
        <v>50</v>
      </c>
      <c r="AG7" s="140" t="s">
        <v>50</v>
      </c>
      <c r="AH7" s="138" t="n">
        <v>20</v>
      </c>
      <c r="AI7" s="138"/>
      <c r="AJ7" s="138"/>
      <c r="AK7" s="138"/>
      <c r="AL7" s="138"/>
      <c r="AM7" s="143" t="n">
        <v>25</v>
      </c>
      <c r="AN7" s="149" t="n">
        <v>30</v>
      </c>
      <c r="AO7" s="145" t="n">
        <v>40</v>
      </c>
      <c r="AP7" s="138" t="n">
        <v>16</v>
      </c>
      <c r="AQ7" s="138" t="n">
        <v>60</v>
      </c>
      <c r="AR7" s="138" t="n">
        <f aca="false">AP7*AQ7+AO7*AN7</f>
        <v>2160</v>
      </c>
      <c r="AS7" s="147"/>
    </row>
    <row r="8" customFormat="false" ht="15" hidden="false" customHeight="false" outlineLevel="0" collapsed="false">
      <c r="A8" s="138" t="n">
        <v>6</v>
      </c>
      <c r="B8" s="138" t="s">
        <v>12</v>
      </c>
      <c r="C8" s="150" t="s">
        <v>20</v>
      </c>
      <c r="D8" s="140" t="n">
        <v>8</v>
      </c>
      <c r="E8" s="140" t="n">
        <v>8</v>
      </c>
      <c r="F8" s="140" t="n">
        <v>8</v>
      </c>
      <c r="G8" s="140" t="n">
        <v>20</v>
      </c>
      <c r="H8" s="140" t="n">
        <v>17</v>
      </c>
      <c r="I8" s="141" t="s">
        <v>50</v>
      </c>
      <c r="J8" s="141" t="s">
        <v>50</v>
      </c>
      <c r="K8" s="141" t="n">
        <v>8</v>
      </c>
      <c r="L8" s="141" t="n">
        <v>8</v>
      </c>
      <c r="M8" s="141" t="n">
        <v>8</v>
      </c>
      <c r="N8" s="153" t="n">
        <v>20</v>
      </c>
      <c r="O8" s="151" t="n">
        <v>17</v>
      </c>
      <c r="P8" s="141" t="s">
        <v>50</v>
      </c>
      <c r="Q8" s="141" t="s">
        <v>50</v>
      </c>
      <c r="R8" s="153" t="n">
        <v>8</v>
      </c>
      <c r="S8" s="141" t="n">
        <v>8</v>
      </c>
      <c r="T8" s="141" t="n">
        <v>20</v>
      </c>
      <c r="U8" s="153" t="n">
        <v>18</v>
      </c>
      <c r="V8" s="140" t="n">
        <v>8</v>
      </c>
      <c r="W8" s="140" t="s">
        <v>50</v>
      </c>
      <c r="X8" s="140" t="s">
        <v>50</v>
      </c>
      <c r="Y8" s="140" t="n">
        <v>8</v>
      </c>
      <c r="Z8" s="140" t="n">
        <v>9</v>
      </c>
      <c r="AA8" s="140" t="n">
        <v>20</v>
      </c>
      <c r="AB8" s="141" t="n">
        <v>21</v>
      </c>
      <c r="AC8" s="140" t="n">
        <v>8</v>
      </c>
      <c r="AD8" s="140" t="s">
        <v>50</v>
      </c>
      <c r="AE8" s="140" t="s">
        <v>50</v>
      </c>
      <c r="AF8" s="140" t="s">
        <v>50</v>
      </c>
      <c r="AG8" s="140" t="s">
        <v>50</v>
      </c>
      <c r="AH8" s="138" t="n">
        <v>20</v>
      </c>
      <c r="AI8" s="138"/>
      <c r="AJ8" s="138"/>
      <c r="AK8" s="138"/>
      <c r="AL8" s="138" t="n">
        <v>32</v>
      </c>
      <c r="AM8" s="143" t="n">
        <v>25</v>
      </c>
      <c r="AN8" s="149" t="n">
        <v>56</v>
      </c>
      <c r="AO8" s="145" t="n">
        <v>40</v>
      </c>
      <c r="AP8" s="138"/>
      <c r="AQ8" s="138"/>
      <c r="AR8" s="155" t="n">
        <f aca="false">AL8*AM8+AN8*AO8</f>
        <v>3040</v>
      </c>
      <c r="AS8" s="147"/>
    </row>
    <row r="9" customFormat="false" ht="15" hidden="false" customHeight="false" outlineLevel="0" collapsed="false">
      <c r="A9" s="138" t="n">
        <v>7</v>
      </c>
      <c r="B9" s="138" t="s">
        <v>12</v>
      </c>
      <c r="C9" s="150" t="s">
        <v>21</v>
      </c>
      <c r="D9" s="140" t="n">
        <v>8</v>
      </c>
      <c r="E9" s="140" t="n">
        <v>8</v>
      </c>
      <c r="F9" s="140" t="n">
        <v>8</v>
      </c>
      <c r="G9" s="141" t="n">
        <v>8</v>
      </c>
      <c r="H9" s="140" t="n">
        <v>8</v>
      </c>
      <c r="I9" s="141" t="s">
        <v>50</v>
      </c>
      <c r="J9" s="141" t="s">
        <v>50</v>
      </c>
      <c r="K9" s="141" t="n">
        <v>8</v>
      </c>
      <c r="L9" s="141" t="n">
        <v>8</v>
      </c>
      <c r="M9" s="141" t="n">
        <v>8</v>
      </c>
      <c r="N9" s="140" t="n">
        <v>8</v>
      </c>
      <c r="O9" s="140" t="n">
        <v>8</v>
      </c>
      <c r="P9" s="141" t="s">
        <v>50</v>
      </c>
      <c r="Q9" s="141" t="s">
        <v>50</v>
      </c>
      <c r="R9" s="140" t="n">
        <v>8</v>
      </c>
      <c r="S9" s="141" t="n">
        <v>8</v>
      </c>
      <c r="T9" s="141" t="n">
        <v>8</v>
      </c>
      <c r="U9" s="140" t="n">
        <v>8</v>
      </c>
      <c r="V9" s="140" t="n">
        <v>8</v>
      </c>
      <c r="W9" s="140" t="s">
        <v>50</v>
      </c>
      <c r="X9" s="140" t="s">
        <v>50</v>
      </c>
      <c r="Y9" s="140" t="n">
        <v>8</v>
      </c>
      <c r="Z9" s="140" t="n">
        <v>8</v>
      </c>
      <c r="AA9" s="140" t="n">
        <v>10</v>
      </c>
      <c r="AB9" s="141" t="n">
        <v>8</v>
      </c>
      <c r="AC9" s="140" t="n">
        <v>8</v>
      </c>
      <c r="AD9" s="140" t="s">
        <v>50</v>
      </c>
      <c r="AE9" s="140" t="s">
        <v>50</v>
      </c>
      <c r="AF9" s="140" t="s">
        <v>50</v>
      </c>
      <c r="AG9" s="140" t="s">
        <v>50</v>
      </c>
      <c r="AH9" s="138" t="n">
        <v>20</v>
      </c>
      <c r="AI9" s="138"/>
      <c r="AJ9" s="138"/>
      <c r="AK9" s="138"/>
      <c r="AL9" s="138"/>
      <c r="AM9" s="143" t="n">
        <v>25</v>
      </c>
      <c r="AN9" s="149" t="n">
        <v>2</v>
      </c>
      <c r="AO9" s="145" t="n">
        <v>40</v>
      </c>
      <c r="AP9" s="138"/>
      <c r="AQ9" s="138"/>
      <c r="AR9" s="138" t="n">
        <f aca="false">AN9*AO9</f>
        <v>80</v>
      </c>
      <c r="AS9" s="147"/>
    </row>
    <row r="10" customFormat="false" ht="15" hidden="false" customHeight="false" outlineLevel="0" collapsed="false">
      <c r="A10" s="138" t="n">
        <v>8</v>
      </c>
      <c r="B10" s="138" t="s">
        <v>12</v>
      </c>
      <c r="C10" s="150" t="s">
        <v>73</v>
      </c>
      <c r="D10" s="140" t="s">
        <v>74</v>
      </c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 t="s">
        <v>50</v>
      </c>
      <c r="X10" s="140" t="s">
        <v>50</v>
      </c>
      <c r="Y10" s="140" t="s">
        <v>74</v>
      </c>
      <c r="Z10" s="140"/>
      <c r="AA10" s="140"/>
      <c r="AB10" s="140"/>
      <c r="AC10" s="140"/>
      <c r="AD10" s="140" t="s">
        <v>50</v>
      </c>
      <c r="AE10" s="140" t="s">
        <v>50</v>
      </c>
      <c r="AF10" s="140" t="s">
        <v>50</v>
      </c>
      <c r="AG10" s="140" t="s">
        <v>50</v>
      </c>
      <c r="AH10" s="138"/>
      <c r="AI10" s="138"/>
      <c r="AJ10" s="138"/>
      <c r="AK10" s="138"/>
      <c r="AL10" s="138"/>
      <c r="AM10" s="143"/>
      <c r="AN10" s="149"/>
      <c r="AO10" s="145"/>
      <c r="AP10" s="138"/>
      <c r="AQ10" s="138"/>
      <c r="AR10" s="138"/>
      <c r="AS10" s="147"/>
    </row>
    <row r="11" customFormat="false" ht="15" hidden="false" customHeight="false" outlineLevel="0" collapsed="false">
      <c r="A11" s="138" t="n">
        <v>9</v>
      </c>
      <c r="B11" s="138" t="s">
        <v>12</v>
      </c>
      <c r="C11" s="150" t="s">
        <v>22</v>
      </c>
      <c r="D11" s="140" t="n">
        <v>8</v>
      </c>
      <c r="E11" s="140" t="n">
        <v>8</v>
      </c>
      <c r="F11" s="140" t="n">
        <v>8</v>
      </c>
      <c r="G11" s="141" t="n">
        <v>8</v>
      </c>
      <c r="H11" s="140" t="n">
        <v>8</v>
      </c>
      <c r="I11" s="141" t="s">
        <v>50</v>
      </c>
      <c r="J11" s="141" t="s">
        <v>50</v>
      </c>
      <c r="K11" s="141" t="n">
        <v>8</v>
      </c>
      <c r="L11" s="141" t="n">
        <v>8</v>
      </c>
      <c r="M11" s="141" t="n">
        <v>8</v>
      </c>
      <c r="N11" s="141" t="n">
        <v>8</v>
      </c>
      <c r="O11" s="141" t="n">
        <v>8</v>
      </c>
      <c r="P11" s="141" t="s">
        <v>50</v>
      </c>
      <c r="Q11" s="141" t="s">
        <v>50</v>
      </c>
      <c r="R11" s="141" t="n">
        <v>8</v>
      </c>
      <c r="S11" s="141" t="n">
        <v>8</v>
      </c>
      <c r="T11" s="141" t="n">
        <v>8</v>
      </c>
      <c r="U11" s="141" t="n">
        <v>8</v>
      </c>
      <c r="V11" s="140" t="n">
        <v>8</v>
      </c>
      <c r="W11" s="140" t="s">
        <v>50</v>
      </c>
      <c r="X11" s="140" t="s">
        <v>50</v>
      </c>
      <c r="Y11" s="140" t="n">
        <v>8</v>
      </c>
      <c r="Z11" s="140" t="n">
        <v>8</v>
      </c>
      <c r="AA11" s="140" t="n">
        <v>8</v>
      </c>
      <c r="AB11" s="141" t="n">
        <v>8</v>
      </c>
      <c r="AC11" s="140" t="n">
        <v>8</v>
      </c>
      <c r="AD11" s="140" t="s">
        <v>50</v>
      </c>
      <c r="AE11" s="140" t="s">
        <v>50</v>
      </c>
      <c r="AF11" s="140" t="s">
        <v>50</v>
      </c>
      <c r="AG11" s="140" t="s">
        <v>50</v>
      </c>
      <c r="AH11" s="138" t="n">
        <v>20</v>
      </c>
      <c r="AI11" s="138"/>
      <c r="AJ11" s="138"/>
      <c r="AK11" s="138"/>
      <c r="AL11" s="138" t="n">
        <v>32</v>
      </c>
      <c r="AM11" s="143" t="n">
        <v>15</v>
      </c>
      <c r="AN11" s="149" t="n">
        <v>67</v>
      </c>
      <c r="AO11" s="145" t="n">
        <v>30</v>
      </c>
      <c r="AP11" s="156"/>
      <c r="AQ11" s="156"/>
      <c r="AR11" s="155" t="n">
        <f aca="false">AL11*AM11+AN11*AO11</f>
        <v>2490</v>
      </c>
      <c r="AS11" s="147"/>
    </row>
    <row r="12" customFormat="false" ht="15" hidden="false" customHeight="false" outlineLevel="0" collapsed="false">
      <c r="A12" s="138" t="n">
        <v>10</v>
      </c>
      <c r="B12" s="138" t="s">
        <v>12</v>
      </c>
      <c r="C12" s="150" t="s">
        <v>23</v>
      </c>
      <c r="D12" s="140" t="n">
        <v>16</v>
      </c>
      <c r="E12" s="140" t="n">
        <v>8</v>
      </c>
      <c r="F12" s="140" t="n">
        <v>20</v>
      </c>
      <c r="G12" s="141" t="n">
        <v>17</v>
      </c>
      <c r="H12" s="140" t="n">
        <v>8</v>
      </c>
      <c r="I12" s="141" t="s">
        <v>50</v>
      </c>
      <c r="J12" s="141" t="s">
        <v>50</v>
      </c>
      <c r="K12" s="141" t="n">
        <v>9</v>
      </c>
      <c r="L12" s="141" t="n">
        <v>8</v>
      </c>
      <c r="M12" s="141" t="n">
        <v>20</v>
      </c>
      <c r="N12" s="141" t="n">
        <v>19</v>
      </c>
      <c r="O12" s="140" t="n">
        <v>8</v>
      </c>
      <c r="P12" s="141" t="s">
        <v>50</v>
      </c>
      <c r="Q12" s="141" t="s">
        <v>50</v>
      </c>
      <c r="R12" s="141" t="n">
        <v>8</v>
      </c>
      <c r="S12" s="141" t="n">
        <v>11.5</v>
      </c>
      <c r="T12" s="141" t="n">
        <v>8</v>
      </c>
      <c r="U12" s="141" t="n">
        <v>20</v>
      </c>
      <c r="V12" s="140" t="n">
        <v>17</v>
      </c>
      <c r="W12" s="140" t="s">
        <v>50</v>
      </c>
      <c r="X12" s="140" t="s">
        <v>50</v>
      </c>
      <c r="Y12" s="140" t="n">
        <v>8</v>
      </c>
      <c r="Z12" s="140" t="n">
        <v>8</v>
      </c>
      <c r="AA12" s="140" t="n">
        <v>9.5</v>
      </c>
      <c r="AB12" s="140" t="n">
        <v>20</v>
      </c>
      <c r="AC12" s="140" t="n">
        <v>17</v>
      </c>
      <c r="AD12" s="140" t="s">
        <v>50</v>
      </c>
      <c r="AE12" s="140" t="s">
        <v>50</v>
      </c>
      <c r="AF12" s="140" t="s">
        <v>50</v>
      </c>
      <c r="AG12" s="140" t="s">
        <v>50</v>
      </c>
      <c r="AH12" s="138" t="n">
        <v>20</v>
      </c>
      <c r="AI12" s="138"/>
      <c r="AJ12" s="138"/>
      <c r="AK12" s="138"/>
      <c r="AL12" s="138" t="n">
        <v>32</v>
      </c>
      <c r="AM12" s="143" t="n">
        <v>25</v>
      </c>
      <c r="AN12" s="149" t="n">
        <v>68</v>
      </c>
      <c r="AO12" s="145" t="n">
        <v>40</v>
      </c>
      <c r="AP12" s="156"/>
      <c r="AQ12" s="156"/>
      <c r="AR12" s="155" t="n">
        <f aca="false">AL12*AM12+AN12*AO12</f>
        <v>3520</v>
      </c>
      <c r="AS12" s="147"/>
    </row>
    <row r="13" customFormat="false" ht="15" hidden="false" customHeight="false" outlineLevel="0" collapsed="false">
      <c r="A13" s="138" t="n">
        <v>11</v>
      </c>
      <c r="B13" s="138" t="s">
        <v>12</v>
      </c>
      <c r="C13" s="150" t="s">
        <v>24</v>
      </c>
      <c r="D13" s="140" t="n">
        <v>8</v>
      </c>
      <c r="E13" s="140" t="n">
        <v>8</v>
      </c>
      <c r="F13" s="140" t="n">
        <v>8</v>
      </c>
      <c r="G13" s="141" t="n">
        <v>8</v>
      </c>
      <c r="H13" s="140" t="n">
        <v>8</v>
      </c>
      <c r="I13" s="141" t="s">
        <v>50</v>
      </c>
      <c r="J13" s="141" t="s">
        <v>50</v>
      </c>
      <c r="K13" s="141" t="n">
        <v>8</v>
      </c>
      <c r="L13" s="141" t="n">
        <v>8</v>
      </c>
      <c r="M13" s="141" t="n">
        <v>8</v>
      </c>
      <c r="N13" s="140" t="n">
        <v>8</v>
      </c>
      <c r="O13" s="140" t="n">
        <v>8</v>
      </c>
      <c r="P13" s="141" t="s">
        <v>50</v>
      </c>
      <c r="Q13" s="141" t="s">
        <v>50</v>
      </c>
      <c r="R13" s="140" t="n">
        <v>8</v>
      </c>
      <c r="S13" s="141" t="n">
        <v>8</v>
      </c>
      <c r="T13" s="141" t="n">
        <v>8</v>
      </c>
      <c r="U13" s="140" t="n">
        <v>8</v>
      </c>
      <c r="V13" s="140" t="n">
        <v>8</v>
      </c>
      <c r="W13" s="140" t="s">
        <v>50</v>
      </c>
      <c r="X13" s="140" t="s">
        <v>50</v>
      </c>
      <c r="Y13" s="140" t="n">
        <v>8</v>
      </c>
      <c r="Z13" s="140" t="n">
        <v>8</v>
      </c>
      <c r="AA13" s="140" t="n">
        <v>8</v>
      </c>
      <c r="AB13" s="141" t="n">
        <v>8</v>
      </c>
      <c r="AC13" s="140" t="n">
        <v>8</v>
      </c>
      <c r="AD13" s="140" t="s">
        <v>50</v>
      </c>
      <c r="AE13" s="140" t="s">
        <v>50</v>
      </c>
      <c r="AF13" s="140" t="s">
        <v>50</v>
      </c>
      <c r="AG13" s="140" t="s">
        <v>50</v>
      </c>
      <c r="AH13" s="138" t="n">
        <v>20</v>
      </c>
      <c r="AI13" s="138"/>
      <c r="AJ13" s="138"/>
      <c r="AK13" s="138"/>
      <c r="AL13" s="138" t="n">
        <v>16</v>
      </c>
      <c r="AM13" s="143" t="n">
        <v>15</v>
      </c>
      <c r="AN13" s="149" t="n">
        <v>31</v>
      </c>
      <c r="AO13" s="145" t="n">
        <v>30</v>
      </c>
      <c r="AP13" s="138"/>
      <c r="AQ13" s="146"/>
      <c r="AR13" s="157" t="n">
        <f aca="false">AL13*AM13+AN13*AO13</f>
        <v>1170</v>
      </c>
      <c r="AS13" s="147"/>
    </row>
    <row r="14" customFormat="false" ht="15" hidden="false" customHeight="false" outlineLevel="0" collapsed="false">
      <c r="A14" s="138" t="n">
        <v>12</v>
      </c>
      <c r="B14" s="138" t="s">
        <v>12</v>
      </c>
      <c r="C14" s="150" t="s">
        <v>25</v>
      </c>
      <c r="D14" s="140" t="n">
        <v>8</v>
      </c>
      <c r="E14" s="140" t="n">
        <v>8</v>
      </c>
      <c r="F14" s="140" t="n">
        <v>8</v>
      </c>
      <c r="G14" s="141" t="n">
        <v>8</v>
      </c>
      <c r="H14" s="140" t="n">
        <v>8</v>
      </c>
      <c r="I14" s="141" t="s">
        <v>50</v>
      </c>
      <c r="J14" s="141" t="s">
        <v>50</v>
      </c>
      <c r="K14" s="141" t="n">
        <v>8</v>
      </c>
      <c r="L14" s="141" t="n">
        <v>8</v>
      </c>
      <c r="M14" s="141" t="n">
        <v>8</v>
      </c>
      <c r="N14" s="141" t="n">
        <v>8</v>
      </c>
      <c r="O14" s="140" t="n">
        <v>8</v>
      </c>
      <c r="P14" s="141" t="s">
        <v>50</v>
      </c>
      <c r="Q14" s="141" t="s">
        <v>50</v>
      </c>
      <c r="R14" s="141" t="n">
        <v>8</v>
      </c>
      <c r="S14" s="141" t="n">
        <v>8</v>
      </c>
      <c r="T14" s="158" t="s">
        <v>75</v>
      </c>
      <c r="U14" s="158"/>
      <c r="V14" s="158"/>
      <c r="W14" s="140" t="s">
        <v>50</v>
      </c>
      <c r="X14" s="140" t="s">
        <v>50</v>
      </c>
      <c r="Y14" s="159" t="s">
        <v>75</v>
      </c>
      <c r="Z14" s="159"/>
      <c r="AA14" s="159"/>
      <c r="AB14" s="159"/>
      <c r="AC14" s="159"/>
      <c r="AD14" s="140" t="s">
        <v>50</v>
      </c>
      <c r="AE14" s="140" t="s">
        <v>50</v>
      </c>
      <c r="AF14" s="140" t="s">
        <v>50</v>
      </c>
      <c r="AG14" s="140" t="s">
        <v>50</v>
      </c>
      <c r="AH14" s="138" t="n">
        <v>12</v>
      </c>
      <c r="AI14" s="138"/>
      <c r="AJ14" s="138"/>
      <c r="AK14" s="138"/>
      <c r="AL14" s="138"/>
      <c r="AM14" s="143" t="n">
        <v>15</v>
      </c>
      <c r="AN14" s="149" t="n">
        <v>1</v>
      </c>
      <c r="AO14" s="145" t="n">
        <v>30</v>
      </c>
      <c r="AP14" s="138"/>
      <c r="AQ14" s="146"/>
      <c r="AR14" s="146" t="n">
        <v>30</v>
      </c>
      <c r="AS14" s="147"/>
    </row>
    <row r="15" customFormat="false" ht="15" hidden="false" customHeight="false" outlineLevel="0" collapsed="false">
      <c r="A15" s="138" t="n">
        <v>13</v>
      </c>
      <c r="B15" s="138" t="s">
        <v>12</v>
      </c>
      <c r="C15" s="150" t="s">
        <v>26</v>
      </c>
      <c r="D15" s="140" t="n">
        <v>8</v>
      </c>
      <c r="E15" s="140" t="n">
        <v>8</v>
      </c>
      <c r="F15" s="140" t="n">
        <v>8</v>
      </c>
      <c r="G15" s="141" t="n">
        <v>8</v>
      </c>
      <c r="H15" s="140" t="n">
        <v>8</v>
      </c>
      <c r="I15" s="141" t="s">
        <v>50</v>
      </c>
      <c r="J15" s="141" t="s">
        <v>50</v>
      </c>
      <c r="K15" s="142" t="s">
        <v>15</v>
      </c>
      <c r="L15" s="142" t="s">
        <v>15</v>
      </c>
      <c r="M15" s="142" t="s">
        <v>15</v>
      </c>
      <c r="N15" s="142" t="s">
        <v>15</v>
      </c>
      <c r="O15" s="142" t="s">
        <v>15</v>
      </c>
      <c r="P15" s="141" t="s">
        <v>50</v>
      </c>
      <c r="Q15" s="141" t="s">
        <v>50</v>
      </c>
      <c r="R15" s="142" t="s">
        <v>15</v>
      </c>
      <c r="S15" s="142" t="s">
        <v>15</v>
      </c>
      <c r="T15" s="142" t="s">
        <v>15</v>
      </c>
      <c r="U15" s="142" t="s">
        <v>15</v>
      </c>
      <c r="V15" s="142" t="s">
        <v>15</v>
      </c>
      <c r="W15" s="140" t="s">
        <v>50</v>
      </c>
      <c r="X15" s="140" t="s">
        <v>50</v>
      </c>
      <c r="Y15" s="140" t="n">
        <v>8</v>
      </c>
      <c r="Z15" s="140" t="n">
        <v>8</v>
      </c>
      <c r="AA15" s="140" t="n">
        <v>8</v>
      </c>
      <c r="AB15" s="141" t="n">
        <v>8</v>
      </c>
      <c r="AC15" s="140" t="n">
        <v>8</v>
      </c>
      <c r="AD15" s="140" t="s">
        <v>50</v>
      </c>
      <c r="AE15" s="140" t="s">
        <v>50</v>
      </c>
      <c r="AF15" s="140" t="s">
        <v>50</v>
      </c>
      <c r="AG15" s="140" t="s">
        <v>50</v>
      </c>
      <c r="AH15" s="138" t="n">
        <v>10</v>
      </c>
      <c r="AI15" s="138"/>
      <c r="AJ15" s="138" t="n">
        <v>10</v>
      </c>
      <c r="AK15" s="138"/>
      <c r="AL15" s="138"/>
      <c r="AM15" s="143" t="n">
        <v>15</v>
      </c>
      <c r="AN15" s="149" t="n">
        <v>11</v>
      </c>
      <c r="AO15" s="145" t="n">
        <v>30</v>
      </c>
      <c r="AP15" s="138"/>
      <c r="AQ15" s="146"/>
      <c r="AR15" s="146" t="n">
        <f aca="false">AN15*AO15</f>
        <v>330</v>
      </c>
      <c r="AS15" s="147"/>
    </row>
    <row r="16" customFormat="false" ht="15" hidden="false" customHeight="false" outlineLevel="0" collapsed="false">
      <c r="A16" s="138" t="n">
        <v>14</v>
      </c>
      <c r="B16" s="138" t="s">
        <v>27</v>
      </c>
      <c r="C16" s="160" t="s">
        <v>28</v>
      </c>
      <c r="D16" s="140" t="n">
        <v>8</v>
      </c>
      <c r="E16" s="140" t="n">
        <v>8</v>
      </c>
      <c r="F16" s="140" t="n">
        <v>8</v>
      </c>
      <c r="G16" s="141" t="n">
        <v>8</v>
      </c>
      <c r="H16" s="140" t="n">
        <v>8</v>
      </c>
      <c r="I16" s="141" t="s">
        <v>50</v>
      </c>
      <c r="J16" s="141" t="s">
        <v>50</v>
      </c>
      <c r="K16" s="141" t="n">
        <v>8</v>
      </c>
      <c r="L16" s="141" t="n">
        <v>8</v>
      </c>
      <c r="M16" s="141" t="n">
        <v>8</v>
      </c>
      <c r="N16" s="141" t="n">
        <v>8</v>
      </c>
      <c r="O16" s="141" t="n">
        <v>8</v>
      </c>
      <c r="P16" s="141" t="s">
        <v>50</v>
      </c>
      <c r="Q16" s="141" t="s">
        <v>50</v>
      </c>
      <c r="R16" s="141" t="n">
        <v>8</v>
      </c>
      <c r="S16" s="141" t="n">
        <v>8</v>
      </c>
      <c r="T16" s="141" t="n">
        <v>8</v>
      </c>
      <c r="U16" s="141" t="n">
        <v>8</v>
      </c>
      <c r="V16" s="141" t="n">
        <v>8</v>
      </c>
      <c r="W16" s="140" t="s">
        <v>50</v>
      </c>
      <c r="X16" s="140" t="s">
        <v>50</v>
      </c>
      <c r="Y16" s="161" t="s">
        <v>15</v>
      </c>
      <c r="Z16" s="161" t="s">
        <v>15</v>
      </c>
      <c r="AA16" s="161" t="s">
        <v>15</v>
      </c>
      <c r="AB16" s="161" t="s">
        <v>15</v>
      </c>
      <c r="AC16" s="161" t="s">
        <v>15</v>
      </c>
      <c r="AD16" s="140" t="s">
        <v>50</v>
      </c>
      <c r="AE16" s="140" t="s">
        <v>50</v>
      </c>
      <c r="AF16" s="140" t="s">
        <v>50</v>
      </c>
      <c r="AG16" s="140" t="s">
        <v>50</v>
      </c>
      <c r="AH16" s="138" t="n">
        <v>15</v>
      </c>
      <c r="AI16" s="138"/>
      <c r="AJ16" s="138" t="n">
        <v>5</v>
      </c>
      <c r="AK16" s="138"/>
      <c r="AL16" s="138"/>
      <c r="AM16" s="143" t="n">
        <v>25</v>
      </c>
      <c r="AN16" s="146"/>
      <c r="AO16" s="145" t="n">
        <v>50</v>
      </c>
      <c r="AP16" s="138"/>
      <c r="AQ16" s="146"/>
      <c r="AR16" s="146"/>
      <c r="AS16" s="147"/>
    </row>
    <row r="17" customFormat="false" ht="15" hidden="false" customHeight="false" outlineLevel="0" collapsed="false">
      <c r="A17" s="138" t="n">
        <v>15</v>
      </c>
      <c r="B17" s="138" t="s">
        <v>27</v>
      </c>
      <c r="C17" s="160" t="s">
        <v>29</v>
      </c>
      <c r="D17" s="140" t="n">
        <v>8</v>
      </c>
      <c r="E17" s="140" t="n">
        <v>8</v>
      </c>
      <c r="F17" s="140" t="n">
        <v>8</v>
      </c>
      <c r="G17" s="141" t="n">
        <v>8</v>
      </c>
      <c r="H17" s="140" t="n">
        <v>8</v>
      </c>
      <c r="I17" s="141" t="s">
        <v>50</v>
      </c>
      <c r="J17" s="141" t="s">
        <v>50</v>
      </c>
      <c r="K17" s="141" t="n">
        <v>8</v>
      </c>
      <c r="L17" s="141" t="n">
        <v>8</v>
      </c>
      <c r="M17" s="141" t="n">
        <v>8</v>
      </c>
      <c r="N17" s="141" t="n">
        <v>8</v>
      </c>
      <c r="O17" s="141" t="n">
        <v>8</v>
      </c>
      <c r="P17" s="141" t="s">
        <v>50</v>
      </c>
      <c r="Q17" s="141" t="s">
        <v>50</v>
      </c>
      <c r="R17" s="141" t="n">
        <v>8</v>
      </c>
      <c r="S17" s="141" t="n">
        <v>8</v>
      </c>
      <c r="T17" s="141" t="n">
        <v>8</v>
      </c>
      <c r="U17" s="141" t="n">
        <v>8</v>
      </c>
      <c r="V17" s="141" t="n">
        <v>8</v>
      </c>
      <c r="W17" s="140" t="s">
        <v>50</v>
      </c>
      <c r="X17" s="140" t="s">
        <v>50</v>
      </c>
      <c r="Y17" s="140" t="n">
        <v>8</v>
      </c>
      <c r="Z17" s="140" t="n">
        <v>8</v>
      </c>
      <c r="AA17" s="140" t="n">
        <v>8</v>
      </c>
      <c r="AB17" s="141" t="n">
        <v>8</v>
      </c>
      <c r="AC17" s="140" t="n">
        <v>8</v>
      </c>
      <c r="AD17" s="140" t="s">
        <v>50</v>
      </c>
      <c r="AE17" s="140" t="s">
        <v>50</v>
      </c>
      <c r="AF17" s="140" t="s">
        <v>50</v>
      </c>
      <c r="AG17" s="140" t="s">
        <v>50</v>
      </c>
      <c r="AH17" s="138" t="n">
        <v>20</v>
      </c>
      <c r="AI17" s="138"/>
      <c r="AJ17" s="138"/>
      <c r="AK17" s="138"/>
      <c r="AL17" s="138"/>
      <c r="AM17" s="143" t="n">
        <v>25</v>
      </c>
      <c r="AN17" s="146"/>
      <c r="AO17" s="145" t="n">
        <v>50</v>
      </c>
      <c r="AP17" s="138"/>
      <c r="AQ17" s="146"/>
      <c r="AR17" s="146"/>
      <c r="AS17" s="146"/>
    </row>
    <row r="18" customFormat="false" ht="15" hidden="false" customHeight="false" outlineLevel="0" collapsed="false">
      <c r="A18" s="138" t="n">
        <v>16</v>
      </c>
      <c r="B18" s="138" t="s">
        <v>27</v>
      </c>
      <c r="C18" s="160" t="s">
        <v>30</v>
      </c>
      <c r="D18" s="140" t="n">
        <v>8</v>
      </c>
      <c r="E18" s="140" t="n">
        <v>8</v>
      </c>
      <c r="F18" s="140" t="n">
        <v>8</v>
      </c>
      <c r="G18" s="141" t="n">
        <v>8</v>
      </c>
      <c r="H18" s="140" t="n">
        <v>8</v>
      </c>
      <c r="I18" s="141" t="s">
        <v>50</v>
      </c>
      <c r="J18" s="141" t="s">
        <v>50</v>
      </c>
      <c r="K18" s="141" t="n">
        <v>8</v>
      </c>
      <c r="L18" s="141" t="n">
        <v>8</v>
      </c>
      <c r="M18" s="141" t="n">
        <v>8</v>
      </c>
      <c r="N18" s="141" t="n">
        <v>8</v>
      </c>
      <c r="O18" s="141" t="n">
        <v>8</v>
      </c>
      <c r="P18" s="141" t="s">
        <v>50</v>
      </c>
      <c r="Q18" s="141" t="s">
        <v>50</v>
      </c>
      <c r="R18" s="141" t="n">
        <v>8</v>
      </c>
      <c r="S18" s="141" t="n">
        <v>8</v>
      </c>
      <c r="T18" s="141" t="n">
        <v>8</v>
      </c>
      <c r="U18" s="141" t="n">
        <v>8</v>
      </c>
      <c r="V18" s="141" t="n">
        <v>8</v>
      </c>
      <c r="W18" s="140" t="s">
        <v>50</v>
      </c>
      <c r="X18" s="140" t="s">
        <v>50</v>
      </c>
      <c r="Y18" s="140" t="n">
        <v>8</v>
      </c>
      <c r="Z18" s="140" t="n">
        <v>8</v>
      </c>
      <c r="AA18" s="140" t="n">
        <v>8</v>
      </c>
      <c r="AB18" s="141" t="n">
        <v>8</v>
      </c>
      <c r="AC18" s="140" t="n">
        <v>8</v>
      </c>
      <c r="AD18" s="140" t="s">
        <v>50</v>
      </c>
      <c r="AE18" s="140" t="s">
        <v>50</v>
      </c>
      <c r="AF18" s="140" t="s">
        <v>50</v>
      </c>
      <c r="AG18" s="140" t="s">
        <v>50</v>
      </c>
      <c r="AH18" s="138" t="n">
        <v>20</v>
      </c>
      <c r="AI18" s="138"/>
      <c r="AJ18" s="138"/>
      <c r="AK18" s="138"/>
      <c r="AL18" s="138"/>
      <c r="AM18" s="143" t="n">
        <v>25</v>
      </c>
      <c r="AN18" s="138"/>
      <c r="AO18" s="143" t="n">
        <v>50</v>
      </c>
      <c r="AP18" s="138"/>
      <c r="AQ18" s="138"/>
      <c r="AR18" s="138"/>
      <c r="AS18" s="147"/>
    </row>
    <row r="19" customFormat="false" ht="15" hidden="false" customHeight="false" outlineLevel="0" collapsed="false">
      <c r="A19" s="138" t="n">
        <v>17</v>
      </c>
      <c r="B19" s="138" t="s">
        <v>27</v>
      </c>
      <c r="C19" s="162" t="s">
        <v>31</v>
      </c>
      <c r="D19" s="140" t="n">
        <v>8</v>
      </c>
      <c r="E19" s="140" t="n">
        <v>8</v>
      </c>
      <c r="F19" s="140" t="n">
        <v>8</v>
      </c>
      <c r="G19" s="141" t="n">
        <v>8</v>
      </c>
      <c r="H19" s="140" t="n">
        <v>8</v>
      </c>
      <c r="I19" s="141" t="s">
        <v>50</v>
      </c>
      <c r="J19" s="141" t="s">
        <v>50</v>
      </c>
      <c r="K19" s="141" t="n">
        <v>8</v>
      </c>
      <c r="L19" s="141" t="n">
        <v>8</v>
      </c>
      <c r="M19" s="141" t="n">
        <v>8</v>
      </c>
      <c r="N19" s="141" t="n">
        <v>8</v>
      </c>
      <c r="O19" s="141" t="n">
        <v>8</v>
      </c>
      <c r="P19" s="141" t="s">
        <v>50</v>
      </c>
      <c r="Q19" s="141" t="s">
        <v>50</v>
      </c>
      <c r="R19" s="141" t="n">
        <v>8</v>
      </c>
      <c r="S19" s="141" t="n">
        <v>8</v>
      </c>
      <c r="T19" s="141" t="n">
        <v>8</v>
      </c>
      <c r="U19" s="141" t="n">
        <v>8</v>
      </c>
      <c r="V19" s="141" t="n">
        <v>8</v>
      </c>
      <c r="W19" s="140" t="s">
        <v>50</v>
      </c>
      <c r="X19" s="140" t="s">
        <v>50</v>
      </c>
      <c r="Y19" s="140" t="n">
        <v>8</v>
      </c>
      <c r="Z19" s="140" t="n">
        <v>8</v>
      </c>
      <c r="AA19" s="140" t="n">
        <v>8</v>
      </c>
      <c r="AB19" s="141" t="n">
        <v>8</v>
      </c>
      <c r="AC19" s="140" t="n">
        <v>8</v>
      </c>
      <c r="AD19" s="140" t="s">
        <v>50</v>
      </c>
      <c r="AE19" s="140" t="s">
        <v>50</v>
      </c>
      <c r="AF19" s="140" t="s">
        <v>50</v>
      </c>
      <c r="AG19" s="140" t="s">
        <v>50</v>
      </c>
      <c r="AH19" s="138" t="n">
        <v>20</v>
      </c>
      <c r="AI19" s="138"/>
      <c r="AJ19" s="138"/>
      <c r="AK19" s="138"/>
      <c r="AL19" s="138"/>
      <c r="AM19" s="143"/>
      <c r="AN19" s="138"/>
      <c r="AO19" s="143"/>
      <c r="AP19" s="138"/>
      <c r="AQ19" s="138"/>
      <c r="AR19" s="138"/>
      <c r="AS19" s="147"/>
    </row>
    <row r="20" customFormat="false" ht="15" hidden="false" customHeight="false" outlineLevel="0" collapsed="false">
      <c r="A20" s="138" t="n">
        <v>18</v>
      </c>
      <c r="B20" s="138" t="s">
        <v>27</v>
      </c>
      <c r="C20" s="162" t="s">
        <v>32</v>
      </c>
      <c r="D20" s="140" t="n">
        <v>8</v>
      </c>
      <c r="E20" s="140" t="n">
        <v>8</v>
      </c>
      <c r="F20" s="140" t="n">
        <v>8</v>
      </c>
      <c r="G20" s="141" t="n">
        <v>8</v>
      </c>
      <c r="H20" s="140" t="n">
        <v>8</v>
      </c>
      <c r="I20" s="141" t="s">
        <v>50</v>
      </c>
      <c r="J20" s="141" t="s">
        <v>50</v>
      </c>
      <c r="K20" s="141" t="n">
        <v>8</v>
      </c>
      <c r="L20" s="141" t="n">
        <v>8</v>
      </c>
      <c r="M20" s="141" t="n">
        <v>8</v>
      </c>
      <c r="N20" s="141" t="n">
        <v>8</v>
      </c>
      <c r="O20" s="141" t="n">
        <v>8</v>
      </c>
      <c r="P20" s="141" t="s">
        <v>50</v>
      </c>
      <c r="Q20" s="141" t="s">
        <v>50</v>
      </c>
      <c r="R20" s="141" t="n">
        <v>8</v>
      </c>
      <c r="S20" s="141" t="n">
        <v>8</v>
      </c>
      <c r="T20" s="141" t="n">
        <v>8</v>
      </c>
      <c r="U20" s="141" t="n">
        <v>8</v>
      </c>
      <c r="V20" s="141" t="n">
        <v>8</v>
      </c>
      <c r="W20" s="140" t="s">
        <v>50</v>
      </c>
      <c r="X20" s="140" t="s">
        <v>50</v>
      </c>
      <c r="Y20" s="140" t="n">
        <v>8</v>
      </c>
      <c r="Z20" s="140" t="n">
        <v>8</v>
      </c>
      <c r="AA20" s="140" t="n">
        <v>8</v>
      </c>
      <c r="AB20" s="141" t="n">
        <v>8</v>
      </c>
      <c r="AC20" s="140" t="n">
        <v>8</v>
      </c>
      <c r="AD20" s="140" t="s">
        <v>50</v>
      </c>
      <c r="AE20" s="140" t="s">
        <v>50</v>
      </c>
      <c r="AF20" s="140" t="s">
        <v>50</v>
      </c>
      <c r="AG20" s="140" t="s">
        <v>50</v>
      </c>
      <c r="AH20" s="138" t="n">
        <v>20</v>
      </c>
      <c r="AI20" s="138"/>
      <c r="AJ20" s="138"/>
      <c r="AK20" s="138"/>
      <c r="AL20" s="138"/>
      <c r="AM20" s="143"/>
      <c r="AN20" s="138"/>
      <c r="AO20" s="143"/>
      <c r="AP20" s="138"/>
      <c r="AQ20" s="138"/>
      <c r="AR20" s="138"/>
      <c r="AS20" s="147"/>
    </row>
    <row r="21" customFormat="false" ht="15" hidden="false" customHeight="false" outlineLevel="0" collapsed="false">
      <c r="A21" s="138" t="n">
        <v>19</v>
      </c>
      <c r="B21" s="138" t="s">
        <v>27</v>
      </c>
      <c r="C21" s="162" t="s">
        <v>33</v>
      </c>
      <c r="D21" s="140" t="n">
        <v>15</v>
      </c>
      <c r="E21" s="140" t="n">
        <v>23</v>
      </c>
      <c r="F21" s="140" t="n">
        <v>23</v>
      </c>
      <c r="G21" s="141" t="n">
        <v>23</v>
      </c>
      <c r="H21" s="140" t="n">
        <v>23</v>
      </c>
      <c r="I21" s="152" t="n">
        <v>2</v>
      </c>
      <c r="J21" s="141" t="s">
        <v>50</v>
      </c>
      <c r="K21" s="141" t="n">
        <v>8</v>
      </c>
      <c r="L21" s="141" t="n">
        <v>15</v>
      </c>
      <c r="M21" s="141" t="n">
        <v>23</v>
      </c>
      <c r="N21" s="141" t="n">
        <v>20</v>
      </c>
      <c r="O21" s="141" t="n">
        <v>8</v>
      </c>
      <c r="P21" s="141" t="s">
        <v>50</v>
      </c>
      <c r="Q21" s="141" t="s">
        <v>50</v>
      </c>
      <c r="R21" s="141" t="n">
        <v>8</v>
      </c>
      <c r="S21" s="141" t="n">
        <v>15</v>
      </c>
      <c r="T21" s="141" t="n">
        <v>23</v>
      </c>
      <c r="U21" s="141" t="n">
        <v>18</v>
      </c>
      <c r="V21" s="141" t="n">
        <v>8</v>
      </c>
      <c r="W21" s="140" t="s">
        <v>50</v>
      </c>
      <c r="X21" s="140" t="s">
        <v>50</v>
      </c>
      <c r="Y21" s="140" t="n">
        <v>15</v>
      </c>
      <c r="Z21" s="140" t="n">
        <v>23</v>
      </c>
      <c r="AA21" s="140" t="n">
        <v>23</v>
      </c>
      <c r="AB21" s="141" t="n">
        <v>17</v>
      </c>
      <c r="AC21" s="140" t="n">
        <v>20</v>
      </c>
      <c r="AD21" s="140" t="s">
        <v>50</v>
      </c>
      <c r="AE21" s="140" t="s">
        <v>50</v>
      </c>
      <c r="AF21" s="140" t="s">
        <v>50</v>
      </c>
      <c r="AG21" s="140" t="s">
        <v>50</v>
      </c>
      <c r="AH21" s="138" t="n">
        <v>20</v>
      </c>
      <c r="AI21" s="138"/>
      <c r="AJ21" s="138"/>
      <c r="AK21" s="138"/>
      <c r="AL21" s="163" t="n">
        <f aca="false">6+8+13+8+11+8+12+8+8+8+4</f>
        <v>94</v>
      </c>
      <c r="AM21" s="164" t="n">
        <v>25</v>
      </c>
      <c r="AN21" s="163" t="n">
        <f aca="false">7+9+7+2+7+7+4+4+7+3+2+7+7+7+2+7+8</f>
        <v>97</v>
      </c>
      <c r="AO21" s="164" t="n">
        <v>40</v>
      </c>
      <c r="AP21" s="163" t="n">
        <v>2</v>
      </c>
      <c r="AQ21" s="138"/>
      <c r="AR21" s="138"/>
      <c r="AS21" s="147"/>
    </row>
    <row r="22" customFormat="false" ht="15" hidden="false" customHeight="false" outlineLevel="0" collapsed="false">
      <c r="A22" s="138" t="n">
        <v>20</v>
      </c>
      <c r="B22" s="138" t="s">
        <v>27</v>
      </c>
      <c r="C22" s="162" t="s">
        <v>34</v>
      </c>
      <c r="D22" s="140" t="n">
        <v>8</v>
      </c>
      <c r="E22" s="140" t="n">
        <v>8</v>
      </c>
      <c r="F22" s="140" t="n">
        <v>8</v>
      </c>
      <c r="G22" s="141" t="n">
        <v>8</v>
      </c>
      <c r="H22" s="140" t="n">
        <v>8</v>
      </c>
      <c r="I22" s="141" t="s">
        <v>50</v>
      </c>
      <c r="J22" s="141" t="s">
        <v>50</v>
      </c>
      <c r="K22" s="141" t="n">
        <v>8</v>
      </c>
      <c r="L22" s="141" t="n">
        <v>8</v>
      </c>
      <c r="M22" s="141" t="n">
        <v>8</v>
      </c>
      <c r="N22" s="141" t="n">
        <v>8</v>
      </c>
      <c r="O22" s="141" t="n">
        <v>8</v>
      </c>
      <c r="P22" s="141" t="s">
        <v>50</v>
      </c>
      <c r="Q22" s="141" t="s">
        <v>50</v>
      </c>
      <c r="R22" s="141" t="n">
        <v>8</v>
      </c>
      <c r="S22" s="141" t="n">
        <v>8</v>
      </c>
      <c r="T22" s="141" t="n">
        <v>8</v>
      </c>
      <c r="U22" s="141" t="n">
        <v>8</v>
      </c>
      <c r="V22" s="141" t="n">
        <v>8</v>
      </c>
      <c r="W22" s="140" t="s">
        <v>50</v>
      </c>
      <c r="X22" s="140" t="s">
        <v>50</v>
      </c>
      <c r="Y22" s="47" t="n">
        <v>8</v>
      </c>
      <c r="Z22" s="140" t="n">
        <v>8</v>
      </c>
      <c r="AA22" s="140" t="n">
        <v>8</v>
      </c>
      <c r="AB22" s="140" t="n">
        <v>8</v>
      </c>
      <c r="AC22" s="140" t="n">
        <v>8</v>
      </c>
      <c r="AD22" s="140" t="s">
        <v>50</v>
      </c>
      <c r="AE22" s="140" t="s">
        <v>50</v>
      </c>
      <c r="AF22" s="140" t="s">
        <v>50</v>
      </c>
      <c r="AG22" s="140" t="s">
        <v>50</v>
      </c>
      <c r="AH22" s="138" t="n">
        <v>20</v>
      </c>
      <c r="AI22" s="138"/>
      <c r="AJ22" s="138"/>
      <c r="AK22" s="138"/>
      <c r="AL22" s="163"/>
      <c r="AM22" s="164" t="n">
        <v>25</v>
      </c>
      <c r="AN22" s="163"/>
      <c r="AO22" s="164" t="n">
        <v>40</v>
      </c>
      <c r="AP22" s="163"/>
      <c r="AQ22" s="138"/>
      <c r="AR22" s="138"/>
      <c r="AS22" s="147"/>
    </row>
    <row r="23" customFormat="false" ht="15" hidden="false" customHeight="false" outlineLevel="0" collapsed="false">
      <c r="A23" s="138" t="n">
        <v>21</v>
      </c>
      <c r="B23" s="138" t="s">
        <v>27</v>
      </c>
      <c r="C23" s="162" t="s">
        <v>35</v>
      </c>
      <c r="D23" s="140" t="n">
        <v>8</v>
      </c>
      <c r="E23" s="140" t="n">
        <v>8</v>
      </c>
      <c r="F23" s="140" t="n">
        <v>15</v>
      </c>
      <c r="G23" s="141" t="n">
        <v>23</v>
      </c>
      <c r="H23" s="140" t="n">
        <v>23</v>
      </c>
      <c r="I23" s="141" t="s">
        <v>50</v>
      </c>
      <c r="J23" s="141" t="s">
        <v>50</v>
      </c>
      <c r="K23" s="141" t="n">
        <v>8</v>
      </c>
      <c r="L23" s="141" t="n">
        <v>8</v>
      </c>
      <c r="M23" s="141" t="n">
        <v>15</v>
      </c>
      <c r="N23" s="141" t="n">
        <v>23</v>
      </c>
      <c r="O23" s="141" t="n">
        <v>23</v>
      </c>
      <c r="P23" s="141" t="s">
        <v>50</v>
      </c>
      <c r="Q23" s="141" t="s">
        <v>50</v>
      </c>
      <c r="R23" s="141" t="n">
        <v>8</v>
      </c>
      <c r="S23" s="141" t="n">
        <v>8</v>
      </c>
      <c r="T23" s="141" t="n">
        <v>8</v>
      </c>
      <c r="U23" s="141" t="n">
        <v>15</v>
      </c>
      <c r="V23" s="141" t="n">
        <v>23</v>
      </c>
      <c r="W23" s="140" t="s">
        <v>50</v>
      </c>
      <c r="X23" s="140" t="s">
        <v>50</v>
      </c>
      <c r="Y23" s="47" t="n">
        <v>8</v>
      </c>
      <c r="Z23" s="140" t="n">
        <v>10</v>
      </c>
      <c r="AA23" s="140" t="n">
        <v>15</v>
      </c>
      <c r="AB23" s="140" t="n">
        <v>23</v>
      </c>
      <c r="AC23" s="140" t="n">
        <v>23</v>
      </c>
      <c r="AD23" s="140" t="s">
        <v>50</v>
      </c>
      <c r="AE23" s="140" t="s">
        <v>50</v>
      </c>
      <c r="AF23" s="140" t="s">
        <v>50</v>
      </c>
      <c r="AG23" s="140" t="s">
        <v>50</v>
      </c>
      <c r="AH23" s="138" t="n">
        <v>20</v>
      </c>
      <c r="AI23" s="138"/>
      <c r="AJ23" s="138"/>
      <c r="AK23" s="138"/>
      <c r="AL23" s="163" t="n">
        <f aca="false">7+10+5+9+7+15+5+9</f>
        <v>67</v>
      </c>
      <c r="AM23" s="164" t="n">
        <v>25</v>
      </c>
      <c r="AN23" s="163" t="n">
        <f aca="false">7+8+5+7+10+6+8+8+2+7+10+6</f>
        <v>84</v>
      </c>
      <c r="AO23" s="164" t="n">
        <v>40</v>
      </c>
      <c r="AP23" s="163"/>
      <c r="AQ23" s="138"/>
      <c r="AR23" s="138"/>
      <c r="AS23" s="147"/>
    </row>
    <row r="24" customFormat="false" ht="15" hidden="false" customHeight="false" outlineLevel="0" collapsed="false">
      <c r="A24" s="138" t="n">
        <v>22</v>
      </c>
      <c r="B24" s="138" t="s">
        <v>27</v>
      </c>
      <c r="C24" s="162" t="s">
        <v>36</v>
      </c>
      <c r="D24" s="140" t="n">
        <v>8</v>
      </c>
      <c r="E24" s="140" t="n">
        <v>8</v>
      </c>
      <c r="F24" s="140" t="n">
        <v>8</v>
      </c>
      <c r="G24" s="141" t="n">
        <v>8</v>
      </c>
      <c r="H24" s="140" t="n">
        <v>8</v>
      </c>
      <c r="I24" s="141" t="s">
        <v>50</v>
      </c>
      <c r="J24" s="141" t="s">
        <v>50</v>
      </c>
      <c r="K24" s="141" t="n">
        <v>8</v>
      </c>
      <c r="L24" s="165" t="s">
        <v>66</v>
      </c>
      <c r="M24" s="165" t="s">
        <v>66</v>
      </c>
      <c r="N24" s="165" t="s">
        <v>66</v>
      </c>
      <c r="O24" s="166"/>
      <c r="P24" s="167" t="s">
        <v>76</v>
      </c>
      <c r="Q24" s="167"/>
      <c r="R24" s="167"/>
      <c r="S24" s="167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38" t="n">
        <v>6</v>
      </c>
      <c r="AI24" s="138"/>
      <c r="AJ24" s="138" t="n">
        <v>3</v>
      </c>
      <c r="AK24" s="138"/>
      <c r="AL24" s="138"/>
      <c r="AM24" s="143" t="n">
        <v>25</v>
      </c>
      <c r="AN24" s="138"/>
      <c r="AO24" s="143" t="n">
        <v>40</v>
      </c>
      <c r="AP24" s="138"/>
      <c r="AQ24" s="138"/>
      <c r="AR24" s="138"/>
      <c r="AS24" s="147"/>
    </row>
    <row r="25" customFormat="false" ht="15" hidden="false" customHeight="false" outlineLevel="0" collapsed="false">
      <c r="A25" s="138" t="n">
        <v>23</v>
      </c>
      <c r="B25" s="138" t="s">
        <v>27</v>
      </c>
      <c r="C25" s="162" t="s">
        <v>37</v>
      </c>
      <c r="D25" s="140" t="n">
        <v>8</v>
      </c>
      <c r="E25" s="140" t="n">
        <v>8</v>
      </c>
      <c r="F25" s="140" t="n">
        <v>8</v>
      </c>
      <c r="G25" s="141" t="n">
        <v>8</v>
      </c>
      <c r="H25" s="140" t="n">
        <v>8</v>
      </c>
      <c r="I25" s="141" t="s">
        <v>50</v>
      </c>
      <c r="J25" s="141" t="s">
        <v>50</v>
      </c>
      <c r="K25" s="141" t="n">
        <v>8</v>
      </c>
      <c r="L25" s="141" t="n">
        <v>8</v>
      </c>
      <c r="M25" s="141" t="n">
        <v>9</v>
      </c>
      <c r="N25" s="141" t="n">
        <v>8</v>
      </c>
      <c r="O25" s="140" t="n">
        <v>8</v>
      </c>
      <c r="P25" s="141" t="s">
        <v>50</v>
      </c>
      <c r="Q25" s="141" t="s">
        <v>50</v>
      </c>
      <c r="R25" s="141" t="n">
        <v>8</v>
      </c>
      <c r="S25" s="141" t="n">
        <v>8</v>
      </c>
      <c r="T25" s="141" t="n">
        <v>8</v>
      </c>
      <c r="U25" s="141" t="n">
        <v>8</v>
      </c>
      <c r="V25" s="141" t="n">
        <v>8</v>
      </c>
      <c r="W25" s="140" t="s">
        <v>50</v>
      </c>
      <c r="X25" s="140" t="s">
        <v>50</v>
      </c>
      <c r="Y25" s="47" t="n">
        <v>8</v>
      </c>
      <c r="Z25" s="140" t="n">
        <v>8</v>
      </c>
      <c r="AA25" s="140" t="n">
        <v>8</v>
      </c>
      <c r="AB25" s="141" t="n">
        <v>8</v>
      </c>
      <c r="AC25" s="141" t="n">
        <v>8</v>
      </c>
      <c r="AD25" s="140" t="s">
        <v>50</v>
      </c>
      <c r="AE25" s="140" t="s">
        <v>50</v>
      </c>
      <c r="AF25" s="140" t="s">
        <v>50</v>
      </c>
      <c r="AG25" s="140" t="s">
        <v>50</v>
      </c>
      <c r="AH25" s="138" t="n">
        <v>20</v>
      </c>
      <c r="AI25" s="138"/>
      <c r="AJ25" s="138"/>
      <c r="AK25" s="138"/>
      <c r="AL25" s="138"/>
      <c r="AM25" s="143" t="n">
        <v>25</v>
      </c>
      <c r="AN25" s="138" t="n">
        <f aca="false">1</f>
        <v>1</v>
      </c>
      <c r="AO25" s="143" t="n">
        <v>40</v>
      </c>
      <c r="AP25" s="138"/>
      <c r="AQ25" s="138"/>
      <c r="AR25" s="138"/>
      <c r="AS25" s="147"/>
    </row>
    <row r="26" customFormat="false" ht="15" hidden="false" customHeight="false" outlineLevel="0" collapsed="false">
      <c r="A26" s="138" t="n">
        <v>24</v>
      </c>
      <c r="B26" s="138" t="s">
        <v>27</v>
      </c>
      <c r="C26" s="160" t="s">
        <v>38</v>
      </c>
      <c r="D26" s="140" t="n">
        <v>8</v>
      </c>
      <c r="E26" s="168" t="s">
        <v>65</v>
      </c>
      <c r="F26" s="168" t="s">
        <v>65</v>
      </c>
      <c r="G26" s="168" t="s">
        <v>65</v>
      </c>
      <c r="H26" s="168" t="s">
        <v>65</v>
      </c>
      <c r="I26" s="168" t="s">
        <v>65</v>
      </c>
      <c r="J26" s="168" t="s">
        <v>65</v>
      </c>
      <c r="K26" s="168" t="s">
        <v>65</v>
      </c>
      <c r="L26" s="168" t="s">
        <v>65</v>
      </c>
      <c r="M26" s="168" t="s">
        <v>65</v>
      </c>
      <c r="N26" s="168" t="s">
        <v>65</v>
      </c>
      <c r="O26" s="168" t="s">
        <v>65</v>
      </c>
      <c r="P26" s="168" t="s">
        <v>65</v>
      </c>
      <c r="Q26" s="168" t="s">
        <v>65</v>
      </c>
      <c r="R26" s="168" t="s">
        <v>65</v>
      </c>
      <c r="S26" s="168" t="s">
        <v>65</v>
      </c>
      <c r="T26" s="168" t="s">
        <v>65</v>
      </c>
      <c r="U26" s="168" t="s">
        <v>65</v>
      </c>
      <c r="V26" s="168" t="s">
        <v>65</v>
      </c>
      <c r="W26" s="168" t="s">
        <v>65</v>
      </c>
      <c r="X26" s="168" t="s">
        <v>65</v>
      </c>
      <c r="Y26" s="168" t="s">
        <v>65</v>
      </c>
      <c r="Z26" s="168" t="s">
        <v>65</v>
      </c>
      <c r="AA26" s="168" t="s">
        <v>65</v>
      </c>
      <c r="AB26" s="168" t="s">
        <v>65</v>
      </c>
      <c r="AC26" s="168" t="s">
        <v>65</v>
      </c>
      <c r="AD26" s="168" t="s">
        <v>65</v>
      </c>
      <c r="AE26" s="168" t="s">
        <v>65</v>
      </c>
      <c r="AF26" s="168" t="s">
        <v>65</v>
      </c>
      <c r="AG26" s="168" t="s">
        <v>65</v>
      </c>
      <c r="AH26" s="138" t="n">
        <v>1</v>
      </c>
      <c r="AI26" s="138"/>
      <c r="AJ26" s="138"/>
      <c r="AK26" s="138" t="n">
        <v>29</v>
      </c>
      <c r="AL26" s="138"/>
      <c r="AM26" s="143" t="n">
        <v>25</v>
      </c>
      <c r="AN26" s="138"/>
      <c r="AO26" s="143" t="n">
        <v>40</v>
      </c>
      <c r="AP26" s="138"/>
      <c r="AQ26" s="138"/>
      <c r="AR26" s="138"/>
      <c r="AS26" s="147"/>
    </row>
    <row r="27" customFormat="false" ht="15" hidden="false" customHeight="false" outlineLevel="0" collapsed="false">
      <c r="A27" s="138" t="n">
        <v>25</v>
      </c>
      <c r="B27" s="138" t="s">
        <v>27</v>
      </c>
      <c r="C27" s="160" t="s">
        <v>39</v>
      </c>
      <c r="D27" s="140" t="n">
        <v>8</v>
      </c>
      <c r="E27" s="140" t="n">
        <v>8</v>
      </c>
      <c r="F27" s="140" t="n">
        <v>8</v>
      </c>
      <c r="G27" s="140" t="n">
        <v>8</v>
      </c>
      <c r="H27" s="140" t="n">
        <v>8</v>
      </c>
      <c r="I27" s="141" t="s">
        <v>50</v>
      </c>
      <c r="J27" s="141" t="s">
        <v>50</v>
      </c>
      <c r="K27" s="141" t="n">
        <v>8</v>
      </c>
      <c r="L27" s="141" t="n">
        <v>8</v>
      </c>
      <c r="M27" s="141" t="n">
        <v>8</v>
      </c>
      <c r="N27" s="141" t="n">
        <v>8</v>
      </c>
      <c r="O27" s="140" t="n">
        <v>8</v>
      </c>
      <c r="P27" s="141" t="s">
        <v>50</v>
      </c>
      <c r="Q27" s="141" t="s">
        <v>50</v>
      </c>
      <c r="R27" s="141" t="n">
        <v>8</v>
      </c>
      <c r="S27" s="141" t="n">
        <v>8</v>
      </c>
      <c r="T27" s="141" t="n">
        <v>8</v>
      </c>
      <c r="U27" s="141" t="n">
        <v>8</v>
      </c>
      <c r="V27" s="140" t="n">
        <v>8</v>
      </c>
      <c r="W27" s="140" t="s">
        <v>50</v>
      </c>
      <c r="X27" s="140" t="s">
        <v>50</v>
      </c>
      <c r="Y27" s="47" t="n">
        <v>8</v>
      </c>
      <c r="Z27" s="140" t="n">
        <v>8</v>
      </c>
      <c r="AA27" s="140" t="n">
        <v>8</v>
      </c>
      <c r="AB27" s="140" t="n">
        <v>8</v>
      </c>
      <c r="AC27" s="140" t="n">
        <v>8</v>
      </c>
      <c r="AD27" s="140" t="s">
        <v>50</v>
      </c>
      <c r="AE27" s="140" t="s">
        <v>50</v>
      </c>
      <c r="AF27" s="140" t="s">
        <v>50</v>
      </c>
      <c r="AG27" s="140" t="s">
        <v>50</v>
      </c>
      <c r="AH27" s="138" t="n">
        <v>20</v>
      </c>
      <c r="AI27" s="138"/>
      <c r="AJ27" s="138"/>
      <c r="AK27" s="138"/>
      <c r="AL27" s="138"/>
      <c r="AM27" s="143" t="n">
        <v>25</v>
      </c>
      <c r="AN27" s="138"/>
      <c r="AO27" s="145" t="n">
        <v>40</v>
      </c>
      <c r="AP27" s="138"/>
      <c r="AQ27" s="146"/>
      <c r="AR27" s="146"/>
      <c r="AS27" s="147"/>
    </row>
    <row r="28" customFormat="false" ht="15" hidden="false" customHeight="false" outlineLevel="0" collapsed="false">
      <c r="A28" s="138" t="n">
        <v>26</v>
      </c>
      <c r="B28" s="138" t="s">
        <v>27</v>
      </c>
      <c r="C28" s="162" t="s">
        <v>40</v>
      </c>
      <c r="D28" s="140" t="n">
        <v>8</v>
      </c>
      <c r="E28" s="140" t="n">
        <v>8</v>
      </c>
      <c r="F28" s="140" t="n">
        <v>8</v>
      </c>
      <c r="G28" s="140" t="n">
        <v>8</v>
      </c>
      <c r="H28" s="140" t="n">
        <v>8</v>
      </c>
      <c r="I28" s="141" t="s">
        <v>50</v>
      </c>
      <c r="J28" s="141" t="s">
        <v>50</v>
      </c>
      <c r="K28" s="141" t="n">
        <v>8</v>
      </c>
      <c r="L28" s="141" t="n">
        <v>8</v>
      </c>
      <c r="M28" s="141" t="n">
        <v>8</v>
      </c>
      <c r="N28" s="141" t="n">
        <v>8</v>
      </c>
      <c r="O28" s="140" t="n">
        <v>8</v>
      </c>
      <c r="P28" s="141" t="s">
        <v>50</v>
      </c>
      <c r="Q28" s="141" t="s">
        <v>50</v>
      </c>
      <c r="R28" s="141" t="n">
        <v>8</v>
      </c>
      <c r="S28" s="141" t="n">
        <v>8</v>
      </c>
      <c r="T28" s="141" t="n">
        <v>8</v>
      </c>
      <c r="U28" s="141" t="n">
        <v>9</v>
      </c>
      <c r="V28" s="140" t="n">
        <v>8</v>
      </c>
      <c r="W28" s="140" t="s">
        <v>50</v>
      </c>
      <c r="X28" s="140" t="s">
        <v>50</v>
      </c>
      <c r="Y28" s="47" t="n">
        <v>8</v>
      </c>
      <c r="Z28" s="140" t="n">
        <v>8</v>
      </c>
      <c r="AA28" s="140" t="n">
        <v>8</v>
      </c>
      <c r="AB28" s="140" t="n">
        <v>8</v>
      </c>
      <c r="AC28" s="140" t="n">
        <v>9</v>
      </c>
      <c r="AD28" s="140" t="s">
        <v>50</v>
      </c>
      <c r="AE28" s="140" t="s">
        <v>50</v>
      </c>
      <c r="AF28" s="140" t="s">
        <v>50</v>
      </c>
      <c r="AG28" s="140" t="s">
        <v>50</v>
      </c>
      <c r="AH28" s="138" t="n">
        <v>20</v>
      </c>
      <c r="AI28" s="138"/>
      <c r="AJ28" s="138"/>
      <c r="AK28" s="138"/>
      <c r="AL28" s="138"/>
      <c r="AM28" s="143"/>
      <c r="AN28" s="138" t="n">
        <f aca="false">1+1</f>
        <v>2</v>
      </c>
      <c r="AO28" s="143"/>
      <c r="AP28" s="138"/>
      <c r="AQ28" s="138"/>
      <c r="AR28" s="138"/>
      <c r="AS28" s="147"/>
    </row>
    <row r="29" customFormat="false" ht="15" hidden="false" customHeight="false" outlineLevel="0" collapsed="false">
      <c r="A29" s="138" t="n">
        <v>27</v>
      </c>
      <c r="B29" s="138" t="s">
        <v>27</v>
      </c>
      <c r="C29" s="162" t="s">
        <v>67</v>
      </c>
      <c r="D29" s="140" t="n">
        <v>8</v>
      </c>
      <c r="E29" s="140" t="n">
        <v>8</v>
      </c>
      <c r="F29" s="140" t="n">
        <v>8</v>
      </c>
      <c r="G29" s="140" t="n">
        <v>8</v>
      </c>
      <c r="H29" s="140" t="n">
        <v>8</v>
      </c>
      <c r="I29" s="141" t="s">
        <v>50</v>
      </c>
      <c r="J29" s="141" t="s">
        <v>50</v>
      </c>
      <c r="K29" s="141" t="n">
        <v>8</v>
      </c>
      <c r="L29" s="141" t="n">
        <v>8</v>
      </c>
      <c r="M29" s="141" t="n">
        <v>9</v>
      </c>
      <c r="N29" s="141" t="n">
        <v>9</v>
      </c>
      <c r="O29" s="140" t="n">
        <v>8</v>
      </c>
      <c r="P29" s="141" t="s">
        <v>50</v>
      </c>
      <c r="Q29" s="141" t="s">
        <v>50</v>
      </c>
      <c r="R29" s="141" t="n">
        <v>8</v>
      </c>
      <c r="S29" s="141" t="n">
        <v>8</v>
      </c>
      <c r="T29" s="141" t="n">
        <v>8</v>
      </c>
      <c r="U29" s="141" t="n">
        <v>9</v>
      </c>
      <c r="V29" s="140" t="n">
        <v>8</v>
      </c>
      <c r="W29" s="140" t="s">
        <v>50</v>
      </c>
      <c r="X29" s="140" t="s">
        <v>50</v>
      </c>
      <c r="Y29" s="47" t="n">
        <v>8</v>
      </c>
      <c r="Z29" s="140" t="n">
        <v>8</v>
      </c>
      <c r="AA29" s="140" t="n">
        <v>8</v>
      </c>
      <c r="AB29" s="140" t="n">
        <v>8</v>
      </c>
      <c r="AC29" s="140" t="n">
        <v>8</v>
      </c>
      <c r="AD29" s="140" t="s">
        <v>50</v>
      </c>
      <c r="AE29" s="140" t="s">
        <v>50</v>
      </c>
      <c r="AF29" s="140" t="s">
        <v>50</v>
      </c>
      <c r="AG29" s="140" t="s">
        <v>50</v>
      </c>
      <c r="AH29" s="138" t="n">
        <v>20</v>
      </c>
      <c r="AI29" s="138"/>
      <c r="AJ29" s="138"/>
      <c r="AK29" s="138"/>
      <c r="AL29" s="138"/>
      <c r="AM29" s="143"/>
      <c r="AN29" s="138" t="n">
        <f aca="false">1+1+1</f>
        <v>3</v>
      </c>
      <c r="AO29" s="143"/>
      <c r="AP29" s="138"/>
      <c r="AQ29" s="138"/>
      <c r="AR29" s="138"/>
      <c r="AS29" s="147"/>
    </row>
    <row r="30" customFormat="false" ht="15" hidden="false" customHeight="false" outlineLevel="0" collapsed="false">
      <c r="A30" s="138" t="n">
        <v>28</v>
      </c>
      <c r="B30" s="138" t="s">
        <v>27</v>
      </c>
      <c r="C30" s="162" t="s">
        <v>42</v>
      </c>
      <c r="D30" s="140" t="n">
        <v>14.5</v>
      </c>
      <c r="E30" s="169" t="n">
        <v>13.5</v>
      </c>
      <c r="F30" s="169" t="n">
        <v>10.5</v>
      </c>
      <c r="G30" s="165" t="n">
        <v>11</v>
      </c>
      <c r="H30" s="169" t="n">
        <v>11.5</v>
      </c>
      <c r="I30" s="165" t="s">
        <v>50</v>
      </c>
      <c r="J30" s="165" t="s">
        <v>50</v>
      </c>
      <c r="K30" s="165" t="n">
        <v>10</v>
      </c>
      <c r="L30" s="165" t="n">
        <v>11</v>
      </c>
      <c r="M30" s="165" t="n">
        <v>11.5</v>
      </c>
      <c r="N30" s="165" t="n">
        <v>10.5</v>
      </c>
      <c r="O30" s="169" t="n">
        <v>10</v>
      </c>
      <c r="P30" s="165" t="s">
        <v>50</v>
      </c>
      <c r="Q30" s="165" t="s">
        <v>50</v>
      </c>
      <c r="R30" s="165" t="n">
        <v>8</v>
      </c>
      <c r="S30" s="165" t="n">
        <v>8</v>
      </c>
      <c r="T30" s="165" t="n">
        <v>8</v>
      </c>
      <c r="U30" s="165" t="n">
        <v>8</v>
      </c>
      <c r="V30" s="169" t="n">
        <v>8</v>
      </c>
      <c r="W30" s="169" t="s">
        <v>50</v>
      </c>
      <c r="X30" s="169" t="s">
        <v>50</v>
      </c>
      <c r="Y30" s="170" t="n">
        <v>11.5</v>
      </c>
      <c r="Z30" s="169" t="n">
        <v>8</v>
      </c>
      <c r="AA30" s="169" t="n">
        <v>8</v>
      </c>
      <c r="AB30" s="165" t="n">
        <v>8</v>
      </c>
      <c r="AC30" s="169" t="n">
        <v>10</v>
      </c>
      <c r="AD30" s="169" t="s">
        <v>50</v>
      </c>
      <c r="AE30" s="169" t="s">
        <v>50</v>
      </c>
      <c r="AF30" s="169" t="s">
        <v>50</v>
      </c>
      <c r="AG30" s="140" t="s">
        <v>50</v>
      </c>
      <c r="AH30" s="138" t="n">
        <v>20</v>
      </c>
      <c r="AI30" s="138"/>
      <c r="AJ30" s="169" t="s">
        <v>77</v>
      </c>
      <c r="AK30" s="138"/>
      <c r="AL30" s="138"/>
      <c r="AM30" s="143" t="n">
        <v>25</v>
      </c>
      <c r="AN30" s="163" t="n">
        <f aca="false">3+3.5+2.5+3+2.5+3+3.5+2+3+3.5+2.5+2+3.5+2</f>
        <v>39.5</v>
      </c>
      <c r="AO30" s="143" t="n">
        <v>40</v>
      </c>
      <c r="AP30" s="138"/>
      <c r="AQ30" s="138"/>
      <c r="AR30" s="138"/>
      <c r="AS30" s="147"/>
    </row>
    <row r="31" customFormat="false" ht="15" hidden="false" customHeight="false" outlineLevel="0" collapsed="false">
      <c r="A31" s="138" t="n">
        <v>29</v>
      </c>
      <c r="B31" s="138" t="s">
        <v>27</v>
      </c>
      <c r="C31" s="160" t="s">
        <v>43</v>
      </c>
      <c r="D31" s="140" t="n">
        <v>9</v>
      </c>
      <c r="E31" s="140" t="n">
        <v>9</v>
      </c>
      <c r="F31" s="140" t="n">
        <v>9</v>
      </c>
      <c r="G31" s="141" t="n">
        <v>11</v>
      </c>
      <c r="H31" s="140" t="n">
        <v>9</v>
      </c>
      <c r="I31" s="141" t="s">
        <v>50</v>
      </c>
      <c r="J31" s="141" t="s">
        <v>50</v>
      </c>
      <c r="K31" s="141" t="n">
        <v>9</v>
      </c>
      <c r="L31" s="141" t="n">
        <v>9</v>
      </c>
      <c r="M31" s="141" t="n">
        <v>9</v>
      </c>
      <c r="N31" s="141" t="n">
        <v>9</v>
      </c>
      <c r="O31" s="140" t="n">
        <v>9</v>
      </c>
      <c r="P31" s="141" t="s">
        <v>50</v>
      </c>
      <c r="Q31" s="141" t="s">
        <v>50</v>
      </c>
      <c r="R31" s="142" t="s">
        <v>15</v>
      </c>
      <c r="S31" s="142" t="s">
        <v>15</v>
      </c>
      <c r="T31" s="142" t="s">
        <v>15</v>
      </c>
      <c r="U31" s="142" t="s">
        <v>15</v>
      </c>
      <c r="V31" s="142" t="s">
        <v>15</v>
      </c>
      <c r="W31" s="142" t="s">
        <v>15</v>
      </c>
      <c r="X31" s="142" t="s">
        <v>15</v>
      </c>
      <c r="Y31" s="142" t="s">
        <v>15</v>
      </c>
      <c r="Z31" s="142" t="s">
        <v>15</v>
      </c>
      <c r="AA31" s="142" t="s">
        <v>15</v>
      </c>
      <c r="AB31" s="142" t="s">
        <v>15</v>
      </c>
      <c r="AC31" s="142" t="s">
        <v>15</v>
      </c>
      <c r="AD31" s="142" t="s">
        <v>15</v>
      </c>
      <c r="AE31" s="142" t="s">
        <v>15</v>
      </c>
      <c r="AF31" s="140" t="s">
        <v>50</v>
      </c>
      <c r="AG31" s="140" t="s">
        <v>50</v>
      </c>
      <c r="AH31" s="138" t="n">
        <v>10</v>
      </c>
      <c r="AI31" s="138"/>
      <c r="AJ31" s="138" t="n">
        <v>14</v>
      </c>
      <c r="AK31" s="138"/>
      <c r="AL31" s="138"/>
      <c r="AM31" s="143" t="n">
        <v>25</v>
      </c>
      <c r="AN31" s="138" t="n">
        <f aca="false">1+1+1+3+1+1+1+1+1+1</f>
        <v>12</v>
      </c>
      <c r="AO31" s="143" t="n">
        <v>40</v>
      </c>
      <c r="AP31" s="138"/>
      <c r="AQ31" s="138"/>
      <c r="AR31" s="138"/>
      <c r="AS31" s="147"/>
    </row>
    <row r="32" customFormat="false" ht="15" hidden="false" customHeight="false" outlineLevel="0" collapsed="false">
      <c r="A32" s="138" t="n">
        <v>30</v>
      </c>
      <c r="B32" s="138" t="s">
        <v>27</v>
      </c>
      <c r="C32" s="160" t="s">
        <v>44</v>
      </c>
      <c r="D32" s="140" t="n">
        <v>10.5</v>
      </c>
      <c r="E32" s="140" t="n">
        <v>11</v>
      </c>
      <c r="F32" s="140" t="n">
        <v>10</v>
      </c>
      <c r="G32" s="141" t="n">
        <v>12</v>
      </c>
      <c r="H32" s="140" t="n">
        <v>8</v>
      </c>
      <c r="I32" s="141" t="s">
        <v>50</v>
      </c>
      <c r="J32" s="141" t="s">
        <v>50</v>
      </c>
      <c r="K32" s="141" t="n">
        <v>8</v>
      </c>
      <c r="L32" s="141" t="n">
        <v>9</v>
      </c>
      <c r="M32" s="141" t="n">
        <v>8</v>
      </c>
      <c r="N32" s="141" t="n">
        <v>8</v>
      </c>
      <c r="O32" s="141" t="n">
        <v>9.5</v>
      </c>
      <c r="P32" s="141" t="s">
        <v>50</v>
      </c>
      <c r="Q32" s="141" t="s">
        <v>50</v>
      </c>
      <c r="R32" s="141" t="n">
        <v>8</v>
      </c>
      <c r="S32" s="141" t="n">
        <v>10.5</v>
      </c>
      <c r="T32" s="141" t="n">
        <v>12</v>
      </c>
      <c r="U32" s="141" t="n">
        <v>8</v>
      </c>
      <c r="V32" s="141" t="n">
        <v>10.5</v>
      </c>
      <c r="W32" s="140" t="s">
        <v>50</v>
      </c>
      <c r="X32" s="140" t="s">
        <v>50</v>
      </c>
      <c r="Y32" s="47" t="n">
        <v>8</v>
      </c>
      <c r="Z32" s="140" t="n">
        <v>8</v>
      </c>
      <c r="AA32" s="140" t="n">
        <v>9</v>
      </c>
      <c r="AB32" s="140" t="n">
        <v>8</v>
      </c>
      <c r="AC32" s="140" t="n">
        <v>9.5</v>
      </c>
      <c r="AD32" s="140" t="s">
        <v>50</v>
      </c>
      <c r="AE32" s="140" t="s">
        <v>50</v>
      </c>
      <c r="AF32" s="140" t="s">
        <v>50</v>
      </c>
      <c r="AG32" s="140" t="s">
        <v>50</v>
      </c>
      <c r="AH32" s="138" t="n">
        <v>20</v>
      </c>
      <c r="AI32" s="138"/>
      <c r="AJ32" s="138"/>
      <c r="AK32" s="138"/>
      <c r="AL32" s="138"/>
      <c r="AM32" s="143" t="n">
        <v>25</v>
      </c>
      <c r="AN32" s="163" t="n">
        <f aca="false">2.5+3+2+4+1+1.5+2.5+4+2.5+1+1.5</f>
        <v>25.5</v>
      </c>
      <c r="AO32" s="145" t="n">
        <v>60</v>
      </c>
      <c r="AP32" s="138"/>
      <c r="AQ32" s="146"/>
      <c r="AR32" s="146"/>
      <c r="AS32" s="147"/>
    </row>
    <row r="33" customFormat="false" ht="15" hidden="false" customHeight="false" outlineLevel="0" collapsed="false">
      <c r="A33" s="138" t="n">
        <v>31</v>
      </c>
      <c r="B33" s="107" t="s">
        <v>27</v>
      </c>
      <c r="C33" s="108" t="s">
        <v>68</v>
      </c>
      <c r="D33" s="140" t="n">
        <v>8</v>
      </c>
      <c r="E33" s="140" t="n">
        <v>8</v>
      </c>
      <c r="F33" s="140" t="n">
        <v>8</v>
      </c>
      <c r="G33" s="141" t="n">
        <v>8</v>
      </c>
      <c r="H33" s="140" t="n">
        <v>8</v>
      </c>
      <c r="I33" s="141" t="s">
        <v>50</v>
      </c>
      <c r="J33" s="141" t="s">
        <v>50</v>
      </c>
      <c r="K33" s="141" t="n">
        <v>8</v>
      </c>
      <c r="L33" s="141" t="n">
        <v>8</v>
      </c>
      <c r="M33" s="141" t="n">
        <v>8</v>
      </c>
      <c r="N33" s="141" t="n">
        <v>8</v>
      </c>
      <c r="O33" s="141" t="n">
        <v>8</v>
      </c>
      <c r="P33" s="141" t="s">
        <v>50</v>
      </c>
      <c r="Q33" s="141" t="s">
        <v>50</v>
      </c>
      <c r="R33" s="141" t="n">
        <v>8</v>
      </c>
      <c r="S33" s="141" t="n">
        <v>8</v>
      </c>
      <c r="T33" s="141" t="n">
        <v>8</v>
      </c>
      <c r="U33" s="171" t="s">
        <v>78</v>
      </c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28" t="n">
        <v>13</v>
      </c>
      <c r="AI33" s="128"/>
      <c r="AJ33" s="128"/>
      <c r="AK33" s="128"/>
      <c r="AL33" s="129"/>
      <c r="AM33" s="129"/>
      <c r="AN33" s="129"/>
      <c r="AO33" s="129"/>
      <c r="AP33" s="129"/>
      <c r="AQ33" s="129"/>
      <c r="AR33" s="129"/>
      <c r="AS33" s="129"/>
    </row>
    <row r="34" customFormat="false" ht="15" hidden="false" customHeight="false" outlineLevel="0" collapsed="false">
      <c r="A34" s="138" t="n">
        <v>32</v>
      </c>
      <c r="B34" s="138" t="s">
        <v>27</v>
      </c>
      <c r="C34" s="162" t="s">
        <v>45</v>
      </c>
      <c r="D34" s="140" t="n">
        <v>8</v>
      </c>
      <c r="E34" s="140" t="n">
        <v>8</v>
      </c>
      <c r="F34" s="140" t="n">
        <v>8</v>
      </c>
      <c r="G34" s="141" t="n">
        <v>8</v>
      </c>
      <c r="H34" s="140" t="n">
        <v>8</v>
      </c>
      <c r="I34" s="141" t="s">
        <v>50</v>
      </c>
      <c r="J34" s="141" t="s">
        <v>50</v>
      </c>
      <c r="K34" s="141" t="n">
        <v>8</v>
      </c>
      <c r="L34" s="141" t="n">
        <v>8</v>
      </c>
      <c r="M34" s="141" t="n">
        <v>8</v>
      </c>
      <c r="N34" s="141" t="n">
        <v>9</v>
      </c>
      <c r="O34" s="141" t="n">
        <v>9</v>
      </c>
      <c r="P34" s="141" t="s">
        <v>50</v>
      </c>
      <c r="Q34" s="141" t="s">
        <v>50</v>
      </c>
      <c r="R34" s="141" t="n">
        <v>10</v>
      </c>
      <c r="S34" s="141" t="n">
        <v>8</v>
      </c>
      <c r="T34" s="141" t="n">
        <v>8</v>
      </c>
      <c r="U34" s="141" t="n">
        <v>8</v>
      </c>
      <c r="V34" s="140" t="n">
        <v>8</v>
      </c>
      <c r="W34" s="140" t="s">
        <v>50</v>
      </c>
      <c r="X34" s="140" t="s">
        <v>50</v>
      </c>
      <c r="Y34" s="47" t="n">
        <v>8</v>
      </c>
      <c r="Z34" s="140" t="n">
        <v>9</v>
      </c>
      <c r="AA34" s="140" t="n">
        <v>8</v>
      </c>
      <c r="AB34" s="140" t="n">
        <v>10</v>
      </c>
      <c r="AC34" s="140" t="n">
        <v>8</v>
      </c>
      <c r="AD34" s="140" t="s">
        <v>50</v>
      </c>
      <c r="AE34" s="140" t="s">
        <v>50</v>
      </c>
      <c r="AF34" s="140" t="s">
        <v>50</v>
      </c>
      <c r="AG34" s="140" t="s">
        <v>50</v>
      </c>
      <c r="AH34" s="138" t="n">
        <v>20</v>
      </c>
      <c r="AI34" s="138"/>
      <c r="AJ34" s="138"/>
      <c r="AK34" s="138"/>
      <c r="AL34" s="138"/>
      <c r="AM34" s="143" t="n">
        <v>15</v>
      </c>
      <c r="AN34" s="163" t="n">
        <f aca="false">1+1+2+1+2</f>
        <v>7</v>
      </c>
      <c r="AO34" s="143" t="n">
        <v>30</v>
      </c>
      <c r="AP34" s="138"/>
      <c r="AQ34" s="138"/>
      <c r="AR34" s="138"/>
      <c r="AS34" s="147"/>
    </row>
    <row r="35" customFormat="false" ht="15" hidden="false" customHeight="false" outlineLevel="0" collapsed="false">
      <c r="A35" s="138" t="n">
        <v>33</v>
      </c>
      <c r="B35" s="138" t="s">
        <v>27</v>
      </c>
      <c r="C35" s="162" t="s">
        <v>46</v>
      </c>
      <c r="D35" s="140" t="n">
        <v>8</v>
      </c>
      <c r="E35" s="140" t="n">
        <v>8</v>
      </c>
      <c r="F35" s="140" t="n">
        <v>8</v>
      </c>
      <c r="G35" s="141" t="n">
        <v>8</v>
      </c>
      <c r="H35" s="140" t="n">
        <v>8</v>
      </c>
      <c r="I35" s="141" t="s">
        <v>50</v>
      </c>
      <c r="J35" s="141" t="s">
        <v>50</v>
      </c>
      <c r="K35" s="141" t="n">
        <v>8</v>
      </c>
      <c r="L35" s="141" t="n">
        <v>8</v>
      </c>
      <c r="M35" s="141" t="n">
        <v>8</v>
      </c>
      <c r="N35" s="141" t="n">
        <v>8</v>
      </c>
      <c r="O35" s="141" t="n">
        <v>8</v>
      </c>
      <c r="P35" s="141" t="s">
        <v>50</v>
      </c>
      <c r="Q35" s="141" t="s">
        <v>50</v>
      </c>
      <c r="R35" s="172" t="s">
        <v>79</v>
      </c>
      <c r="S35" s="172" t="s">
        <v>79</v>
      </c>
      <c r="T35" s="172" t="s">
        <v>79</v>
      </c>
      <c r="U35" s="172" t="s">
        <v>79</v>
      </c>
      <c r="V35" s="172" t="s">
        <v>79</v>
      </c>
      <c r="W35" s="172" t="s">
        <v>79</v>
      </c>
      <c r="X35" s="172" t="s">
        <v>79</v>
      </c>
      <c r="Y35" s="172" t="s">
        <v>79</v>
      </c>
      <c r="Z35" s="172" t="s">
        <v>79</v>
      </c>
      <c r="AA35" s="172" t="s">
        <v>79</v>
      </c>
      <c r="AB35" s="172" t="s">
        <v>79</v>
      </c>
      <c r="AC35" s="172" t="s">
        <v>79</v>
      </c>
      <c r="AD35" s="140" t="s">
        <v>50</v>
      </c>
      <c r="AE35" s="140" t="s">
        <v>50</v>
      </c>
      <c r="AF35" s="140" t="s">
        <v>50</v>
      </c>
      <c r="AG35" s="140" t="s">
        <v>50</v>
      </c>
      <c r="AH35" s="138" t="n">
        <v>10</v>
      </c>
      <c r="AI35" s="140" t="n">
        <v>12</v>
      </c>
      <c r="AJ35" s="138"/>
      <c r="AK35" s="138"/>
      <c r="AL35" s="138"/>
      <c r="AM35" s="143" t="n">
        <v>15</v>
      </c>
      <c r="AN35" s="163"/>
      <c r="AO35" s="143" t="n">
        <v>30</v>
      </c>
      <c r="AP35" s="138"/>
      <c r="AQ35" s="138"/>
      <c r="AR35" s="138"/>
      <c r="AS35" s="147"/>
    </row>
    <row r="36" customFormat="false" ht="15" hidden="false" customHeight="false" outlineLevel="0" collapsed="false">
      <c r="A36" s="138" t="n">
        <v>34</v>
      </c>
      <c r="B36" s="138" t="s">
        <v>27</v>
      </c>
      <c r="C36" s="162" t="s">
        <v>48</v>
      </c>
      <c r="D36" s="140" t="n">
        <v>8</v>
      </c>
      <c r="E36" s="140" t="n">
        <v>8</v>
      </c>
      <c r="F36" s="140" t="n">
        <v>8</v>
      </c>
      <c r="G36" s="141" t="n">
        <v>8</v>
      </c>
      <c r="H36" s="140" t="n">
        <v>8</v>
      </c>
      <c r="I36" s="141" t="s">
        <v>50</v>
      </c>
      <c r="J36" s="141" t="s">
        <v>50</v>
      </c>
      <c r="K36" s="141" t="n">
        <v>8</v>
      </c>
      <c r="L36" s="141" t="n">
        <v>8</v>
      </c>
      <c r="M36" s="141" t="n">
        <v>8</v>
      </c>
      <c r="N36" s="141" t="n">
        <v>8</v>
      </c>
      <c r="O36" s="141" t="n">
        <v>8</v>
      </c>
      <c r="P36" s="141" t="s">
        <v>50</v>
      </c>
      <c r="Q36" s="141" t="s">
        <v>50</v>
      </c>
      <c r="R36" s="47" t="n">
        <v>8</v>
      </c>
      <c r="S36" s="141" t="n">
        <v>8</v>
      </c>
      <c r="T36" s="141" t="n">
        <v>8</v>
      </c>
      <c r="U36" s="141" t="n">
        <v>8</v>
      </c>
      <c r="V36" s="140" t="n">
        <v>8</v>
      </c>
      <c r="W36" s="140" t="s">
        <v>50</v>
      </c>
      <c r="X36" s="140" t="s">
        <v>50</v>
      </c>
      <c r="Y36" s="47" t="n">
        <v>8</v>
      </c>
      <c r="Z36" s="140" t="n">
        <v>8</v>
      </c>
      <c r="AA36" s="140" t="n">
        <v>8</v>
      </c>
      <c r="AB36" s="140" t="n">
        <v>8</v>
      </c>
      <c r="AC36" s="140" t="n">
        <v>8</v>
      </c>
      <c r="AD36" s="140" t="s">
        <v>50</v>
      </c>
      <c r="AE36" s="140" t="s">
        <v>50</v>
      </c>
      <c r="AF36" s="140" t="s">
        <v>50</v>
      </c>
      <c r="AG36" s="140" t="s">
        <v>50</v>
      </c>
      <c r="AH36" s="138"/>
      <c r="AI36" s="138"/>
      <c r="AJ36" s="138"/>
      <c r="AK36" s="138"/>
      <c r="AL36" s="138"/>
      <c r="AM36" s="143"/>
      <c r="AN36" s="138"/>
      <c r="AO36" s="143"/>
      <c r="AP36" s="138"/>
      <c r="AQ36" s="138"/>
      <c r="AR36" s="138"/>
      <c r="AS36" s="147"/>
    </row>
    <row r="37" customFormat="false" ht="15" hidden="false" customHeight="false" outlineLevel="0" collapsed="false">
      <c r="A37" s="138" t="n">
        <v>35</v>
      </c>
      <c r="B37" s="138" t="s">
        <v>27</v>
      </c>
      <c r="C37" s="162" t="s">
        <v>49</v>
      </c>
      <c r="D37" s="140" t="n">
        <v>8</v>
      </c>
      <c r="E37" s="140" t="n">
        <v>8</v>
      </c>
      <c r="F37" s="140" t="n">
        <v>8</v>
      </c>
      <c r="G37" s="141" t="n">
        <v>8</v>
      </c>
      <c r="H37" s="140" t="n">
        <v>8</v>
      </c>
      <c r="I37" s="141" t="s">
        <v>50</v>
      </c>
      <c r="J37" s="141" t="s">
        <v>50</v>
      </c>
      <c r="K37" s="141" t="n">
        <v>8</v>
      </c>
      <c r="L37" s="141" t="n">
        <v>8</v>
      </c>
      <c r="M37" s="141" t="n">
        <v>8</v>
      </c>
      <c r="N37" s="141" t="n">
        <v>8</v>
      </c>
      <c r="O37" s="141" t="n">
        <v>8</v>
      </c>
      <c r="P37" s="141" t="s">
        <v>50</v>
      </c>
      <c r="Q37" s="141" t="s">
        <v>50</v>
      </c>
      <c r="R37" s="47" t="n">
        <v>8</v>
      </c>
      <c r="S37" s="141" t="n">
        <v>8</v>
      </c>
      <c r="T37" s="141" t="n">
        <v>8</v>
      </c>
      <c r="U37" s="141" t="n">
        <v>8</v>
      </c>
      <c r="V37" s="140" t="n">
        <v>8</v>
      </c>
      <c r="W37" s="140" t="s">
        <v>50</v>
      </c>
      <c r="X37" s="140" t="s">
        <v>50</v>
      </c>
      <c r="Y37" s="47" t="n">
        <v>0</v>
      </c>
      <c r="Z37" s="140" t="n">
        <v>0</v>
      </c>
      <c r="AA37" s="140" t="n">
        <v>0</v>
      </c>
      <c r="AB37" s="140" t="n">
        <v>8</v>
      </c>
      <c r="AC37" s="140" t="n">
        <v>8</v>
      </c>
      <c r="AD37" s="140" t="s">
        <v>50</v>
      </c>
      <c r="AE37" s="140" t="s">
        <v>50</v>
      </c>
      <c r="AF37" s="140" t="s">
        <v>50</v>
      </c>
      <c r="AG37" s="140" t="s">
        <v>50</v>
      </c>
      <c r="AH37" s="138"/>
      <c r="AI37" s="138"/>
      <c r="AJ37" s="138"/>
      <c r="AK37" s="138"/>
      <c r="AL37" s="138"/>
      <c r="AM37" s="143"/>
      <c r="AN37" s="138"/>
      <c r="AO37" s="143"/>
      <c r="AP37" s="138"/>
      <c r="AQ37" s="138"/>
      <c r="AR37" s="138"/>
      <c r="AS37" s="147"/>
    </row>
    <row r="38" customFormat="false" ht="15" hidden="false" customHeight="false" outlineLevel="0" collapsed="false">
      <c r="A38" s="138" t="n">
        <v>36</v>
      </c>
      <c r="B38" s="138" t="s">
        <v>50</v>
      </c>
      <c r="C38" s="173" t="s">
        <v>51</v>
      </c>
      <c r="D38" s="140" t="n">
        <v>8</v>
      </c>
      <c r="E38" s="140" t="n">
        <v>8</v>
      </c>
      <c r="F38" s="140" t="n">
        <v>8</v>
      </c>
      <c r="G38" s="141" t="n">
        <v>8</v>
      </c>
      <c r="H38" s="140" t="n">
        <v>8</v>
      </c>
      <c r="I38" s="141" t="s">
        <v>50</v>
      </c>
      <c r="J38" s="141" t="s">
        <v>50</v>
      </c>
      <c r="K38" s="141" t="n">
        <v>8</v>
      </c>
      <c r="L38" s="141" t="n">
        <v>8</v>
      </c>
      <c r="M38" s="141" t="n">
        <v>10</v>
      </c>
      <c r="N38" s="141" t="n">
        <v>8</v>
      </c>
      <c r="O38" s="140" t="n">
        <v>8</v>
      </c>
      <c r="P38" s="141" t="s">
        <v>50</v>
      </c>
      <c r="Q38" s="141" t="s">
        <v>50</v>
      </c>
      <c r="R38" s="161" t="s">
        <v>15</v>
      </c>
      <c r="S38" s="161" t="s">
        <v>15</v>
      </c>
      <c r="T38" s="161" t="s">
        <v>15</v>
      </c>
      <c r="U38" s="161" t="s">
        <v>15</v>
      </c>
      <c r="V38" s="140" t="n">
        <v>10</v>
      </c>
      <c r="W38" s="140" t="s">
        <v>50</v>
      </c>
      <c r="X38" s="140" t="s">
        <v>50</v>
      </c>
      <c r="Y38" s="161" t="s">
        <v>15</v>
      </c>
      <c r="Z38" s="161" t="s">
        <v>15</v>
      </c>
      <c r="AA38" s="161" t="s">
        <v>15</v>
      </c>
      <c r="AB38" s="161" t="s">
        <v>15</v>
      </c>
      <c r="AC38" s="161" t="s">
        <v>15</v>
      </c>
      <c r="AD38" s="140" t="s">
        <v>50</v>
      </c>
      <c r="AE38" s="140" t="s">
        <v>50</v>
      </c>
      <c r="AF38" s="140" t="s">
        <v>50</v>
      </c>
      <c r="AG38" s="140" t="s">
        <v>50</v>
      </c>
      <c r="AH38" s="138" t="n">
        <v>11</v>
      </c>
      <c r="AI38" s="138"/>
      <c r="AJ38" s="138" t="n">
        <v>9</v>
      </c>
      <c r="AK38" s="138"/>
      <c r="AL38" s="138"/>
      <c r="AM38" s="143" t="n">
        <v>25</v>
      </c>
      <c r="AN38" s="146" t="n">
        <v>4</v>
      </c>
      <c r="AO38" s="145" t="n">
        <v>40</v>
      </c>
      <c r="AP38" s="138"/>
      <c r="AQ38" s="146"/>
      <c r="AR38" s="146"/>
      <c r="AS38" s="147"/>
    </row>
    <row r="39" customFormat="false" ht="15" hidden="false" customHeight="false" outlineLevel="0" collapsed="false">
      <c r="A39" s="138" t="n">
        <v>37</v>
      </c>
      <c r="B39" s="138" t="s">
        <v>50</v>
      </c>
      <c r="C39" s="173" t="s">
        <v>52</v>
      </c>
      <c r="D39" s="161" t="s">
        <v>15</v>
      </c>
      <c r="E39" s="161" t="s">
        <v>15</v>
      </c>
      <c r="F39" s="161" t="s">
        <v>15</v>
      </c>
      <c r="G39" s="141" t="n">
        <v>8</v>
      </c>
      <c r="H39" s="140" t="n">
        <v>8</v>
      </c>
      <c r="I39" s="141" t="s">
        <v>50</v>
      </c>
      <c r="J39" s="141" t="s">
        <v>50</v>
      </c>
      <c r="K39" s="141" t="n">
        <v>8</v>
      </c>
      <c r="L39" s="141" t="n">
        <v>8</v>
      </c>
      <c r="M39" s="141" t="n">
        <v>8</v>
      </c>
      <c r="N39" s="141" t="n">
        <v>8</v>
      </c>
      <c r="O39" s="140" t="n">
        <v>8</v>
      </c>
      <c r="P39" s="141" t="s">
        <v>50</v>
      </c>
      <c r="Q39" s="141" t="s">
        <v>50</v>
      </c>
      <c r="R39" s="141" t="n">
        <v>8</v>
      </c>
      <c r="S39" s="141" t="n">
        <v>8</v>
      </c>
      <c r="T39" s="141" t="n">
        <v>8</v>
      </c>
      <c r="U39" s="141" t="n">
        <v>8</v>
      </c>
      <c r="V39" s="140" t="n">
        <v>8</v>
      </c>
      <c r="W39" s="140" t="s">
        <v>50</v>
      </c>
      <c r="X39" s="140" t="s">
        <v>50</v>
      </c>
      <c r="Y39" s="140" t="n">
        <v>8</v>
      </c>
      <c r="Z39" s="140" t="n">
        <v>8</v>
      </c>
      <c r="AA39" s="140" t="n">
        <v>8</v>
      </c>
      <c r="AB39" s="141" t="n">
        <v>8</v>
      </c>
      <c r="AC39" s="140" t="n">
        <v>8</v>
      </c>
      <c r="AD39" s="140" t="s">
        <v>50</v>
      </c>
      <c r="AE39" s="140" t="s">
        <v>50</v>
      </c>
      <c r="AF39" s="140" t="s">
        <v>50</v>
      </c>
      <c r="AG39" s="140" t="s">
        <v>50</v>
      </c>
      <c r="AH39" s="138" t="n">
        <v>17</v>
      </c>
      <c r="AI39" s="138"/>
      <c r="AJ39" s="138" t="n">
        <v>3</v>
      </c>
      <c r="AK39" s="138"/>
      <c r="AL39" s="138"/>
      <c r="AM39" s="143" t="n">
        <v>25</v>
      </c>
      <c r="AN39" s="146"/>
      <c r="AO39" s="145" t="n">
        <v>40</v>
      </c>
      <c r="AP39" s="138"/>
      <c r="AQ39" s="146"/>
      <c r="AR39" s="146"/>
      <c r="AS39" s="147"/>
    </row>
    <row r="40" customFormat="false" ht="15" hidden="false" customHeight="false" outlineLevel="0" collapsed="false">
      <c r="A40" s="138" t="n">
        <v>38</v>
      </c>
      <c r="B40" s="138" t="s">
        <v>54</v>
      </c>
      <c r="C40" s="174" t="s">
        <v>55</v>
      </c>
      <c r="D40" s="140" t="n">
        <v>8</v>
      </c>
      <c r="E40" s="140" t="n">
        <v>8</v>
      </c>
      <c r="F40" s="140" t="n">
        <v>8</v>
      </c>
      <c r="G40" s="141" t="n">
        <v>8</v>
      </c>
      <c r="H40" s="140" t="n">
        <v>8</v>
      </c>
      <c r="I40" s="141" t="s">
        <v>50</v>
      </c>
      <c r="J40" s="141" t="s">
        <v>50</v>
      </c>
      <c r="K40" s="141" t="n">
        <v>8</v>
      </c>
      <c r="L40" s="141" t="n">
        <v>8</v>
      </c>
      <c r="M40" s="141" t="n">
        <v>8</v>
      </c>
      <c r="N40" s="141" t="n">
        <v>8</v>
      </c>
      <c r="O40" s="140" t="n">
        <v>8</v>
      </c>
      <c r="P40" s="141" t="s">
        <v>50</v>
      </c>
      <c r="Q40" s="141" t="s">
        <v>50</v>
      </c>
      <c r="R40" s="141" t="n">
        <v>8</v>
      </c>
      <c r="S40" s="141" t="n">
        <v>8</v>
      </c>
      <c r="T40" s="141" t="n">
        <v>8</v>
      </c>
      <c r="U40" s="141" t="n">
        <v>8</v>
      </c>
      <c r="V40" s="140" t="n">
        <v>8</v>
      </c>
      <c r="W40" s="140" t="s">
        <v>50</v>
      </c>
      <c r="X40" s="140" t="s">
        <v>50</v>
      </c>
      <c r="Y40" s="140" t="n">
        <v>8</v>
      </c>
      <c r="Z40" s="140" t="n">
        <v>8</v>
      </c>
      <c r="AA40" s="140" t="n">
        <v>8</v>
      </c>
      <c r="AB40" s="141" t="n">
        <v>8</v>
      </c>
      <c r="AC40" s="141" t="n">
        <v>8</v>
      </c>
      <c r="AD40" s="140" t="s">
        <v>50</v>
      </c>
      <c r="AE40" s="140" t="s">
        <v>50</v>
      </c>
      <c r="AF40" s="140" t="s">
        <v>50</v>
      </c>
      <c r="AG40" s="140" t="s">
        <v>50</v>
      </c>
      <c r="AH40" s="138" t="n">
        <v>20</v>
      </c>
      <c r="AI40" s="138"/>
      <c r="AJ40" s="138"/>
      <c r="AK40" s="138"/>
      <c r="AL40" s="138"/>
      <c r="AM40" s="143" t="n">
        <v>25</v>
      </c>
      <c r="AN40" s="146"/>
      <c r="AO40" s="145" t="n">
        <v>40</v>
      </c>
      <c r="AP40" s="138"/>
      <c r="AQ40" s="146"/>
      <c r="AR40" s="146"/>
      <c r="AS40" s="147"/>
    </row>
    <row r="41" customFormat="false" ht="15" hidden="false" customHeight="false" outlineLevel="0" collapsed="false">
      <c r="A41" s="138" t="n">
        <v>39</v>
      </c>
      <c r="B41" s="138" t="s">
        <v>54</v>
      </c>
      <c r="C41" s="174" t="s">
        <v>56</v>
      </c>
      <c r="D41" s="140" t="n">
        <v>8</v>
      </c>
      <c r="E41" s="140" t="n">
        <v>8</v>
      </c>
      <c r="F41" s="140" t="n">
        <v>8</v>
      </c>
      <c r="G41" s="141" t="n">
        <v>8</v>
      </c>
      <c r="H41" s="140" t="n">
        <v>8</v>
      </c>
      <c r="I41" s="141" t="s">
        <v>50</v>
      </c>
      <c r="J41" s="141" t="s">
        <v>50</v>
      </c>
      <c r="K41" s="141" t="n">
        <v>8</v>
      </c>
      <c r="L41" s="141" t="n">
        <v>8</v>
      </c>
      <c r="M41" s="141" t="n">
        <v>8</v>
      </c>
      <c r="N41" s="141" t="n">
        <v>8</v>
      </c>
      <c r="O41" s="140" t="n">
        <v>8</v>
      </c>
      <c r="P41" s="141" t="s">
        <v>50</v>
      </c>
      <c r="Q41" s="141" t="s">
        <v>50</v>
      </c>
      <c r="R41" s="141" t="n">
        <v>8</v>
      </c>
      <c r="S41" s="141" t="n">
        <v>8</v>
      </c>
      <c r="T41" s="141" t="n">
        <v>8</v>
      </c>
      <c r="U41" s="141" t="n">
        <v>8</v>
      </c>
      <c r="V41" s="140" t="n">
        <v>8</v>
      </c>
      <c r="W41" s="140" t="s">
        <v>50</v>
      </c>
      <c r="X41" s="140" t="s">
        <v>50</v>
      </c>
      <c r="Y41" s="140" t="n">
        <v>8</v>
      </c>
      <c r="Z41" s="140" t="n">
        <v>8</v>
      </c>
      <c r="AA41" s="140" t="n">
        <v>8</v>
      </c>
      <c r="AB41" s="141" t="n">
        <v>8</v>
      </c>
      <c r="AC41" s="140" t="n">
        <v>8</v>
      </c>
      <c r="AD41" s="140" t="s">
        <v>50</v>
      </c>
      <c r="AE41" s="140" t="s">
        <v>50</v>
      </c>
      <c r="AF41" s="140" t="s">
        <v>50</v>
      </c>
      <c r="AG41" s="140" t="s">
        <v>50</v>
      </c>
      <c r="AH41" s="138" t="n">
        <v>20</v>
      </c>
      <c r="AI41" s="138"/>
      <c r="AJ41" s="138"/>
      <c r="AK41" s="138"/>
      <c r="AL41" s="138"/>
      <c r="AM41" s="143" t="n">
        <v>25</v>
      </c>
      <c r="AN41" s="146"/>
      <c r="AO41" s="145" t="n">
        <v>40</v>
      </c>
      <c r="AP41" s="138"/>
      <c r="AQ41" s="146"/>
      <c r="AR41" s="146"/>
      <c r="AS41" s="147"/>
    </row>
    <row r="42" customFormat="false" ht="15" hidden="false" customHeight="false" outlineLevel="0" collapsed="false">
      <c r="A42" s="138" t="n">
        <v>40</v>
      </c>
      <c r="B42" s="138" t="s">
        <v>54</v>
      </c>
      <c r="C42" s="175" t="s">
        <v>57</v>
      </c>
      <c r="D42" s="140" t="n">
        <v>8</v>
      </c>
      <c r="E42" s="140" t="n">
        <v>8</v>
      </c>
      <c r="F42" s="140" t="n">
        <v>8</v>
      </c>
      <c r="G42" s="141" t="n">
        <v>8</v>
      </c>
      <c r="H42" s="140" t="n">
        <v>8</v>
      </c>
      <c r="I42" s="141" t="s">
        <v>50</v>
      </c>
      <c r="J42" s="141" t="s">
        <v>50</v>
      </c>
      <c r="K42" s="142" t="s">
        <v>15</v>
      </c>
      <c r="L42" s="142" t="s">
        <v>15</v>
      </c>
      <c r="M42" s="142" t="s">
        <v>15</v>
      </c>
      <c r="N42" s="142" t="s">
        <v>15</v>
      </c>
      <c r="O42" s="161" t="s">
        <v>15</v>
      </c>
      <c r="P42" s="141" t="s">
        <v>50</v>
      </c>
      <c r="Q42" s="141" t="s">
        <v>50</v>
      </c>
      <c r="R42" s="141" t="n">
        <v>8</v>
      </c>
      <c r="S42" s="141" t="n">
        <v>8</v>
      </c>
      <c r="T42" s="141" t="n">
        <v>8</v>
      </c>
      <c r="U42" s="141" t="n">
        <v>8</v>
      </c>
      <c r="V42" s="140" t="n">
        <v>8</v>
      </c>
      <c r="W42" s="140" t="s">
        <v>50</v>
      </c>
      <c r="X42" s="140" t="s">
        <v>50</v>
      </c>
      <c r="Y42" s="140" t="n">
        <v>8</v>
      </c>
      <c r="Z42" s="140" t="n">
        <v>8</v>
      </c>
      <c r="AA42" s="140" t="n">
        <v>8</v>
      </c>
      <c r="AB42" s="141" t="n">
        <v>8</v>
      </c>
      <c r="AC42" s="140" t="n">
        <v>8</v>
      </c>
      <c r="AD42" s="140" t="s">
        <v>50</v>
      </c>
      <c r="AE42" s="140" t="s">
        <v>50</v>
      </c>
      <c r="AF42" s="140" t="s">
        <v>50</v>
      </c>
      <c r="AG42" s="140" t="s">
        <v>50</v>
      </c>
      <c r="AH42" s="138" t="n">
        <v>15</v>
      </c>
      <c r="AI42" s="138"/>
      <c r="AJ42" s="138" t="n">
        <v>5</v>
      </c>
      <c r="AK42" s="138"/>
      <c r="AL42" s="138"/>
      <c r="AM42" s="143" t="n">
        <v>25</v>
      </c>
      <c r="AN42" s="138"/>
      <c r="AO42" s="143" t="n">
        <v>40</v>
      </c>
      <c r="AP42" s="138"/>
      <c r="AQ42" s="138"/>
      <c r="AR42" s="138"/>
      <c r="AS42" s="147"/>
    </row>
    <row r="43" customFormat="false" ht="15" hidden="false" customHeight="false" outlineLevel="0" collapsed="false">
      <c r="A43" s="138" t="n">
        <v>41</v>
      </c>
      <c r="B43" s="138" t="s">
        <v>58</v>
      </c>
      <c r="C43" s="176" t="s">
        <v>59</v>
      </c>
      <c r="D43" s="140" t="n">
        <v>8</v>
      </c>
      <c r="E43" s="140" t="n">
        <v>8</v>
      </c>
      <c r="F43" s="140" t="n">
        <v>8</v>
      </c>
      <c r="G43" s="140" t="n">
        <v>8</v>
      </c>
      <c r="H43" s="140" t="n">
        <v>8</v>
      </c>
      <c r="I43" s="141" t="s">
        <v>50</v>
      </c>
      <c r="J43" s="141" t="s">
        <v>50</v>
      </c>
      <c r="K43" s="141" t="n">
        <v>8</v>
      </c>
      <c r="L43" s="141" t="n">
        <v>8</v>
      </c>
      <c r="M43" s="141" t="n">
        <v>8</v>
      </c>
      <c r="N43" s="141" t="n">
        <v>8</v>
      </c>
      <c r="O43" s="141" t="n">
        <v>8</v>
      </c>
      <c r="P43" s="141" t="s">
        <v>50</v>
      </c>
      <c r="Q43" s="141" t="s">
        <v>50</v>
      </c>
      <c r="R43" s="141" t="n">
        <v>8</v>
      </c>
      <c r="S43" s="141" t="n">
        <v>8</v>
      </c>
      <c r="T43" s="141" t="n">
        <v>8</v>
      </c>
      <c r="U43" s="141" t="n">
        <v>8</v>
      </c>
      <c r="V43" s="141" t="n">
        <v>8</v>
      </c>
      <c r="W43" s="140" t="s">
        <v>50</v>
      </c>
      <c r="X43" s="140" t="s">
        <v>50</v>
      </c>
      <c r="Y43" s="140" t="n">
        <v>8</v>
      </c>
      <c r="Z43" s="140" t="n">
        <v>8</v>
      </c>
      <c r="AA43" s="140" t="n">
        <v>8</v>
      </c>
      <c r="AB43" s="140" t="n">
        <v>8</v>
      </c>
      <c r="AC43" s="140" t="n">
        <v>8</v>
      </c>
      <c r="AD43" s="140" t="s">
        <v>50</v>
      </c>
      <c r="AE43" s="140" t="s">
        <v>50</v>
      </c>
      <c r="AF43" s="140" t="s">
        <v>50</v>
      </c>
      <c r="AG43" s="140" t="s">
        <v>50</v>
      </c>
      <c r="AH43" s="138" t="n">
        <v>20</v>
      </c>
      <c r="AI43" s="138"/>
      <c r="AJ43" s="138"/>
      <c r="AK43" s="138"/>
      <c r="AL43" s="138"/>
      <c r="AM43" s="143"/>
      <c r="AN43" s="138"/>
      <c r="AO43" s="143"/>
      <c r="AP43" s="138"/>
      <c r="AQ43" s="138"/>
      <c r="AR43" s="138"/>
      <c r="AS43" s="147"/>
    </row>
    <row r="44" customFormat="false" ht="15" hidden="false" customHeight="false" outlineLevel="0" collapsed="false">
      <c r="A44" s="138" t="n">
        <v>42</v>
      </c>
      <c r="B44" s="138" t="s">
        <v>60</v>
      </c>
      <c r="C44" s="177" t="s">
        <v>61</v>
      </c>
      <c r="D44" s="140" t="n">
        <v>8</v>
      </c>
      <c r="E44" s="140" t="n">
        <v>8</v>
      </c>
      <c r="F44" s="140" t="n">
        <v>8</v>
      </c>
      <c r="G44" s="141" t="n">
        <v>8</v>
      </c>
      <c r="H44" s="140" t="n">
        <v>8</v>
      </c>
      <c r="I44" s="141" t="s">
        <v>50</v>
      </c>
      <c r="J44" s="141" t="s">
        <v>50</v>
      </c>
      <c r="K44" s="141" t="n">
        <v>8.5</v>
      </c>
      <c r="L44" s="141" t="n">
        <v>8</v>
      </c>
      <c r="M44" s="141" t="n">
        <v>8</v>
      </c>
      <c r="N44" s="140" t="n">
        <v>8</v>
      </c>
      <c r="O44" s="140" t="n">
        <v>8</v>
      </c>
      <c r="P44" s="141" t="s">
        <v>50</v>
      </c>
      <c r="Q44" s="141" t="s">
        <v>50</v>
      </c>
      <c r="R44" s="141" t="n">
        <v>8</v>
      </c>
      <c r="S44" s="141" t="n">
        <v>8</v>
      </c>
      <c r="T44" s="141" t="n">
        <v>8</v>
      </c>
      <c r="U44" s="141" t="n">
        <v>8</v>
      </c>
      <c r="V44" s="140" t="n">
        <v>9</v>
      </c>
      <c r="W44" s="140" t="s">
        <v>50</v>
      </c>
      <c r="X44" s="140" t="s">
        <v>50</v>
      </c>
      <c r="Y44" s="140" t="n">
        <v>8.5</v>
      </c>
      <c r="Z44" s="140" t="n">
        <v>8</v>
      </c>
      <c r="AA44" s="140" t="n">
        <v>9</v>
      </c>
      <c r="AB44" s="141" t="n">
        <v>8</v>
      </c>
      <c r="AC44" s="140" t="n">
        <v>8</v>
      </c>
      <c r="AD44" s="140" t="s">
        <v>50</v>
      </c>
      <c r="AE44" s="140" t="s">
        <v>50</v>
      </c>
      <c r="AF44" s="140" t="s">
        <v>50</v>
      </c>
      <c r="AG44" s="140" t="s">
        <v>50</v>
      </c>
      <c r="AH44" s="138" t="n">
        <v>20</v>
      </c>
      <c r="AI44" s="138"/>
      <c r="AJ44" s="138"/>
      <c r="AK44" s="138"/>
      <c r="AL44" s="138"/>
      <c r="AM44" s="143" t="n">
        <v>25</v>
      </c>
      <c r="AN44" s="138" t="n">
        <v>1</v>
      </c>
      <c r="AO44" s="145" t="n">
        <v>40</v>
      </c>
      <c r="AP44" s="138"/>
      <c r="AQ44" s="146"/>
      <c r="AR44" s="146"/>
      <c r="AS44" s="147"/>
    </row>
    <row r="45" customFormat="false" ht="15" hidden="false" customHeight="false" outlineLevel="0" collapsed="false">
      <c r="A45" s="138" t="n">
        <v>43</v>
      </c>
      <c r="B45" s="138" t="s">
        <v>60</v>
      </c>
      <c r="C45" s="177" t="s">
        <v>62</v>
      </c>
      <c r="D45" s="140" t="n">
        <v>8</v>
      </c>
      <c r="E45" s="140" t="n">
        <v>8</v>
      </c>
      <c r="F45" s="140" t="n">
        <v>8</v>
      </c>
      <c r="G45" s="141" t="n">
        <v>8</v>
      </c>
      <c r="H45" s="140" t="n">
        <v>8</v>
      </c>
      <c r="I45" s="141" t="s">
        <v>50</v>
      </c>
      <c r="J45" s="141" t="s">
        <v>50</v>
      </c>
      <c r="K45" s="141" t="n">
        <v>8</v>
      </c>
      <c r="L45" s="141" t="n">
        <v>8</v>
      </c>
      <c r="M45" s="141" t="n">
        <v>8</v>
      </c>
      <c r="N45" s="141" t="n">
        <v>8</v>
      </c>
      <c r="O45" s="140" t="n">
        <v>8</v>
      </c>
      <c r="P45" s="141" t="s">
        <v>50</v>
      </c>
      <c r="Q45" s="141" t="s">
        <v>50</v>
      </c>
      <c r="R45" s="141" t="n">
        <v>8</v>
      </c>
      <c r="S45" s="141" t="n">
        <v>8</v>
      </c>
      <c r="T45" s="141" t="n">
        <v>8</v>
      </c>
      <c r="U45" s="141" t="n">
        <v>8</v>
      </c>
      <c r="V45" s="140" t="n">
        <v>8</v>
      </c>
      <c r="W45" s="140" t="s">
        <v>50</v>
      </c>
      <c r="X45" s="140" t="s">
        <v>50</v>
      </c>
      <c r="Y45" s="140" t="n">
        <v>8</v>
      </c>
      <c r="Z45" s="140" t="n">
        <v>8</v>
      </c>
      <c r="AA45" s="140" t="n">
        <v>8</v>
      </c>
      <c r="AB45" s="141" t="n">
        <v>8</v>
      </c>
      <c r="AC45" s="140" t="n">
        <v>8</v>
      </c>
      <c r="AD45" s="140" t="s">
        <v>50</v>
      </c>
      <c r="AE45" s="140" t="s">
        <v>50</v>
      </c>
      <c r="AF45" s="140" t="s">
        <v>50</v>
      </c>
      <c r="AG45" s="140" t="s">
        <v>50</v>
      </c>
      <c r="AH45" s="138" t="n">
        <v>20</v>
      </c>
      <c r="AI45" s="138"/>
      <c r="AJ45" s="138"/>
      <c r="AK45" s="138"/>
      <c r="AL45" s="138"/>
      <c r="AM45" s="143" t="n">
        <v>25</v>
      </c>
      <c r="AN45" s="146"/>
      <c r="AO45" s="145" t="n">
        <v>40</v>
      </c>
      <c r="AP45" s="138"/>
      <c r="AQ45" s="146"/>
      <c r="AR45" s="146"/>
      <c r="AS45" s="147"/>
    </row>
    <row r="47" s="129" customFormat="true" ht="15" hidden="false" customHeight="false" outlineLevel="0" collapsed="false">
      <c r="A47" s="138"/>
      <c r="B47" s="178" t="s">
        <v>27</v>
      </c>
      <c r="C47" s="179" t="s">
        <v>36</v>
      </c>
      <c r="D47" s="180" t="s">
        <v>80</v>
      </c>
      <c r="E47" s="180"/>
      <c r="F47" s="180"/>
      <c r="G47" s="180"/>
      <c r="H47" s="140"/>
      <c r="I47" s="140"/>
      <c r="J47" s="140"/>
      <c r="K47" s="140"/>
      <c r="L47" s="140"/>
      <c r="M47" s="140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43"/>
      <c r="AI47" s="145"/>
      <c r="AJ47" s="145"/>
      <c r="AK47" s="143"/>
      <c r="AL47" s="145"/>
      <c r="AM47" s="145"/>
      <c r="AN47" s="145"/>
      <c r="AO47" s="145"/>
      <c r="AP47" s="145"/>
      <c r="AQ47" s="145"/>
      <c r="AR47" s="145"/>
      <c r="AS47" s="145"/>
    </row>
    <row r="49" customFormat="false" ht="15" hidden="false" customHeight="false" outlineLevel="0" collapsed="false">
      <c r="B49" s="182" t="s">
        <v>27</v>
      </c>
      <c r="C49" s="182" t="s">
        <v>81</v>
      </c>
      <c r="D49" s="182"/>
      <c r="E49" s="182"/>
      <c r="F49" s="182"/>
      <c r="G49" s="182"/>
      <c r="H49" s="182"/>
      <c r="I49" s="182"/>
      <c r="J49" s="182"/>
    </row>
  </sheetData>
  <mergeCells count="9">
    <mergeCell ref="D1:AG1"/>
    <mergeCell ref="D10:V10"/>
    <mergeCell ref="Y10:AC10"/>
    <mergeCell ref="T14:V14"/>
    <mergeCell ref="Y14:AC14"/>
    <mergeCell ref="P24:S24"/>
    <mergeCell ref="U33:AG33"/>
    <mergeCell ref="D47:G47"/>
    <mergeCell ref="C49:J4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7" activeCellId="0" sqref="Y7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4" min="4" style="0" width="5.85"/>
    <col collapsed="false" customWidth="true" hidden="false" outlineLevel="0" max="5" min="5" style="0" width="5.14"/>
    <col collapsed="false" customWidth="true" hidden="false" outlineLevel="0" max="6" min="6" style="0" width="5.57"/>
    <col collapsed="false" customWidth="true" hidden="false" outlineLevel="0" max="7" min="7" style="0" width="6.85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1" min="20" style="0" width="4.57"/>
    <col collapsed="false" customWidth="true" hidden="false" outlineLevel="0" max="22" min="22" style="0" width="4.43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4" min="26" style="0" width="4.57"/>
    <col collapsed="false" customWidth="true" hidden="false" outlineLevel="0" max="35" min="35" style="183" width="9"/>
    <col collapsed="false" customWidth="true" hidden="false" outlineLevel="0" max="36" min="36" style="73" width="7.14"/>
    <col collapsed="false" customWidth="true" hidden="false" outlineLevel="0" max="38" min="37" style="184" width="8.14"/>
    <col collapsed="false" customWidth="true" hidden="false" outlineLevel="0" max="39" min="39" style="73" width="7.57"/>
    <col collapsed="false" customWidth="true" hidden="false" outlineLevel="0" max="40" min="40" style="0" width="9.7"/>
    <col collapsed="false" customWidth="true" hidden="false" outlineLevel="0" max="41" min="41" style="0" width="11.14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true" hidden="false" outlineLevel="0" max="45" min="45" style="0" width="7.28"/>
    <col collapsed="false" customWidth="true" hidden="false" outlineLevel="0" max="46" min="46" style="0" width="5.7"/>
    <col collapsed="false" customWidth="true" hidden="false" outlineLevel="0" max="47" min="47" style="0" width="10.71"/>
    <col collapsed="false" customWidth="true" hidden="false" outlineLevel="0" max="48" min="48" style="0" width="10.28"/>
    <col collapsed="false" customWidth="true" hidden="false" outlineLevel="0" max="1025" min="49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82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185"/>
      <c r="AJ1" s="74"/>
      <c r="AK1" s="186"/>
      <c r="AL1" s="186"/>
      <c r="AM1" s="74"/>
      <c r="AN1" s="77"/>
      <c r="AO1" s="75"/>
      <c r="AP1" s="77"/>
      <c r="AQ1" s="75"/>
      <c r="AR1" s="75"/>
      <c r="AS1" s="75"/>
      <c r="AT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79" t="n">
        <v>31</v>
      </c>
      <c r="AI2" s="187" t="s">
        <v>2</v>
      </c>
      <c r="AJ2" s="80" t="s">
        <v>3</v>
      </c>
      <c r="AK2" s="188" t="s">
        <v>4</v>
      </c>
      <c r="AL2" s="189" t="s">
        <v>5</v>
      </c>
      <c r="AM2" s="82" t="s">
        <v>6</v>
      </c>
      <c r="AN2" s="83" t="s">
        <v>7</v>
      </c>
      <c r="AO2" s="84" t="s">
        <v>8</v>
      </c>
      <c r="AP2" s="83" t="s">
        <v>7</v>
      </c>
      <c r="AQ2" s="85" t="s">
        <v>9</v>
      </c>
      <c r="AR2" s="86" t="s">
        <v>7</v>
      </c>
      <c r="AS2" s="87" t="s">
        <v>10</v>
      </c>
      <c r="AT2" s="88" t="s">
        <v>11</v>
      </c>
      <c r="AU2" s="0" t="s">
        <v>83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s">
        <v>50</v>
      </c>
      <c r="E3" s="91" t="s">
        <v>50</v>
      </c>
      <c r="F3" s="91" t="n">
        <v>8</v>
      </c>
      <c r="G3" s="92" t="n">
        <v>8</v>
      </c>
      <c r="H3" s="91" t="n">
        <v>8</v>
      </c>
      <c r="I3" s="92" t="n">
        <v>8</v>
      </c>
      <c r="J3" s="92" t="n">
        <v>8</v>
      </c>
      <c r="K3" s="92" t="s">
        <v>50</v>
      </c>
      <c r="L3" s="92" t="s">
        <v>50</v>
      </c>
      <c r="M3" s="92" t="n">
        <v>8</v>
      </c>
      <c r="N3" s="92" t="n">
        <v>8</v>
      </c>
      <c r="O3" s="91" t="n">
        <v>8</v>
      </c>
      <c r="P3" s="92" t="n">
        <v>8</v>
      </c>
      <c r="Q3" s="92" t="n">
        <v>8</v>
      </c>
      <c r="R3" s="92" t="s">
        <v>50</v>
      </c>
      <c r="S3" s="92" t="s">
        <v>50</v>
      </c>
      <c r="T3" s="92" t="s">
        <v>50</v>
      </c>
      <c r="U3" s="92" t="n">
        <v>8</v>
      </c>
      <c r="V3" s="91" t="n">
        <v>8</v>
      </c>
      <c r="W3" s="91" t="n">
        <v>8</v>
      </c>
      <c r="X3" s="91" t="n">
        <v>8</v>
      </c>
      <c r="Y3" s="27" t="s">
        <v>50</v>
      </c>
      <c r="Z3" s="27" t="s">
        <v>50</v>
      </c>
      <c r="AA3" s="27" t="n">
        <v>8</v>
      </c>
      <c r="AB3" s="27" t="n">
        <v>8</v>
      </c>
      <c r="AC3" s="27" t="n">
        <v>8</v>
      </c>
      <c r="AD3" s="91" t="n">
        <v>8</v>
      </c>
      <c r="AE3" s="91" t="s">
        <v>50</v>
      </c>
      <c r="AF3" s="91" t="s">
        <v>50</v>
      </c>
      <c r="AG3" s="91" t="s">
        <v>50</v>
      </c>
      <c r="AH3" s="190"/>
      <c r="AI3" s="191" t="n">
        <f aca="false">IF(COUNTIF(D3:AH3,"&gt;0")&gt;18,18,COUNTIF(D3:AH3,"&gt;0"))</f>
        <v>18</v>
      </c>
      <c r="AJ3" s="91"/>
      <c r="AK3" s="192" t="n">
        <f aca="false">COUNTIF($D3:$AH3,"отп/Б")+COUNTIF($D3:$AH3,"отп")+COUNTIF($D3:$AH3,"отп/с")</f>
        <v>0</v>
      </c>
      <c r="AL3" s="192" t="n">
        <f aca="false">COUNTIF($D3:$AH3,"Б")</f>
        <v>0</v>
      </c>
      <c r="AM3" s="91"/>
      <c r="AN3" s="93" t="n">
        <v>25</v>
      </c>
      <c r="AO3" s="193"/>
      <c r="AP3" s="95" t="n">
        <v>50</v>
      </c>
      <c r="AQ3" s="89"/>
      <c r="AR3" s="96"/>
      <c r="AS3" s="96"/>
      <c r="AT3" s="97"/>
      <c r="AV3" s="0" t="n">
        <f aca="false">C3='Июль 2019'!C3</f>
        <v>1</v>
      </c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91" t="s">
        <v>50</v>
      </c>
      <c r="E4" s="91" t="s">
        <v>50</v>
      </c>
      <c r="F4" s="91" t="n">
        <v>8</v>
      </c>
      <c r="G4" s="92" t="n">
        <v>8</v>
      </c>
      <c r="H4" s="91" t="n">
        <v>8</v>
      </c>
      <c r="I4" s="92" t="n">
        <v>8</v>
      </c>
      <c r="J4" s="92" t="n">
        <v>8</v>
      </c>
      <c r="K4" s="92" t="s">
        <v>50</v>
      </c>
      <c r="L4" s="92" t="s">
        <v>50</v>
      </c>
      <c r="M4" s="92" t="n">
        <v>8</v>
      </c>
      <c r="N4" s="27" t="n">
        <v>8</v>
      </c>
      <c r="O4" s="91" t="n">
        <v>8</v>
      </c>
      <c r="P4" s="92" t="n">
        <v>8</v>
      </c>
      <c r="Q4" s="92" t="n">
        <v>8</v>
      </c>
      <c r="R4" s="92" t="s">
        <v>50</v>
      </c>
      <c r="S4" s="92" t="s">
        <v>50</v>
      </c>
      <c r="T4" s="92" t="s">
        <v>50</v>
      </c>
      <c r="U4" s="194" t="s">
        <v>15</v>
      </c>
      <c r="V4" s="194" t="s">
        <v>15</v>
      </c>
      <c r="W4" s="194" t="s">
        <v>15</v>
      </c>
      <c r="X4" s="194" t="s">
        <v>15</v>
      </c>
      <c r="Y4" s="27" t="s">
        <v>50</v>
      </c>
      <c r="Z4" s="27" t="s">
        <v>50</v>
      </c>
      <c r="AA4" s="91" t="n">
        <v>8</v>
      </c>
      <c r="AB4" s="27" t="n">
        <v>8</v>
      </c>
      <c r="AC4" s="27" t="n">
        <v>8</v>
      </c>
      <c r="AD4" s="91" t="n">
        <v>8</v>
      </c>
      <c r="AE4" s="91" t="s">
        <v>50</v>
      </c>
      <c r="AF4" s="91" t="s">
        <v>50</v>
      </c>
      <c r="AG4" s="91" t="s">
        <v>50</v>
      </c>
      <c r="AH4" s="190"/>
      <c r="AI4" s="195" t="n">
        <f aca="false">IF(COUNTIF(D4:AH4,"&gt;0")&gt;18,18,COUNTIF(D4:AH4,"&gt;0"))</f>
        <v>14</v>
      </c>
      <c r="AJ4" s="25"/>
      <c r="AK4" s="196" t="n">
        <f aca="false">COUNTIF($D4:$AH4,"отп/Б")+COUNTIF($D4:$AH4,"отп")+COUNTIF($D4:$AH4,"отп/с")</f>
        <v>4</v>
      </c>
      <c r="AL4" s="196" t="n">
        <f aca="false">COUNTIF($D4:$AH4,"Б")</f>
        <v>0</v>
      </c>
      <c r="AM4" s="25"/>
      <c r="AN4" s="31" t="n">
        <v>25</v>
      </c>
      <c r="AO4" s="197"/>
      <c r="AP4" s="33" t="n">
        <v>40</v>
      </c>
      <c r="AQ4" s="23"/>
      <c r="AR4" s="23"/>
      <c r="AS4" s="23"/>
      <c r="AT4" s="98" t="n">
        <v>1.1</v>
      </c>
      <c r="AV4" s="0" t="n">
        <f aca="false">C4='Июль 2019'!C4</f>
        <v>1</v>
      </c>
    </row>
    <row r="5" customFormat="false" ht="15" hidden="false" customHeight="false" outlineLevel="0" collapsed="false">
      <c r="A5" s="89" t="n">
        <v>3</v>
      </c>
      <c r="B5" s="23" t="s">
        <v>12</v>
      </c>
      <c r="C5" s="36" t="s">
        <v>17</v>
      </c>
      <c r="D5" s="91" t="s">
        <v>50</v>
      </c>
      <c r="E5" s="91" t="s">
        <v>50</v>
      </c>
      <c r="F5" s="91" t="n">
        <v>8</v>
      </c>
      <c r="G5" s="92" t="n">
        <v>8</v>
      </c>
      <c r="H5" s="91" t="n">
        <v>8</v>
      </c>
      <c r="I5" s="92" t="n">
        <v>8</v>
      </c>
      <c r="J5" s="92" t="n">
        <v>8</v>
      </c>
      <c r="K5" s="92" t="s">
        <v>50</v>
      </c>
      <c r="L5" s="92" t="s">
        <v>50</v>
      </c>
      <c r="M5" s="92" t="n">
        <v>8</v>
      </c>
      <c r="N5" s="27" t="n">
        <v>8</v>
      </c>
      <c r="O5" s="91" t="n">
        <v>8</v>
      </c>
      <c r="P5" s="92" t="n">
        <v>8</v>
      </c>
      <c r="Q5" s="92" t="n">
        <v>8</v>
      </c>
      <c r="R5" s="92" t="s">
        <v>50</v>
      </c>
      <c r="S5" s="92" t="s">
        <v>50</v>
      </c>
      <c r="T5" s="92" t="s">
        <v>50</v>
      </c>
      <c r="U5" s="92" t="n">
        <v>8</v>
      </c>
      <c r="V5" s="91" t="n">
        <v>8</v>
      </c>
      <c r="W5" s="91" t="n">
        <v>8</v>
      </c>
      <c r="X5" s="91" t="n">
        <v>8</v>
      </c>
      <c r="Y5" s="27" t="s">
        <v>50</v>
      </c>
      <c r="Z5" s="27" t="s">
        <v>50</v>
      </c>
      <c r="AA5" s="91" t="n">
        <v>8</v>
      </c>
      <c r="AB5" s="27" t="n">
        <v>8</v>
      </c>
      <c r="AC5" s="27" t="n">
        <v>8</v>
      </c>
      <c r="AD5" s="91" t="n">
        <v>8</v>
      </c>
      <c r="AE5" s="91" t="s">
        <v>50</v>
      </c>
      <c r="AF5" s="91" t="s">
        <v>50</v>
      </c>
      <c r="AG5" s="91" t="s">
        <v>50</v>
      </c>
      <c r="AH5" s="190"/>
      <c r="AI5" s="195" t="n">
        <f aca="false">IF(COUNTIF(D5:AH5,"&gt;0")&gt;18,18,COUNTIF(D5:AH5,"&gt;0"))</f>
        <v>18</v>
      </c>
      <c r="AJ5" s="25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25"/>
      <c r="AN5" s="31" t="n">
        <v>25</v>
      </c>
      <c r="AO5" s="197"/>
      <c r="AP5" s="33" t="n">
        <v>40</v>
      </c>
      <c r="AQ5" s="23"/>
      <c r="AR5" s="23"/>
      <c r="AS5" s="23"/>
      <c r="AT5" s="98" t="n">
        <v>1.15</v>
      </c>
      <c r="AV5" s="0" t="n">
        <f aca="false">C5='Июль 2019'!C5</f>
        <v>1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91" t="s">
        <v>50</v>
      </c>
      <c r="E6" s="91" t="s">
        <v>50</v>
      </c>
      <c r="F6" s="91" t="n">
        <v>8</v>
      </c>
      <c r="G6" s="92" t="n">
        <v>8</v>
      </c>
      <c r="H6" s="91" t="n">
        <v>8</v>
      </c>
      <c r="I6" s="92" t="n">
        <v>8</v>
      </c>
      <c r="J6" s="92" t="n">
        <v>8</v>
      </c>
      <c r="K6" s="92" t="s">
        <v>50</v>
      </c>
      <c r="L6" s="92" t="s">
        <v>50</v>
      </c>
      <c r="M6" s="92" t="n">
        <v>8</v>
      </c>
      <c r="N6" s="92" t="n">
        <v>8</v>
      </c>
      <c r="O6" s="91" t="n">
        <v>8</v>
      </c>
      <c r="P6" s="92" t="n">
        <v>8</v>
      </c>
      <c r="Q6" s="92" t="n">
        <v>8</v>
      </c>
      <c r="R6" s="92" t="s">
        <v>50</v>
      </c>
      <c r="S6" s="92" t="s">
        <v>50</v>
      </c>
      <c r="T6" s="92" t="s">
        <v>50</v>
      </c>
      <c r="U6" s="92" t="n">
        <v>8</v>
      </c>
      <c r="V6" s="91" t="n">
        <v>8</v>
      </c>
      <c r="W6" s="91" t="n">
        <v>8</v>
      </c>
      <c r="X6" s="91" t="n">
        <v>8</v>
      </c>
      <c r="Y6" s="27" t="s">
        <v>50</v>
      </c>
      <c r="Z6" s="27" t="s">
        <v>50</v>
      </c>
      <c r="AA6" s="91" t="n">
        <v>8</v>
      </c>
      <c r="AB6" s="27" t="n">
        <v>8</v>
      </c>
      <c r="AC6" s="27" t="n">
        <v>8</v>
      </c>
      <c r="AD6" s="91" t="n">
        <v>8</v>
      </c>
      <c r="AE6" s="91" t="s">
        <v>50</v>
      </c>
      <c r="AF6" s="91" t="s">
        <v>50</v>
      </c>
      <c r="AG6" s="91" t="s">
        <v>50</v>
      </c>
      <c r="AH6" s="190"/>
      <c r="AI6" s="195" t="n">
        <f aca="false">IF(COUNTIF(D6:AH6,"&gt;0")&gt;18,18,COUNTIF(D6:AH6,"&gt;0"))</f>
        <v>18</v>
      </c>
      <c r="AJ6" s="25"/>
      <c r="AK6" s="196" t="n">
        <f aca="false">COUNTIF($D6:$AH6,"отп/Б")+COUNTIF($D6:$AH6,"отп")+COUNTIF($D6:$AH6,"отп/с")</f>
        <v>0</v>
      </c>
      <c r="AL6" s="196" t="n">
        <f aca="false">COUNTIF($D6:$AH6,"Б")</f>
        <v>0</v>
      </c>
      <c r="AM6" s="25"/>
      <c r="AN6" s="31" t="n">
        <v>25</v>
      </c>
      <c r="AO6" s="197"/>
      <c r="AP6" s="33" t="n">
        <v>50</v>
      </c>
      <c r="AQ6" s="23"/>
      <c r="AR6" s="34"/>
      <c r="AS6" s="34"/>
      <c r="AT6" s="98" t="n">
        <v>1.05</v>
      </c>
      <c r="AV6" s="0" t="n">
        <f aca="false">C6='Июль 2019'!C6</f>
        <v>1</v>
      </c>
    </row>
    <row r="7" customFormat="false" ht="15" hidden="false" customHeight="false" outlineLevel="0" collapsed="false">
      <c r="A7" s="89" t="n">
        <v>5</v>
      </c>
      <c r="B7" s="23" t="s">
        <v>12</v>
      </c>
      <c r="C7" s="40" t="s">
        <v>19</v>
      </c>
      <c r="D7" s="116" t="n">
        <v>16</v>
      </c>
      <c r="E7" s="91" t="s">
        <v>50</v>
      </c>
      <c r="F7" s="198" t="n">
        <v>8</v>
      </c>
      <c r="G7" s="199" t="n">
        <v>12.5</v>
      </c>
      <c r="H7" s="198" t="n">
        <v>8</v>
      </c>
      <c r="I7" s="199" t="n">
        <v>12.5</v>
      </c>
      <c r="J7" s="199" t="n">
        <v>8</v>
      </c>
      <c r="K7" s="92" t="s">
        <v>50</v>
      </c>
      <c r="L7" s="92" t="s">
        <v>50</v>
      </c>
      <c r="M7" s="92" t="n">
        <v>8</v>
      </c>
      <c r="N7" s="27" t="n">
        <v>12.5</v>
      </c>
      <c r="O7" s="91" t="n">
        <v>11.5</v>
      </c>
      <c r="P7" s="92" t="n">
        <v>11.5</v>
      </c>
      <c r="Q7" s="92" t="n">
        <v>12.5</v>
      </c>
      <c r="R7" s="92" t="s">
        <v>50</v>
      </c>
      <c r="S7" s="92" t="s">
        <v>50</v>
      </c>
      <c r="T7" s="92" t="s">
        <v>50</v>
      </c>
      <c r="U7" s="92" t="n">
        <v>8</v>
      </c>
      <c r="V7" s="91" t="n">
        <v>8</v>
      </c>
      <c r="W7" s="91" t="n">
        <v>8</v>
      </c>
      <c r="X7" s="91" t="n">
        <v>15.5</v>
      </c>
      <c r="Y7" s="53" t="n">
        <v>7</v>
      </c>
      <c r="Z7" s="27" t="s">
        <v>50</v>
      </c>
      <c r="AA7" s="198" t="n">
        <v>13</v>
      </c>
      <c r="AB7" s="27" t="n">
        <v>8</v>
      </c>
      <c r="AC7" s="27" t="n">
        <v>8</v>
      </c>
      <c r="AD7" s="91" t="n">
        <v>10.5</v>
      </c>
      <c r="AE7" s="91" t="s">
        <v>50</v>
      </c>
      <c r="AF7" s="91" t="s">
        <v>50</v>
      </c>
      <c r="AG7" s="91" t="s">
        <v>50</v>
      </c>
      <c r="AH7" s="190"/>
      <c r="AI7" s="200" t="n">
        <f aca="false">IF(COUNTIF(D7:AH7,"&gt;0")&gt;18,18,COUNTIF(D7:AH7,"&gt;0"))</f>
        <v>18</v>
      </c>
      <c r="AJ7" s="25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25"/>
      <c r="AN7" s="31" t="n">
        <v>25</v>
      </c>
      <c r="AO7" s="197" t="n">
        <v>41</v>
      </c>
      <c r="AP7" s="33" t="n">
        <v>40</v>
      </c>
      <c r="AQ7" s="23" t="n">
        <v>23</v>
      </c>
      <c r="AR7" s="23" t="n">
        <v>60</v>
      </c>
      <c r="AS7" s="23" t="n">
        <f aca="false">AR7*AQ7+AP7*AO7</f>
        <v>3020</v>
      </c>
      <c r="AT7" s="98"/>
      <c r="AV7" s="0" t="n">
        <f aca="false">C7='Июль 2019'!C7</f>
        <v>1</v>
      </c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91" t="s">
        <v>50</v>
      </c>
      <c r="E8" s="127" t="s">
        <v>50</v>
      </c>
      <c r="F8" s="140" t="n">
        <v>8</v>
      </c>
      <c r="G8" s="141" t="n">
        <v>8</v>
      </c>
      <c r="H8" s="140" t="n">
        <v>8</v>
      </c>
      <c r="I8" s="141" t="n">
        <v>20</v>
      </c>
      <c r="J8" s="141" t="n">
        <v>17</v>
      </c>
      <c r="K8" s="201" t="s">
        <v>50</v>
      </c>
      <c r="L8" s="92" t="s">
        <v>50</v>
      </c>
      <c r="M8" s="199" t="n">
        <v>8</v>
      </c>
      <c r="N8" s="202" t="n">
        <v>9</v>
      </c>
      <c r="O8" s="198" t="n">
        <v>20</v>
      </c>
      <c r="P8" s="199" t="n">
        <v>21.5</v>
      </c>
      <c r="Q8" s="199" t="n">
        <v>10</v>
      </c>
      <c r="R8" s="92" t="s">
        <v>50</v>
      </c>
      <c r="S8" s="92" t="s">
        <v>50</v>
      </c>
      <c r="T8" s="92" t="s">
        <v>50</v>
      </c>
      <c r="U8" s="199" t="n">
        <v>8</v>
      </c>
      <c r="V8" s="198" t="n">
        <v>8</v>
      </c>
      <c r="W8" s="198" t="n">
        <v>20</v>
      </c>
      <c r="X8" s="198" t="n">
        <v>17</v>
      </c>
      <c r="Y8" s="27" t="s">
        <v>50</v>
      </c>
      <c r="Z8" s="203" t="s">
        <v>50</v>
      </c>
      <c r="AA8" s="194" t="s">
        <v>15</v>
      </c>
      <c r="AB8" s="194" t="s">
        <v>15</v>
      </c>
      <c r="AC8" s="194" t="s">
        <v>15</v>
      </c>
      <c r="AD8" s="194" t="s">
        <v>15</v>
      </c>
      <c r="AE8" s="91" t="s">
        <v>50</v>
      </c>
      <c r="AF8" s="91" t="s">
        <v>50</v>
      </c>
      <c r="AG8" s="91" t="s">
        <v>50</v>
      </c>
      <c r="AH8" s="190"/>
      <c r="AI8" s="195" t="n">
        <f aca="false">IF(COUNTIF(D8:AH8,"&gt;0")&gt;18,18,COUNTIF(D8:AH8,"&gt;0"))</f>
        <v>14</v>
      </c>
      <c r="AJ8" s="25"/>
      <c r="AK8" s="196" t="n">
        <f aca="false">COUNTIF($D8:$AH8,"отп/Б")+COUNTIF($D8:$AH8,"отп")+COUNTIF($D8:$AH8,"отп/с")</f>
        <v>4</v>
      </c>
      <c r="AL8" s="196" t="n">
        <f aca="false">COUNTIF($D8:$AH8,"Б")</f>
        <v>0</v>
      </c>
      <c r="AM8" s="25" t="n">
        <v>24</v>
      </c>
      <c r="AN8" s="31" t="n">
        <v>25</v>
      </c>
      <c r="AO8" s="197" t="n">
        <f aca="false">IF(SUM(D8:AH8)-$AI8*8-AQ8&gt;0,SUM(D8:AH8)-$AI8*8-AQ8,0)-AM8</f>
        <v>46.5</v>
      </c>
      <c r="AP8" s="33" t="n">
        <v>40</v>
      </c>
      <c r="AQ8" s="23"/>
      <c r="AR8" s="23"/>
      <c r="AS8" s="99" t="n">
        <f aca="false">AP8*AO8+AN8*AM8</f>
        <v>2460</v>
      </c>
      <c r="AT8" s="98"/>
      <c r="AV8" s="0" t="n">
        <f aca="false">C8='Июль 2019'!C8</f>
        <v>1</v>
      </c>
    </row>
    <row r="9" customFormat="false" ht="15" hidden="false" customHeight="false" outlineLevel="0" collapsed="false">
      <c r="A9" s="89" t="n">
        <v>7</v>
      </c>
      <c r="B9" s="23" t="s">
        <v>12</v>
      </c>
      <c r="C9" s="40" t="s">
        <v>21</v>
      </c>
      <c r="D9" s="91" t="s">
        <v>50</v>
      </c>
      <c r="E9" s="127" t="s">
        <v>50</v>
      </c>
      <c r="F9" s="140" t="n">
        <v>8</v>
      </c>
      <c r="G9" s="141" t="n">
        <v>8</v>
      </c>
      <c r="H9" s="140" t="n">
        <v>8</v>
      </c>
      <c r="I9" s="141" t="n">
        <v>8</v>
      </c>
      <c r="J9" s="141" t="n">
        <v>8</v>
      </c>
      <c r="K9" s="201" t="s">
        <v>50</v>
      </c>
      <c r="L9" s="204" t="s">
        <v>50</v>
      </c>
      <c r="M9" s="141" t="n">
        <v>8</v>
      </c>
      <c r="N9" s="194" t="s">
        <v>15</v>
      </c>
      <c r="O9" s="194" t="s">
        <v>15</v>
      </c>
      <c r="P9" s="194" t="s">
        <v>15</v>
      </c>
      <c r="Q9" s="194" t="s">
        <v>15</v>
      </c>
      <c r="R9" s="201" t="s">
        <v>50</v>
      </c>
      <c r="S9" s="204" t="s">
        <v>50</v>
      </c>
      <c r="T9" s="92" t="s">
        <v>50</v>
      </c>
      <c r="U9" s="194" t="s">
        <v>15</v>
      </c>
      <c r="V9" s="194" t="s">
        <v>15</v>
      </c>
      <c r="W9" s="194" t="s">
        <v>15</v>
      </c>
      <c r="X9" s="194" t="s">
        <v>15</v>
      </c>
      <c r="Y9" s="205" t="s">
        <v>50</v>
      </c>
      <c r="Z9" s="203" t="s">
        <v>50</v>
      </c>
      <c r="AA9" s="140" t="n">
        <v>8</v>
      </c>
      <c r="AB9" s="205" t="n">
        <v>8</v>
      </c>
      <c r="AC9" s="27" t="n">
        <v>8</v>
      </c>
      <c r="AD9" s="91" t="n">
        <v>8</v>
      </c>
      <c r="AE9" s="91" t="s">
        <v>50</v>
      </c>
      <c r="AF9" s="91" t="s">
        <v>50</v>
      </c>
      <c r="AG9" s="91" t="s">
        <v>50</v>
      </c>
      <c r="AH9" s="190"/>
      <c r="AI9" s="200" t="n">
        <f aca="false">IF(COUNTIF(D9:AH9,"&gt;0")&gt;18,18,COUNTIF(D9:AH9,"&gt;0"))</f>
        <v>10</v>
      </c>
      <c r="AJ9" s="25"/>
      <c r="AK9" s="196" t="n">
        <f aca="false">COUNTIF($D9:$AH9,"отп/Б")+COUNTIF($D9:$AH9,"отп")+COUNTIF($D9:$AH9,"отп/с")</f>
        <v>8</v>
      </c>
      <c r="AL9" s="196" t="n">
        <f aca="false">COUNTIF($D9:$AH9,"Б")</f>
        <v>0</v>
      </c>
      <c r="AM9" s="25"/>
      <c r="AN9" s="31" t="n">
        <v>25</v>
      </c>
      <c r="AO9" s="197"/>
      <c r="AP9" s="33" t="n">
        <v>40</v>
      </c>
      <c r="AQ9" s="23"/>
      <c r="AR9" s="23"/>
      <c r="AS9" s="23"/>
      <c r="AT9" s="98"/>
      <c r="AV9" s="0" t="n">
        <f aca="false">C9='Июль 2019'!C9</f>
        <v>1</v>
      </c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91" t="s">
        <v>50</v>
      </c>
      <c r="E10" s="127" t="s">
        <v>50</v>
      </c>
      <c r="F10" s="140" t="n">
        <v>8</v>
      </c>
      <c r="G10" s="141" t="n">
        <v>8</v>
      </c>
      <c r="H10" s="140" t="n">
        <v>8</v>
      </c>
      <c r="I10" s="141" t="n">
        <v>8</v>
      </c>
      <c r="J10" s="141" t="n">
        <v>8</v>
      </c>
      <c r="K10" s="201" t="s">
        <v>50</v>
      </c>
      <c r="L10" s="204" t="s">
        <v>50</v>
      </c>
      <c r="M10" s="141" t="n">
        <v>8</v>
      </c>
      <c r="N10" s="141" t="n">
        <v>8</v>
      </c>
      <c r="O10" s="140" t="n">
        <v>8</v>
      </c>
      <c r="P10" s="141" t="n">
        <v>8</v>
      </c>
      <c r="Q10" s="141" t="n">
        <v>8</v>
      </c>
      <c r="R10" s="201" t="s">
        <v>50</v>
      </c>
      <c r="S10" s="204" t="s">
        <v>50</v>
      </c>
      <c r="T10" s="92" t="s">
        <v>50</v>
      </c>
      <c r="U10" s="141" t="n">
        <v>8</v>
      </c>
      <c r="V10" s="140" t="n">
        <v>8</v>
      </c>
      <c r="W10" s="140" t="n">
        <v>8</v>
      </c>
      <c r="X10" s="140" t="n">
        <v>8</v>
      </c>
      <c r="Y10" s="205" t="s">
        <v>50</v>
      </c>
      <c r="Z10" s="203" t="s">
        <v>50</v>
      </c>
      <c r="AA10" s="140" t="n">
        <v>8</v>
      </c>
      <c r="AB10" s="205" t="n">
        <v>8</v>
      </c>
      <c r="AC10" s="27" t="n">
        <v>8</v>
      </c>
      <c r="AD10" s="91" t="n">
        <v>8</v>
      </c>
      <c r="AE10" s="91" t="s">
        <v>50</v>
      </c>
      <c r="AF10" s="91" t="s">
        <v>50</v>
      </c>
      <c r="AG10" s="91" t="s">
        <v>50</v>
      </c>
      <c r="AH10" s="190"/>
      <c r="AI10" s="200" t="n">
        <f aca="false">IF(COUNTIF(D10:AH10,"&gt;0")&gt;18,18,COUNTIF(D10:AH10,"&gt;0"))</f>
        <v>18</v>
      </c>
      <c r="AJ10" s="25"/>
      <c r="AK10" s="196" t="n">
        <f aca="false">COUNTIF($D10:$AH10,"отп/Б")+COUNTIF($D10:$AH10,"отп")+COUNTIF($D10:$AH10,"отп/с")</f>
        <v>0</v>
      </c>
      <c r="AL10" s="196" t="n">
        <f aca="false">COUNTIF($D10:$AH10,"Б")</f>
        <v>0</v>
      </c>
      <c r="AM10" s="25" t="n">
        <v>32</v>
      </c>
      <c r="AN10" s="31" t="n">
        <v>15</v>
      </c>
      <c r="AO10" s="197" t="n">
        <v>51</v>
      </c>
      <c r="AP10" s="33" t="n">
        <v>30</v>
      </c>
      <c r="AQ10" s="44"/>
      <c r="AR10" s="44"/>
      <c r="AS10" s="99" t="n">
        <f aca="false">AP10*AO10+AN10*AM10</f>
        <v>2010</v>
      </c>
      <c r="AT10" s="98"/>
      <c r="AV10" s="0" t="n">
        <f aca="false">C10='Июль 2019'!C10</f>
        <v>1</v>
      </c>
    </row>
    <row r="11" customFormat="false" ht="15" hidden="false" customHeight="false" outlineLevel="0" collapsed="false">
      <c r="A11" s="89" t="n">
        <v>9</v>
      </c>
      <c r="B11" s="23" t="s">
        <v>12</v>
      </c>
      <c r="C11" s="40" t="s">
        <v>23</v>
      </c>
      <c r="D11" s="91" t="s">
        <v>50</v>
      </c>
      <c r="E11" s="91" t="s">
        <v>50</v>
      </c>
      <c r="F11" s="91" t="n">
        <v>8</v>
      </c>
      <c r="G11" s="92" t="n">
        <v>8</v>
      </c>
      <c r="H11" s="91" t="n">
        <v>20</v>
      </c>
      <c r="I11" s="92" t="n">
        <v>17</v>
      </c>
      <c r="J11" s="92" t="n">
        <v>8</v>
      </c>
      <c r="K11" s="92" t="s">
        <v>50</v>
      </c>
      <c r="L11" s="92" t="s">
        <v>50</v>
      </c>
      <c r="M11" s="92" t="n">
        <v>8</v>
      </c>
      <c r="N11" s="92" t="n">
        <v>8</v>
      </c>
      <c r="O11" s="91" t="n">
        <v>8</v>
      </c>
      <c r="P11" s="92" t="n">
        <v>20</v>
      </c>
      <c r="Q11" s="92" t="n">
        <v>17</v>
      </c>
      <c r="R11" s="92" t="s">
        <v>50</v>
      </c>
      <c r="S11" s="92" t="s">
        <v>50</v>
      </c>
      <c r="T11" s="92" t="s">
        <v>50</v>
      </c>
      <c r="U11" s="92" t="n">
        <v>8</v>
      </c>
      <c r="V11" s="91" t="n">
        <v>9</v>
      </c>
      <c r="W11" s="91" t="n">
        <v>20</v>
      </c>
      <c r="X11" s="91" t="n">
        <v>17</v>
      </c>
      <c r="Y11" s="27" t="s">
        <v>50</v>
      </c>
      <c r="Z11" s="203" t="s">
        <v>50</v>
      </c>
      <c r="AA11" s="140" t="n">
        <v>8</v>
      </c>
      <c r="AB11" s="205" t="n">
        <v>8</v>
      </c>
      <c r="AC11" s="27" t="n">
        <v>20</v>
      </c>
      <c r="AD11" s="91" t="n">
        <v>17</v>
      </c>
      <c r="AE11" s="91" t="s">
        <v>50</v>
      </c>
      <c r="AF11" s="91" t="s">
        <v>50</v>
      </c>
      <c r="AG11" s="91" t="s">
        <v>50</v>
      </c>
      <c r="AH11" s="190"/>
      <c r="AI11" s="200" t="n">
        <f aca="false">IF(COUNTIF(D11:AH11,"&gt;0")&gt;18,18,COUNTIF(D11:AH11,"&gt;0"))</f>
        <v>18</v>
      </c>
      <c r="AJ11" s="25"/>
      <c r="AK11" s="196" t="n">
        <f aca="false">COUNTIF($D11:$AH11,"отп/Б")+COUNTIF($D11:$AH11,"отп")+COUNTIF($D11:$AH11,"отп/с")</f>
        <v>0</v>
      </c>
      <c r="AL11" s="196" t="n">
        <f aca="false">COUNTIF($D11:$AH11,"Б")</f>
        <v>0</v>
      </c>
      <c r="AM11" s="25" t="n">
        <v>32</v>
      </c>
      <c r="AN11" s="31" t="n">
        <v>25</v>
      </c>
      <c r="AO11" s="197" t="n">
        <f aca="false">IF(SUM(D11:AH11)-$AI11*8-AQ11&gt;0,SUM(D11:AH11)-$AI11*8-AQ11,0)-AM11</f>
        <v>53</v>
      </c>
      <c r="AP11" s="33" t="n">
        <v>40</v>
      </c>
      <c r="AQ11" s="44"/>
      <c r="AR11" s="44"/>
      <c r="AS11" s="99" t="n">
        <f aca="false">AP11*AO11+AN11*AM11</f>
        <v>2920</v>
      </c>
      <c r="AT11" s="98"/>
      <c r="AV11" s="0" t="n">
        <f aca="false">C11='Июль 2019'!C11</f>
        <v>1</v>
      </c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91" t="s">
        <v>50</v>
      </c>
      <c r="E12" s="91" t="s">
        <v>50</v>
      </c>
      <c r="F12" s="91" t="n">
        <v>8</v>
      </c>
      <c r="G12" s="92" t="n">
        <v>8</v>
      </c>
      <c r="H12" s="91" t="n">
        <v>8</v>
      </c>
      <c r="I12" s="92" t="n">
        <v>8</v>
      </c>
      <c r="J12" s="92" t="n">
        <v>8</v>
      </c>
      <c r="K12" s="92" t="s">
        <v>50</v>
      </c>
      <c r="L12" s="92" t="s">
        <v>50</v>
      </c>
      <c r="M12" s="92" t="n">
        <v>8</v>
      </c>
      <c r="N12" s="25" t="n">
        <v>8</v>
      </c>
      <c r="O12" s="91" t="n">
        <v>8</v>
      </c>
      <c r="P12" s="92" t="n">
        <v>8</v>
      </c>
      <c r="Q12" s="92" t="n">
        <v>8</v>
      </c>
      <c r="R12" s="92" t="s">
        <v>50</v>
      </c>
      <c r="S12" s="92" t="s">
        <v>50</v>
      </c>
      <c r="T12" s="92" t="s">
        <v>50</v>
      </c>
      <c r="U12" s="92" t="n">
        <v>8</v>
      </c>
      <c r="V12" s="91" t="n">
        <v>8</v>
      </c>
      <c r="W12" s="91" t="n">
        <v>8</v>
      </c>
      <c r="X12" s="91" t="n">
        <v>8</v>
      </c>
      <c r="Y12" s="27" t="s">
        <v>50</v>
      </c>
      <c r="Z12" s="27" t="s">
        <v>50</v>
      </c>
      <c r="AA12" s="91" t="n">
        <v>8</v>
      </c>
      <c r="AB12" s="27" t="n">
        <v>8</v>
      </c>
      <c r="AC12" s="27" t="n">
        <v>8</v>
      </c>
      <c r="AD12" s="91" t="n">
        <v>8</v>
      </c>
      <c r="AE12" s="91" t="s">
        <v>50</v>
      </c>
      <c r="AF12" s="91" t="s">
        <v>50</v>
      </c>
      <c r="AG12" s="91" t="s">
        <v>50</v>
      </c>
      <c r="AH12" s="190"/>
      <c r="AI12" s="200" t="n">
        <f aca="false">IF(COUNTIF(D12:AH12,"&gt;0")&gt;18,18,COUNTIF(D12:AH12,"&gt;0"))</f>
        <v>18</v>
      </c>
      <c r="AJ12" s="25"/>
      <c r="AK12" s="196" t="n">
        <f aca="false">COUNTIF($D12:$AH12,"отп/Б")+COUNTIF($D12:$AH12,"отп")+COUNTIF($D12:$AH12,"отп/с")</f>
        <v>0</v>
      </c>
      <c r="AL12" s="196" t="n">
        <f aca="false">COUNTIF($D12:$AH12,"Б")</f>
        <v>0</v>
      </c>
      <c r="AM12" s="25"/>
      <c r="AN12" s="31" t="n">
        <v>15</v>
      </c>
      <c r="AO12" s="197" t="n">
        <v>17</v>
      </c>
      <c r="AP12" s="33" t="n">
        <v>30</v>
      </c>
      <c r="AQ12" s="23"/>
      <c r="AR12" s="34"/>
      <c r="AS12" s="34" t="n">
        <f aca="false">AP12*AO12</f>
        <v>510</v>
      </c>
      <c r="AT12" s="98" t="n">
        <v>1.1</v>
      </c>
      <c r="AU12" s="0" t="s">
        <v>84</v>
      </c>
      <c r="AV12" s="0" t="n">
        <f aca="false">C12='Июль 2019'!C12</f>
        <v>1</v>
      </c>
    </row>
    <row r="13" customFormat="false" ht="15" hidden="false" customHeight="false" outlineLevel="0" collapsed="false">
      <c r="A13" s="206" t="n">
        <v>11</v>
      </c>
      <c r="B13" s="121" t="s">
        <v>12</v>
      </c>
      <c r="C13" s="207" t="s">
        <v>26</v>
      </c>
      <c r="D13" s="198" t="s">
        <v>50</v>
      </c>
      <c r="E13" s="198" t="s">
        <v>50</v>
      </c>
      <c r="F13" s="198" t="n">
        <v>8</v>
      </c>
      <c r="G13" s="199" t="n">
        <v>8</v>
      </c>
      <c r="H13" s="198" t="n">
        <v>8</v>
      </c>
      <c r="I13" s="199" t="n">
        <v>8</v>
      </c>
      <c r="J13" s="199" t="n">
        <v>8</v>
      </c>
      <c r="K13" s="208" t="n">
        <v>6</v>
      </c>
      <c r="L13" s="199" t="s">
        <v>50</v>
      </c>
      <c r="M13" s="209" t="n">
        <v>8</v>
      </c>
      <c r="N13" s="209" t="n">
        <v>8</v>
      </c>
      <c r="O13" s="198" t="n">
        <v>8</v>
      </c>
      <c r="P13" s="199" t="n">
        <v>8</v>
      </c>
      <c r="Q13" s="199" t="n">
        <v>8</v>
      </c>
      <c r="R13" s="199" t="s">
        <v>50</v>
      </c>
      <c r="S13" s="199" t="s">
        <v>50</v>
      </c>
      <c r="T13" s="199" t="s">
        <v>50</v>
      </c>
      <c r="U13" s="199" t="n">
        <v>8</v>
      </c>
      <c r="V13" s="198" t="n">
        <v>8</v>
      </c>
      <c r="W13" s="198" t="n">
        <v>8</v>
      </c>
      <c r="X13" s="198" t="n">
        <v>8</v>
      </c>
      <c r="Y13" s="209" t="s">
        <v>50</v>
      </c>
      <c r="Z13" s="209" t="s">
        <v>50</v>
      </c>
      <c r="AA13" s="198" t="n">
        <v>8</v>
      </c>
      <c r="AB13" s="209" t="n">
        <v>8</v>
      </c>
      <c r="AC13" s="209" t="n">
        <v>8</v>
      </c>
      <c r="AD13" s="198" t="n">
        <v>8</v>
      </c>
      <c r="AE13" s="198" t="s">
        <v>50</v>
      </c>
      <c r="AF13" s="198" t="s">
        <v>50</v>
      </c>
      <c r="AG13" s="198" t="s">
        <v>50</v>
      </c>
      <c r="AH13" s="210"/>
      <c r="AI13" s="211" t="n">
        <f aca="false">IF(COUNTIF(D13:AH13,"&gt;0")&gt;18,18,COUNTIF(D13:AH13,"&gt;0"))</f>
        <v>18</v>
      </c>
      <c r="AJ13" s="212"/>
      <c r="AK13" s="213" t="n">
        <f aca="false">COUNTIF($D13:$AH13,"отп/Б")+COUNTIF($D13:$AH13,"отп")+COUNTIF($D13:$AH13,"отп/с")</f>
        <v>0</v>
      </c>
      <c r="AL13" s="213" t="n">
        <f aca="false">COUNTIF($D13:$AH13,"Б")</f>
        <v>0</v>
      </c>
      <c r="AM13" s="212"/>
      <c r="AN13" s="123" t="n">
        <v>15</v>
      </c>
      <c r="AO13" s="214" t="n">
        <v>30</v>
      </c>
      <c r="AP13" s="125" t="n">
        <v>30</v>
      </c>
      <c r="AQ13" s="23" t="n">
        <v>10</v>
      </c>
      <c r="AR13" s="34" t="n">
        <v>60</v>
      </c>
      <c r="AS13" s="34" t="n">
        <f aca="false">AR13*AQ13+AP13*AO13</f>
        <v>1500</v>
      </c>
      <c r="AT13" s="98" t="n">
        <v>1.05</v>
      </c>
      <c r="AU13" s="0" t="s">
        <v>85</v>
      </c>
      <c r="AV13" s="0" t="n">
        <f aca="false">C13='Июль 2019'!C13</f>
        <v>1</v>
      </c>
    </row>
    <row r="14" customFormat="false" ht="15" hidden="false" customHeight="false" outlineLevel="0" collapsed="false">
      <c r="A14" s="215" t="n">
        <v>12</v>
      </c>
      <c r="B14" s="216" t="s">
        <v>27</v>
      </c>
      <c r="C14" s="217" t="s">
        <v>28</v>
      </c>
      <c r="D14" s="218" t="s">
        <v>50</v>
      </c>
      <c r="E14" s="218" t="s">
        <v>50</v>
      </c>
      <c r="F14" s="218" t="n">
        <v>8</v>
      </c>
      <c r="G14" s="219" t="n">
        <v>8</v>
      </c>
      <c r="H14" s="218" t="n">
        <v>8</v>
      </c>
      <c r="I14" s="219" t="n">
        <v>8</v>
      </c>
      <c r="J14" s="219" t="n">
        <v>8</v>
      </c>
      <c r="K14" s="219" t="s">
        <v>50</v>
      </c>
      <c r="L14" s="219" t="s">
        <v>50</v>
      </c>
      <c r="M14" s="219" t="n">
        <v>8</v>
      </c>
      <c r="N14" s="219" t="n">
        <v>8</v>
      </c>
      <c r="O14" s="218" t="n">
        <v>8</v>
      </c>
      <c r="P14" s="219" t="n">
        <v>8</v>
      </c>
      <c r="Q14" s="219" t="n">
        <v>8</v>
      </c>
      <c r="R14" s="219" t="s">
        <v>50</v>
      </c>
      <c r="S14" s="219" t="s">
        <v>50</v>
      </c>
      <c r="T14" s="219" t="s">
        <v>50</v>
      </c>
      <c r="U14" s="219" t="n">
        <v>8</v>
      </c>
      <c r="V14" s="219" t="n">
        <v>8</v>
      </c>
      <c r="W14" s="219" t="n">
        <v>8</v>
      </c>
      <c r="X14" s="219" t="n">
        <v>8</v>
      </c>
      <c r="Y14" s="219" t="s">
        <v>50</v>
      </c>
      <c r="Z14" s="219" t="s">
        <v>50</v>
      </c>
      <c r="AA14" s="219" t="n">
        <v>8</v>
      </c>
      <c r="AB14" s="219" t="n">
        <v>8</v>
      </c>
      <c r="AC14" s="219" t="n">
        <v>8</v>
      </c>
      <c r="AD14" s="219" t="n">
        <v>8</v>
      </c>
      <c r="AE14" s="218" t="s">
        <v>50</v>
      </c>
      <c r="AF14" s="218" t="s">
        <v>50</v>
      </c>
      <c r="AG14" s="218" t="s">
        <v>50</v>
      </c>
      <c r="AH14" s="220"/>
      <c r="AI14" s="221" t="n">
        <f aca="false">IF(COUNTIF(D14:AH14,"&gt;0")&gt;18,18,COUNTIF(D14:AH14,"&gt;0"))</f>
        <v>18</v>
      </c>
      <c r="AJ14" s="218"/>
      <c r="AK14" s="222" t="n">
        <f aca="false">COUNTIF($D14:$AH14,"отп/Б")+COUNTIF($D14:$AH14,"отп")+COUNTIF($D14:$AH14,"отп/с")</f>
        <v>0</v>
      </c>
      <c r="AL14" s="222" t="n">
        <f aca="false">COUNTIF($D14:$AH14,"Б")</f>
        <v>0</v>
      </c>
      <c r="AM14" s="223"/>
      <c r="AN14" s="224" t="n">
        <v>25</v>
      </c>
      <c r="AO14" s="225" t="n">
        <f aca="false">IF(SUM(D14:AH14)-$AI14*8-AQ14&gt;0,SUM(D14:AH14)-$AI14*8-AQ14,0)-AM14</f>
        <v>0</v>
      </c>
      <c r="AP14" s="226" t="n">
        <v>50</v>
      </c>
      <c r="AQ14" s="111"/>
      <c r="AR14" s="34"/>
      <c r="AS14" s="34"/>
      <c r="AT14" s="98"/>
      <c r="AV14" s="0" t="n">
        <f aca="false">C14='Июль 2019'!C14</f>
        <v>1</v>
      </c>
    </row>
    <row r="15" customFormat="false" ht="15" hidden="false" customHeight="false" outlineLevel="0" collapsed="false">
      <c r="A15" s="227" t="n">
        <v>13</v>
      </c>
      <c r="B15" s="23" t="s">
        <v>27</v>
      </c>
      <c r="C15" s="46" t="s">
        <v>29</v>
      </c>
      <c r="D15" s="91" t="s">
        <v>50</v>
      </c>
      <c r="E15" s="91" t="s">
        <v>50</v>
      </c>
      <c r="F15" s="91" t="n">
        <v>8</v>
      </c>
      <c r="G15" s="92" t="n">
        <v>8</v>
      </c>
      <c r="H15" s="91" t="n">
        <v>8</v>
      </c>
      <c r="I15" s="92" t="n">
        <v>8</v>
      </c>
      <c r="J15" s="92" t="n">
        <v>8</v>
      </c>
      <c r="K15" s="92" t="s">
        <v>50</v>
      </c>
      <c r="L15" s="92" t="s">
        <v>50</v>
      </c>
      <c r="M15" s="27" t="n">
        <v>8</v>
      </c>
      <c r="N15" s="27" t="n">
        <v>8</v>
      </c>
      <c r="O15" s="91" t="n">
        <v>8</v>
      </c>
      <c r="P15" s="92" t="n">
        <v>8</v>
      </c>
      <c r="Q15" s="92" t="n">
        <v>8</v>
      </c>
      <c r="R15" s="92" t="s">
        <v>50</v>
      </c>
      <c r="S15" s="92" t="s">
        <v>50</v>
      </c>
      <c r="T15" s="92" t="s">
        <v>50</v>
      </c>
      <c r="U15" s="92" t="n">
        <v>8</v>
      </c>
      <c r="V15" s="92" t="n">
        <v>8</v>
      </c>
      <c r="W15" s="92" t="n">
        <v>8</v>
      </c>
      <c r="X15" s="92" t="n">
        <v>8</v>
      </c>
      <c r="Y15" s="27" t="s">
        <v>50</v>
      </c>
      <c r="Z15" s="27" t="s">
        <v>50</v>
      </c>
      <c r="AA15" s="92" t="n">
        <v>8</v>
      </c>
      <c r="AB15" s="92" t="n">
        <v>8</v>
      </c>
      <c r="AC15" s="228" t="s">
        <v>86</v>
      </c>
      <c r="AD15" s="228"/>
      <c r="AE15" s="228"/>
      <c r="AF15" s="228"/>
      <c r="AG15" s="228"/>
      <c r="AH15" s="229"/>
      <c r="AI15" s="200" t="n">
        <f aca="false">IF(COUNTIF(D15:AH15,"&gt;0")&gt;18,18,COUNTIF(D15:AH15,"&gt;0"))</f>
        <v>16</v>
      </c>
      <c r="AJ15" s="25"/>
      <c r="AK15" s="196" t="n">
        <f aca="false">COUNTIF($D15:$AH15,"отп/Б")+COUNTIF($D15:$AH15,"отп")+COUNTIF($D15:$AH15,"отп/с")</f>
        <v>0</v>
      </c>
      <c r="AL15" s="196" t="n">
        <f aca="false">COUNTIF($D15:$AH15,"Б")</f>
        <v>0</v>
      </c>
      <c r="AM15" s="26"/>
      <c r="AN15" s="31" t="n">
        <v>25</v>
      </c>
      <c r="AO15" s="230" t="n">
        <f aca="false">IF(SUM(D15:AH15)-$AI15*8-AQ15&gt;0,SUM(D15:AH15)-$AI15*8-AQ15,0)-AM15</f>
        <v>0</v>
      </c>
      <c r="AP15" s="231" t="n">
        <v>50</v>
      </c>
      <c r="AQ15" s="111"/>
      <c r="AR15" s="34"/>
      <c r="AS15" s="34"/>
      <c r="AT15" s="34"/>
      <c r="AV15" s="0" t="n">
        <f aca="false">C15='Июль 2019'!C15</f>
        <v>0</v>
      </c>
    </row>
    <row r="16" customFormat="false" ht="15" hidden="false" customHeight="false" outlineLevel="0" collapsed="false">
      <c r="A16" s="232" t="n">
        <v>14</v>
      </c>
      <c r="B16" s="23" t="s">
        <v>27</v>
      </c>
      <c r="C16" s="46" t="s">
        <v>30</v>
      </c>
      <c r="D16" s="91" t="s">
        <v>50</v>
      </c>
      <c r="E16" s="91" t="s">
        <v>50</v>
      </c>
      <c r="F16" s="91" t="n">
        <v>8</v>
      </c>
      <c r="G16" s="92" t="n">
        <v>8</v>
      </c>
      <c r="H16" s="91" t="n">
        <v>8</v>
      </c>
      <c r="I16" s="92" t="n">
        <v>8</v>
      </c>
      <c r="J16" s="92" t="n">
        <v>8</v>
      </c>
      <c r="K16" s="92" t="s">
        <v>50</v>
      </c>
      <c r="L16" s="92" t="s">
        <v>50</v>
      </c>
      <c r="M16" s="27" t="n">
        <v>8</v>
      </c>
      <c r="N16" s="27" t="n">
        <v>8</v>
      </c>
      <c r="O16" s="91" t="n">
        <v>8</v>
      </c>
      <c r="P16" s="233" t="s">
        <v>87</v>
      </c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4"/>
      <c r="AI16" s="200" t="n">
        <f aca="false">IF(COUNTIF(D16:AH16,"&gt;0")&gt;18,18,COUNTIF(D16:AH16,"&gt;0"))</f>
        <v>8</v>
      </c>
      <c r="AJ16" s="25"/>
      <c r="AK16" s="196" t="n">
        <f aca="false">COUNTIF($D16:$AH16,"отп/Б")+COUNTIF($D16:$AH16,"отп")+COUNTIF($D16:$AH16,"отп/с")</f>
        <v>0</v>
      </c>
      <c r="AL16" s="196" t="n">
        <f aca="false">COUNTIF($D16:$AH16,"Б")</f>
        <v>0</v>
      </c>
      <c r="AM16" s="26"/>
      <c r="AN16" s="31" t="n">
        <v>25</v>
      </c>
      <c r="AO16" s="197" t="n">
        <f aca="false">IF(SUM(D16:AH16)-$AI16*8-AQ16&gt;0,SUM(D16:AH16)-$AI16*8-AQ16,0)-AM16</f>
        <v>0</v>
      </c>
      <c r="AP16" s="235" t="n">
        <v>50</v>
      </c>
      <c r="AQ16" s="111"/>
      <c r="AR16" s="23"/>
      <c r="AS16" s="23"/>
      <c r="AT16" s="98"/>
      <c r="AV16" s="0" t="n">
        <f aca="false">C16='Июль 2019'!C18</f>
        <v>0</v>
      </c>
    </row>
    <row r="17" customFormat="false" ht="15" hidden="false" customHeight="false" outlineLevel="0" collapsed="false">
      <c r="A17" s="227" t="n">
        <v>15</v>
      </c>
      <c r="B17" s="23" t="s">
        <v>27</v>
      </c>
      <c r="C17" s="51" t="s">
        <v>32</v>
      </c>
      <c r="D17" s="91" t="s">
        <v>50</v>
      </c>
      <c r="E17" s="91" t="s">
        <v>50</v>
      </c>
      <c r="F17" s="91" t="n">
        <v>8</v>
      </c>
      <c r="G17" s="92" t="n">
        <v>8</v>
      </c>
      <c r="H17" s="91" t="n">
        <v>8</v>
      </c>
      <c r="I17" s="92" t="n">
        <v>8</v>
      </c>
      <c r="J17" s="92" t="n">
        <v>8</v>
      </c>
      <c r="K17" s="92" t="s">
        <v>50</v>
      </c>
      <c r="L17" s="92" t="s">
        <v>50</v>
      </c>
      <c r="M17" s="27" t="n">
        <v>8</v>
      </c>
      <c r="N17" s="27" t="n">
        <v>8</v>
      </c>
      <c r="O17" s="91" t="n">
        <v>8</v>
      </c>
      <c r="P17" s="92" t="n">
        <v>8</v>
      </c>
      <c r="Q17" s="92" t="n">
        <v>8</v>
      </c>
      <c r="R17" s="92" t="s">
        <v>50</v>
      </c>
      <c r="S17" s="92" t="s">
        <v>50</v>
      </c>
      <c r="T17" s="92" t="s">
        <v>50</v>
      </c>
      <c r="U17" s="92" t="n">
        <v>8</v>
      </c>
      <c r="V17" s="92" t="n">
        <v>8</v>
      </c>
      <c r="W17" s="92" t="n">
        <v>8</v>
      </c>
      <c r="X17" s="92" t="n">
        <v>8</v>
      </c>
      <c r="Y17" s="27" t="s">
        <v>50</v>
      </c>
      <c r="Z17" s="27" t="s">
        <v>50</v>
      </c>
      <c r="AA17" s="92" t="n">
        <v>8</v>
      </c>
      <c r="AB17" s="92" t="n">
        <v>8</v>
      </c>
      <c r="AC17" s="92" t="n">
        <v>8</v>
      </c>
      <c r="AD17" s="92" t="n">
        <v>8</v>
      </c>
      <c r="AE17" s="91" t="s">
        <v>50</v>
      </c>
      <c r="AF17" s="91" t="s">
        <v>50</v>
      </c>
      <c r="AG17" s="91" t="s">
        <v>50</v>
      </c>
      <c r="AH17" s="190"/>
      <c r="AI17" s="200" t="n">
        <f aca="false">IF(COUNTIF(D17:AH17,"&gt;0")&gt;18,18,COUNTIF(D17:AH17,"&gt;0"))</f>
        <v>18</v>
      </c>
      <c r="AJ17" s="25"/>
      <c r="AK17" s="196" t="n">
        <f aca="false">COUNTIF($D17:$AH17,"отп/Б")+COUNTIF($D17:$AH17,"отп")+COUNTIF($D17:$AH17,"отп/с")</f>
        <v>0</v>
      </c>
      <c r="AL17" s="196" t="n">
        <f aca="false">COUNTIF($D17:$AH17,"Б")</f>
        <v>0</v>
      </c>
      <c r="AM17" s="26"/>
      <c r="AN17" s="31" t="n">
        <v>25</v>
      </c>
      <c r="AO17" s="197" t="n">
        <f aca="false">IF(SUM(D17:AH17)-$AI17*8-AQ17&gt;0,SUM(D17:AH17)-$AI17*8-AQ17,0)-AM17</f>
        <v>0</v>
      </c>
      <c r="AP17" s="235"/>
      <c r="AQ17" s="111"/>
      <c r="AR17" s="23"/>
      <c r="AS17" s="23"/>
      <c r="AT17" s="98"/>
      <c r="AV17" s="0" t="n">
        <f aca="false">C17='Июль 2019'!C19</f>
        <v>0</v>
      </c>
    </row>
    <row r="18" customFormat="false" ht="15" hidden="false" customHeight="false" outlineLevel="0" collapsed="false">
      <c r="A18" s="232" t="n">
        <v>16</v>
      </c>
      <c r="B18" s="23" t="s">
        <v>27</v>
      </c>
      <c r="C18" s="51" t="s">
        <v>33</v>
      </c>
      <c r="D18" s="91" t="s">
        <v>50</v>
      </c>
      <c r="E18" s="116" t="n">
        <v>4</v>
      </c>
      <c r="F18" s="91" t="n">
        <v>23</v>
      </c>
      <c r="G18" s="92" t="n">
        <v>19</v>
      </c>
      <c r="H18" s="91" t="n">
        <v>8</v>
      </c>
      <c r="I18" s="92" t="n">
        <v>8</v>
      </c>
      <c r="J18" s="92" t="n">
        <v>12</v>
      </c>
      <c r="K18" s="92" t="s">
        <v>50</v>
      </c>
      <c r="L18" s="92" t="s">
        <v>50</v>
      </c>
      <c r="M18" s="27" t="n">
        <v>15</v>
      </c>
      <c r="N18" s="27" t="n">
        <v>23</v>
      </c>
      <c r="O18" s="91" t="n">
        <v>23</v>
      </c>
      <c r="P18" s="92" t="n">
        <v>12</v>
      </c>
      <c r="Q18" s="92" t="n">
        <v>11</v>
      </c>
      <c r="R18" s="92" t="s">
        <v>50</v>
      </c>
      <c r="S18" s="92" t="s">
        <v>50</v>
      </c>
      <c r="T18" s="92" t="s">
        <v>50</v>
      </c>
      <c r="U18" s="92" t="n">
        <v>15</v>
      </c>
      <c r="V18" s="91" t="n">
        <v>23</v>
      </c>
      <c r="W18" s="91" t="n">
        <v>23</v>
      </c>
      <c r="X18" s="91" t="n">
        <v>23</v>
      </c>
      <c r="Y18" s="53" t="n">
        <v>1</v>
      </c>
      <c r="Z18" s="27" t="s">
        <v>50</v>
      </c>
      <c r="AA18" s="25" t="n">
        <v>15</v>
      </c>
      <c r="AB18" s="27" t="n">
        <v>23</v>
      </c>
      <c r="AC18" s="27" t="n">
        <v>23</v>
      </c>
      <c r="AD18" s="91" t="n">
        <v>39</v>
      </c>
      <c r="AE18" s="91" t="s">
        <v>50</v>
      </c>
      <c r="AF18" s="91" t="s">
        <v>50</v>
      </c>
      <c r="AG18" s="91" t="s">
        <v>50</v>
      </c>
      <c r="AH18" s="190"/>
      <c r="AI18" s="200" t="n">
        <f aca="false">IF(COUNTIF(D18:AH18,"&gt;0")&gt;18,18,COUNTIF(D18:AH18,"&gt;0"))</f>
        <v>18</v>
      </c>
      <c r="AJ18" s="25"/>
      <c r="AK18" s="196" t="n">
        <f aca="false">COUNTIF($D18:$AH18,"отп/Б")+COUNTIF($D18:$AH18,"отп")+COUNTIF($D18:$AH18,"отп/с")</f>
        <v>0</v>
      </c>
      <c r="AL18" s="196" t="n">
        <f aca="false">COUNTIF($D18:$AH18,"Б")</f>
        <v>0</v>
      </c>
      <c r="AM18" s="236" t="n">
        <f aca="false">10+8+11+8+5+6+8</f>
        <v>56</v>
      </c>
      <c r="AN18" s="31" t="n">
        <v>25</v>
      </c>
      <c r="AO18" s="237" t="n">
        <f aca="false">IF(SUM(D18:AH18)-$AI18*8-AQ18&gt;0,SUM(D18:AH18)-$AI18*8-AQ18,0)-AM18</f>
        <v>138</v>
      </c>
      <c r="AP18" s="238" t="n">
        <v>40</v>
      </c>
      <c r="AQ18" s="239" t="n">
        <v>5</v>
      </c>
      <c r="AR18" s="23"/>
      <c r="AS18" s="23"/>
      <c r="AT18" s="98"/>
      <c r="AV18" s="0" t="n">
        <f aca="false">C18='Июль 2019'!C20</f>
        <v>0</v>
      </c>
    </row>
    <row r="19" customFormat="false" ht="15" hidden="false" customHeight="false" outlineLevel="0" collapsed="false">
      <c r="A19" s="227" t="n">
        <v>17</v>
      </c>
      <c r="B19" s="23" t="s">
        <v>27</v>
      </c>
      <c r="C19" s="51" t="s">
        <v>34</v>
      </c>
      <c r="D19" s="91" t="s">
        <v>50</v>
      </c>
      <c r="E19" s="91" t="s">
        <v>50</v>
      </c>
      <c r="F19" s="91" t="n">
        <v>8</v>
      </c>
      <c r="G19" s="92" t="n">
        <v>8</v>
      </c>
      <c r="H19" s="91" t="n">
        <v>15</v>
      </c>
      <c r="I19" s="92" t="n">
        <v>23</v>
      </c>
      <c r="J19" s="92" t="n">
        <v>16</v>
      </c>
      <c r="K19" s="92" t="s">
        <v>50</v>
      </c>
      <c r="L19" s="92" t="s">
        <v>50</v>
      </c>
      <c r="M19" s="27" t="n">
        <v>8</v>
      </c>
      <c r="N19" s="27" t="n">
        <v>8</v>
      </c>
      <c r="O19" s="91" t="n">
        <v>8</v>
      </c>
      <c r="P19" s="92" t="n">
        <v>8</v>
      </c>
      <c r="Q19" s="92" t="n">
        <v>8</v>
      </c>
      <c r="R19" s="92" t="s">
        <v>50</v>
      </c>
      <c r="S19" s="92" t="s">
        <v>50</v>
      </c>
      <c r="T19" s="92" t="s">
        <v>50</v>
      </c>
      <c r="U19" s="92" t="n">
        <v>8</v>
      </c>
      <c r="V19" s="92" t="n">
        <v>8</v>
      </c>
      <c r="W19" s="92" t="n">
        <v>8</v>
      </c>
      <c r="X19" s="92" t="n">
        <v>8</v>
      </c>
      <c r="Y19" s="27" t="s">
        <v>50</v>
      </c>
      <c r="Z19" s="27" t="s">
        <v>50</v>
      </c>
      <c r="AA19" s="92" t="n">
        <v>8</v>
      </c>
      <c r="AB19" s="92" t="n">
        <v>8</v>
      </c>
      <c r="AC19" s="92" t="n">
        <v>8</v>
      </c>
      <c r="AD19" s="92" t="n">
        <v>8</v>
      </c>
      <c r="AE19" s="91" t="s">
        <v>50</v>
      </c>
      <c r="AF19" s="91" t="s">
        <v>50</v>
      </c>
      <c r="AG19" s="91" t="s">
        <v>50</v>
      </c>
      <c r="AH19" s="190"/>
      <c r="AI19" s="200" t="n">
        <f aca="false">IF(COUNTIF(D19:AH19,"&gt;0")&gt;18,18,COUNTIF(D19:AH19,"&gt;0"))</f>
        <v>18</v>
      </c>
      <c r="AJ19" s="25"/>
      <c r="AK19" s="196" t="n">
        <f aca="false">COUNTIF($D19:$AH19,"отп/Б")+COUNTIF($D19:$AH19,"отп")+COUNTIF($D19:$AH19,"отп/с")</f>
        <v>0</v>
      </c>
      <c r="AL19" s="196" t="n">
        <f aca="false">COUNTIF($D19:$AH19,"Б")</f>
        <v>0</v>
      </c>
      <c r="AM19" s="236" t="n">
        <f aca="false">5+3</f>
        <v>8</v>
      </c>
      <c r="AN19" s="57" t="n">
        <v>25</v>
      </c>
      <c r="AO19" s="237" t="n">
        <f aca="false">IF(SUM(D19:AH19)-$AI19*8-AQ19&gt;0,SUM(D19:AH19)-$AI19*8-AQ19,0)-AM19</f>
        <v>22</v>
      </c>
      <c r="AP19" s="238" t="n">
        <v>40</v>
      </c>
      <c r="AQ19" s="239"/>
      <c r="AR19" s="23"/>
      <c r="AS19" s="23"/>
      <c r="AT19" s="98"/>
      <c r="AV19" s="0" t="n">
        <f aca="false">C19='Июль 2019'!C21</f>
        <v>0</v>
      </c>
    </row>
    <row r="20" customFormat="false" ht="15" hidden="false" customHeight="false" outlineLevel="0" collapsed="false">
      <c r="A20" s="232" t="n">
        <v>18</v>
      </c>
      <c r="B20" s="23" t="s">
        <v>27</v>
      </c>
      <c r="C20" s="51" t="s">
        <v>35</v>
      </c>
      <c r="D20" s="91" t="s">
        <v>50</v>
      </c>
      <c r="E20" s="91" t="s">
        <v>50</v>
      </c>
      <c r="F20" s="91" t="n">
        <v>8</v>
      </c>
      <c r="G20" s="92" t="n">
        <v>8</v>
      </c>
      <c r="H20" s="91" t="n">
        <v>8</v>
      </c>
      <c r="I20" s="92" t="n">
        <v>8</v>
      </c>
      <c r="J20" s="92" t="n">
        <v>9</v>
      </c>
      <c r="K20" s="92" t="s">
        <v>50</v>
      </c>
      <c r="L20" s="92" t="s">
        <v>50</v>
      </c>
      <c r="M20" s="27" t="n">
        <v>8</v>
      </c>
      <c r="N20" s="27" t="n">
        <v>9</v>
      </c>
      <c r="O20" s="91" t="n">
        <v>8</v>
      </c>
      <c r="P20" s="92" t="n">
        <v>8</v>
      </c>
      <c r="Q20" s="92" t="n">
        <v>8</v>
      </c>
      <c r="R20" s="92" t="s">
        <v>50</v>
      </c>
      <c r="S20" s="92" t="s">
        <v>50</v>
      </c>
      <c r="T20" s="92" t="s">
        <v>50</v>
      </c>
      <c r="U20" s="92" t="n">
        <v>8</v>
      </c>
      <c r="V20" s="92" t="n">
        <v>8</v>
      </c>
      <c r="W20" s="92" t="n">
        <v>8</v>
      </c>
      <c r="X20" s="92" t="n">
        <v>8</v>
      </c>
      <c r="Y20" s="27" t="s">
        <v>50</v>
      </c>
      <c r="Z20" s="27" t="s">
        <v>50</v>
      </c>
      <c r="AA20" s="92" t="n">
        <v>8</v>
      </c>
      <c r="AB20" s="92" t="n">
        <v>8</v>
      </c>
      <c r="AC20" s="92" t="n">
        <v>8</v>
      </c>
      <c r="AD20" s="92" t="n">
        <v>8</v>
      </c>
      <c r="AE20" s="91" t="s">
        <v>50</v>
      </c>
      <c r="AF20" s="91" t="s">
        <v>50</v>
      </c>
      <c r="AG20" s="91" t="s">
        <v>50</v>
      </c>
      <c r="AH20" s="190"/>
      <c r="AI20" s="200" t="n">
        <f aca="false">IF(COUNTIF(D20:AH20,"&gt;0")&gt;18,18,COUNTIF(D20:AH20,"&gt;0"))</f>
        <v>18</v>
      </c>
      <c r="AJ20" s="25"/>
      <c r="AK20" s="196" t="n">
        <f aca="false">COUNTIF($D20:$AH20,"отп/Б")+COUNTIF($D20:$AH20,"отп")+COUNTIF($D20:$AH20,"отп/с")</f>
        <v>0</v>
      </c>
      <c r="AL20" s="196" t="n">
        <f aca="false">COUNTIF($D20:$AH20,"Б")</f>
        <v>0</v>
      </c>
      <c r="AM20" s="236"/>
      <c r="AN20" s="57" t="n">
        <v>25</v>
      </c>
      <c r="AO20" s="237" t="n">
        <f aca="false">IF(SUM(D20:AH20)-$AI20*8-AQ20&gt;0,SUM(D20:AH20)-$AI20*8-AQ20,0)-AM20</f>
        <v>2</v>
      </c>
      <c r="AP20" s="238" t="n">
        <v>40</v>
      </c>
      <c r="AQ20" s="111"/>
      <c r="AR20" s="23"/>
      <c r="AS20" s="23"/>
      <c r="AT20" s="98"/>
      <c r="AV20" s="0" t="n">
        <f aca="false">C20='Июль 2019'!C22</f>
        <v>0</v>
      </c>
    </row>
    <row r="21" customFormat="false" ht="15" hidden="false" customHeight="false" outlineLevel="0" collapsed="false">
      <c r="A21" s="227" t="n">
        <v>19</v>
      </c>
      <c r="B21" s="23" t="s">
        <v>27</v>
      </c>
      <c r="C21" s="51" t="s">
        <v>37</v>
      </c>
      <c r="D21" s="91" t="s">
        <v>50</v>
      </c>
      <c r="E21" s="91" t="s">
        <v>50</v>
      </c>
      <c r="F21" s="91" t="n">
        <v>8</v>
      </c>
      <c r="G21" s="92" t="n">
        <v>8</v>
      </c>
      <c r="H21" s="91" t="n">
        <v>8</v>
      </c>
      <c r="I21" s="92" t="n">
        <v>9</v>
      </c>
      <c r="J21" s="92" t="n">
        <v>10</v>
      </c>
      <c r="K21" s="92" t="s">
        <v>50</v>
      </c>
      <c r="L21" s="92" t="s">
        <v>50</v>
      </c>
      <c r="M21" s="27" t="n">
        <v>8</v>
      </c>
      <c r="N21" s="27" t="n">
        <v>10</v>
      </c>
      <c r="O21" s="91" t="n">
        <v>9</v>
      </c>
      <c r="P21" s="92" t="n">
        <v>8</v>
      </c>
      <c r="Q21" s="92" t="n">
        <v>9</v>
      </c>
      <c r="R21" s="92" t="s">
        <v>50</v>
      </c>
      <c r="S21" s="92" t="s">
        <v>50</v>
      </c>
      <c r="T21" s="92" t="s">
        <v>50</v>
      </c>
      <c r="U21" s="92" t="n">
        <v>8</v>
      </c>
      <c r="V21" s="92" t="n">
        <v>8</v>
      </c>
      <c r="W21" s="92" t="n">
        <v>8</v>
      </c>
      <c r="X21" s="92" t="n">
        <v>8</v>
      </c>
      <c r="Y21" s="27" t="s">
        <v>50</v>
      </c>
      <c r="Z21" s="27" t="s">
        <v>50</v>
      </c>
      <c r="AA21" s="92" t="n">
        <v>8</v>
      </c>
      <c r="AB21" s="92" t="n">
        <v>8</v>
      </c>
      <c r="AC21" s="92" t="n">
        <v>8</v>
      </c>
      <c r="AD21" s="92" t="n">
        <v>11</v>
      </c>
      <c r="AE21" s="91" t="s">
        <v>50</v>
      </c>
      <c r="AF21" s="91" t="s">
        <v>50</v>
      </c>
      <c r="AG21" s="91" t="s">
        <v>50</v>
      </c>
      <c r="AH21" s="190"/>
      <c r="AI21" s="200" t="n">
        <f aca="false">IF(COUNTIF(D21:AH21,"&gt;0")&gt;18,18,COUNTIF(D21:AH21,"&gt;0"))</f>
        <v>18</v>
      </c>
      <c r="AJ21" s="25"/>
      <c r="AK21" s="196" t="n">
        <f aca="false">COUNTIF($D21:$AH21,"отп/Б")+COUNTIF($D21:$AH21,"отп")+COUNTIF($D21:$AH21,"отп/с")</f>
        <v>0</v>
      </c>
      <c r="AL21" s="196" t="n">
        <f aca="false">COUNTIF($D21:$AH21,"Б")</f>
        <v>0</v>
      </c>
      <c r="AM21" s="26"/>
      <c r="AN21" s="31" t="n">
        <v>25</v>
      </c>
      <c r="AO21" s="197" t="n">
        <f aca="false">IF(SUM(D21:AH21)-$AI21*8-AQ21&gt;0,SUM(D21:AH21)-$AI21*8-AQ21,0)-AM21</f>
        <v>10</v>
      </c>
      <c r="AP21" s="235" t="n">
        <v>40</v>
      </c>
      <c r="AQ21" s="111"/>
      <c r="AR21" s="23"/>
      <c r="AS21" s="23"/>
      <c r="AT21" s="98"/>
      <c r="AV21" s="0" t="n">
        <f aca="false">C21='Июль 2019'!C23</f>
        <v>0</v>
      </c>
    </row>
    <row r="22" customFormat="false" ht="15" hidden="false" customHeight="false" outlineLevel="0" collapsed="false">
      <c r="A22" s="232" t="n">
        <v>20</v>
      </c>
      <c r="B22" s="23" t="s">
        <v>27</v>
      </c>
      <c r="C22" s="46" t="s">
        <v>38</v>
      </c>
      <c r="D22" s="240" t="s">
        <v>65</v>
      </c>
      <c r="E22" s="240" t="s">
        <v>65</v>
      </c>
      <c r="F22" s="240" t="s">
        <v>65</v>
      </c>
      <c r="G22" s="240" t="s">
        <v>65</v>
      </c>
      <c r="H22" s="240" t="s">
        <v>65</v>
      </c>
      <c r="I22" s="240" t="s">
        <v>65</v>
      </c>
      <c r="J22" s="240" t="s">
        <v>65</v>
      </c>
      <c r="K22" s="240" t="s">
        <v>65</v>
      </c>
      <c r="L22" s="240" t="s">
        <v>65</v>
      </c>
      <c r="M22" s="240" t="s">
        <v>65</v>
      </c>
      <c r="N22" s="240" t="s">
        <v>65</v>
      </c>
      <c r="O22" s="240" t="s">
        <v>65</v>
      </c>
      <c r="P22" s="240" t="s">
        <v>65</v>
      </c>
      <c r="Q22" s="240" t="s">
        <v>65</v>
      </c>
      <c r="R22" s="92" t="s">
        <v>50</v>
      </c>
      <c r="S22" s="92" t="s">
        <v>50</v>
      </c>
      <c r="T22" s="92" t="s">
        <v>50</v>
      </c>
      <c r="U22" s="92" t="n">
        <v>8</v>
      </c>
      <c r="V22" s="92" t="n">
        <v>8</v>
      </c>
      <c r="W22" s="92" t="n">
        <v>8</v>
      </c>
      <c r="X22" s="92" t="n">
        <v>9</v>
      </c>
      <c r="Y22" s="27" t="s">
        <v>50</v>
      </c>
      <c r="Z22" s="27" t="s">
        <v>50</v>
      </c>
      <c r="AA22" s="92" t="n">
        <v>8</v>
      </c>
      <c r="AB22" s="92" t="n">
        <v>8</v>
      </c>
      <c r="AC22" s="92" t="n">
        <v>8</v>
      </c>
      <c r="AD22" s="92" t="n">
        <v>8</v>
      </c>
      <c r="AE22" s="91" t="s">
        <v>50</v>
      </c>
      <c r="AF22" s="91" t="s">
        <v>50</v>
      </c>
      <c r="AG22" s="91" t="s">
        <v>50</v>
      </c>
      <c r="AH22" s="190"/>
      <c r="AI22" s="200" t="n">
        <f aca="false">IF(COUNTIF(D22:AH22,"&gt;0")&gt;18,18,COUNTIF(D22:AH22,"&gt;0"))</f>
        <v>8</v>
      </c>
      <c r="AJ22" s="25"/>
      <c r="AK22" s="196" t="n">
        <f aca="false">COUNTIF($D22:$AH22,"отп/Б")+COUNTIF($D22:$AH22,"отп")+COUNTIF($D22:$AH22,"отп/с")</f>
        <v>0</v>
      </c>
      <c r="AL22" s="196" t="n">
        <f aca="false">COUNTIF($D22:$AH22,"Б")</f>
        <v>14</v>
      </c>
      <c r="AM22" s="26"/>
      <c r="AN22" s="31" t="n">
        <v>25</v>
      </c>
      <c r="AO22" s="197" t="n">
        <f aca="false">IF(SUM(D22:AH22)-$AI22*8-AQ22&gt;0,SUM(D22:AH22)-$AI22*8-AQ22,0)-AM22</f>
        <v>1</v>
      </c>
      <c r="AP22" s="235" t="n">
        <v>40</v>
      </c>
      <c r="AQ22" s="111"/>
      <c r="AR22" s="23"/>
      <c r="AS22" s="23"/>
      <c r="AT22" s="98"/>
      <c r="AV22" s="0" t="n">
        <f aca="false">C22='Июль 2019'!C24</f>
        <v>0</v>
      </c>
    </row>
    <row r="23" customFormat="false" ht="15" hidden="false" customHeight="false" outlineLevel="0" collapsed="false">
      <c r="A23" s="227" t="n">
        <v>21</v>
      </c>
      <c r="B23" s="23" t="s">
        <v>27</v>
      </c>
      <c r="C23" s="46" t="s">
        <v>39</v>
      </c>
      <c r="D23" s="91" t="s">
        <v>50</v>
      </c>
      <c r="E23" s="91" t="s">
        <v>50</v>
      </c>
      <c r="F23" s="194" t="s">
        <v>15</v>
      </c>
      <c r="G23" s="194" t="s">
        <v>15</v>
      </c>
      <c r="H23" s="194" t="s">
        <v>15</v>
      </c>
      <c r="I23" s="194" t="s">
        <v>15</v>
      </c>
      <c r="J23" s="194" t="s">
        <v>15</v>
      </c>
      <c r="K23" s="194" t="s">
        <v>15</v>
      </c>
      <c r="L23" s="194" t="s">
        <v>15</v>
      </c>
      <c r="M23" s="194" t="s">
        <v>15</v>
      </c>
      <c r="N23" s="194" t="s">
        <v>15</v>
      </c>
      <c r="O23" s="194" t="s">
        <v>15</v>
      </c>
      <c r="P23" s="194" t="s">
        <v>15</v>
      </c>
      <c r="Q23" s="194" t="s">
        <v>15</v>
      </c>
      <c r="R23" s="194" t="s">
        <v>15</v>
      </c>
      <c r="S23" s="194" t="s">
        <v>15</v>
      </c>
      <c r="T23" s="92" t="s">
        <v>50</v>
      </c>
      <c r="U23" s="92" t="n">
        <v>8</v>
      </c>
      <c r="V23" s="92" t="n">
        <v>8</v>
      </c>
      <c r="W23" s="92" t="n">
        <v>8</v>
      </c>
      <c r="X23" s="92" t="n">
        <v>8</v>
      </c>
      <c r="Y23" s="27" t="s">
        <v>50</v>
      </c>
      <c r="Z23" s="27" t="s">
        <v>50</v>
      </c>
      <c r="AA23" s="92" t="n">
        <v>8</v>
      </c>
      <c r="AB23" s="92" t="n">
        <v>8</v>
      </c>
      <c r="AC23" s="92" t="n">
        <v>8</v>
      </c>
      <c r="AD23" s="92" t="n">
        <v>9</v>
      </c>
      <c r="AE23" s="91" t="s">
        <v>50</v>
      </c>
      <c r="AF23" s="91" t="s">
        <v>50</v>
      </c>
      <c r="AG23" s="91" t="s">
        <v>50</v>
      </c>
      <c r="AH23" s="190"/>
      <c r="AI23" s="200" t="n">
        <f aca="false">IF(COUNTIF(D23:AH23,"&gt;0")&gt;18,18,COUNTIF(D23:AH23,"&gt;0"))</f>
        <v>8</v>
      </c>
      <c r="AJ23" s="25"/>
      <c r="AK23" s="196" t="n">
        <f aca="false">COUNTIF($D23:$AH23,"отп/Б")+COUNTIF($D23:$AH23,"отп")+COUNTIF($D23:$AH23,"отп/с")</f>
        <v>14</v>
      </c>
      <c r="AL23" s="196" t="n">
        <f aca="false">COUNTIF($D23:$AH23,"Б")</f>
        <v>0</v>
      </c>
      <c r="AM23" s="26"/>
      <c r="AN23" s="31" t="n">
        <v>25</v>
      </c>
      <c r="AO23" s="197" t="n">
        <f aca="false">IF(SUM(D23:AH23)-$AI23*8-AQ23&gt;0,SUM(D23:AH23)-$AI23*8-AQ23,0)-AM23</f>
        <v>1</v>
      </c>
      <c r="AP23" s="231" t="n">
        <v>40</v>
      </c>
      <c r="AQ23" s="111"/>
      <c r="AR23" s="34"/>
      <c r="AS23" s="34"/>
      <c r="AT23" s="98"/>
      <c r="AV23" s="0" t="n">
        <f aca="false">C23='Июль 2019'!C25</f>
        <v>0</v>
      </c>
    </row>
    <row r="24" customFormat="false" ht="15" hidden="false" customHeight="false" outlineLevel="0" collapsed="false">
      <c r="A24" s="232" t="n">
        <v>22</v>
      </c>
      <c r="B24" s="23" t="s">
        <v>27</v>
      </c>
      <c r="C24" s="59" t="s">
        <v>40</v>
      </c>
      <c r="D24" s="91" t="s">
        <v>50</v>
      </c>
      <c r="E24" s="91" t="s">
        <v>50</v>
      </c>
      <c r="F24" s="91" t="n">
        <v>10</v>
      </c>
      <c r="G24" s="92" t="n">
        <v>8</v>
      </c>
      <c r="H24" s="91" t="n">
        <v>10</v>
      </c>
      <c r="I24" s="92" t="n">
        <v>8</v>
      </c>
      <c r="J24" s="92" t="n">
        <v>9</v>
      </c>
      <c r="K24" s="92" t="s">
        <v>50</v>
      </c>
      <c r="L24" s="92" t="s">
        <v>50</v>
      </c>
      <c r="M24" s="92" t="n">
        <v>8</v>
      </c>
      <c r="N24" s="27" t="n">
        <v>9</v>
      </c>
      <c r="O24" s="91" t="n">
        <v>9</v>
      </c>
      <c r="P24" s="92" t="n">
        <v>8</v>
      </c>
      <c r="Q24" s="92" t="n">
        <v>11</v>
      </c>
      <c r="R24" s="92" t="s">
        <v>50</v>
      </c>
      <c r="S24" s="92" t="s">
        <v>50</v>
      </c>
      <c r="T24" s="92" t="s">
        <v>50</v>
      </c>
      <c r="U24" s="92" t="n">
        <v>8</v>
      </c>
      <c r="V24" s="92" t="n">
        <v>8</v>
      </c>
      <c r="W24" s="92" t="n">
        <v>8</v>
      </c>
      <c r="X24" s="91" t="n">
        <v>10</v>
      </c>
      <c r="Y24" s="27" t="s">
        <v>50</v>
      </c>
      <c r="Z24" s="27" t="s">
        <v>50</v>
      </c>
      <c r="AA24" s="92" t="n">
        <v>8</v>
      </c>
      <c r="AB24" s="92" t="n">
        <v>8</v>
      </c>
      <c r="AC24" s="120" t="s">
        <v>15</v>
      </c>
      <c r="AD24" s="120" t="s">
        <v>15</v>
      </c>
      <c r="AE24" s="91" t="s">
        <v>50</v>
      </c>
      <c r="AF24" s="91" t="s">
        <v>50</v>
      </c>
      <c r="AG24" s="91" t="s">
        <v>50</v>
      </c>
      <c r="AH24" s="190"/>
      <c r="AI24" s="200" t="n">
        <f aca="false">IF(COUNTIF(D24:AH24,"&gt;0")&gt;18,18,COUNTIF(D24:AH24,"&gt;0"))</f>
        <v>16</v>
      </c>
      <c r="AJ24" s="25"/>
      <c r="AK24" s="196" t="n">
        <f aca="false">COUNTIF($D24:$AH24,"отп/Б")+COUNTIF($D24:$AH24,"отп")+COUNTIF($D24:$AH24,"отп/с")</f>
        <v>2</v>
      </c>
      <c r="AL24" s="196" t="n">
        <f aca="false">COUNTIF($D24:$AH24,"Б")</f>
        <v>0</v>
      </c>
      <c r="AM24" s="26"/>
      <c r="AN24" s="31" t="n">
        <v>25</v>
      </c>
      <c r="AO24" s="197" t="n">
        <f aca="false">IF(SUM(D24:AH24)-$AI24*8-AQ24&gt;0,SUM(D24:AH24)-$AI24*8-AQ24,0)-AM24</f>
        <v>12</v>
      </c>
      <c r="AP24" s="235"/>
      <c r="AQ24" s="111"/>
      <c r="AR24" s="23"/>
      <c r="AS24" s="23"/>
      <c r="AT24" s="98"/>
      <c r="AV24" s="0" t="n">
        <f aca="false">C24='Июль 2019'!C26</f>
        <v>0</v>
      </c>
    </row>
    <row r="25" customFormat="false" ht="15" hidden="false" customHeight="false" outlineLevel="0" collapsed="false">
      <c r="A25" s="227" t="n">
        <v>23</v>
      </c>
      <c r="B25" s="23" t="s">
        <v>27</v>
      </c>
      <c r="C25" s="51" t="s">
        <v>42</v>
      </c>
      <c r="D25" s="91" t="s">
        <v>50</v>
      </c>
      <c r="E25" s="91" t="s">
        <v>50</v>
      </c>
      <c r="F25" s="91" t="n">
        <v>10</v>
      </c>
      <c r="G25" s="92" t="n">
        <v>11</v>
      </c>
      <c r="H25" s="91" t="n">
        <v>10.5</v>
      </c>
      <c r="I25" s="92" t="n">
        <v>9</v>
      </c>
      <c r="J25" s="92" t="n">
        <v>9</v>
      </c>
      <c r="K25" s="92" t="s">
        <v>50</v>
      </c>
      <c r="L25" s="92" t="s">
        <v>50</v>
      </c>
      <c r="M25" s="92" t="n">
        <v>12</v>
      </c>
      <c r="N25" s="92" t="n">
        <v>11</v>
      </c>
      <c r="O25" s="91" t="n">
        <v>10</v>
      </c>
      <c r="P25" s="92" t="n">
        <v>10</v>
      </c>
      <c r="Q25" s="92" t="n">
        <v>10</v>
      </c>
      <c r="R25" s="92" t="s">
        <v>50</v>
      </c>
      <c r="S25" s="92" t="s">
        <v>50</v>
      </c>
      <c r="T25" s="92" t="s">
        <v>50</v>
      </c>
      <c r="U25" s="92" t="n">
        <v>10</v>
      </c>
      <c r="V25" s="91" t="n">
        <v>11</v>
      </c>
      <c r="W25" s="91" t="n">
        <v>10.5</v>
      </c>
      <c r="X25" s="91" t="n">
        <v>10</v>
      </c>
      <c r="Y25" s="27" t="s">
        <v>50</v>
      </c>
      <c r="Z25" s="27" t="s">
        <v>50</v>
      </c>
      <c r="AA25" s="91" t="n">
        <v>12.5</v>
      </c>
      <c r="AB25" s="91" t="n">
        <v>11</v>
      </c>
      <c r="AC25" s="92" t="n">
        <v>10</v>
      </c>
      <c r="AD25" s="92" t="n">
        <v>8</v>
      </c>
      <c r="AE25" s="91" t="s">
        <v>50</v>
      </c>
      <c r="AF25" s="91" t="s">
        <v>50</v>
      </c>
      <c r="AG25" s="91" t="s">
        <v>50</v>
      </c>
      <c r="AH25" s="190"/>
      <c r="AI25" s="200" t="n">
        <f aca="false">IF(COUNTIF(D25:AH25,"&gt;0")&gt;18,18,COUNTIF(D25:AH25,"&gt;0"))</f>
        <v>18</v>
      </c>
      <c r="AJ25" s="25" t="s">
        <v>88</v>
      </c>
      <c r="AK25" s="196" t="n">
        <f aca="false">COUNTIF($D25:$AH25,"отп/Б")+COUNTIF($D25:$AH25,"отп")+COUNTIF($D25:$AH25,"отп/с")</f>
        <v>0</v>
      </c>
      <c r="AL25" s="196" t="n">
        <f aca="false">COUNTIF($D25:$AH25,"Б")</f>
        <v>0</v>
      </c>
      <c r="AM25" s="26"/>
      <c r="AN25" s="31" t="n">
        <v>25</v>
      </c>
      <c r="AO25" s="237" t="n">
        <f aca="false">IF(SUM(D25:AH25)-$AI25*8-AQ25&gt;0,SUM(D25:AH25)-$AI25*8-AQ25,0)-AM25</f>
        <v>41.5</v>
      </c>
      <c r="AP25" s="235" t="n">
        <v>40</v>
      </c>
      <c r="AQ25" s="111"/>
      <c r="AR25" s="23"/>
      <c r="AS25" s="23"/>
      <c r="AT25" s="98"/>
      <c r="AV25" s="0" t="n">
        <f aca="false">C25='Июль 2019'!C27</f>
        <v>0</v>
      </c>
    </row>
    <row r="26" customFormat="false" ht="15" hidden="false" customHeight="false" outlineLevel="0" collapsed="false">
      <c r="A26" s="232" t="n">
        <v>24</v>
      </c>
      <c r="B26" s="23" t="s">
        <v>27</v>
      </c>
      <c r="C26" s="46" t="s">
        <v>43</v>
      </c>
      <c r="D26" s="194" t="s">
        <v>15</v>
      </c>
      <c r="E26" s="194" t="s">
        <v>15</v>
      </c>
      <c r="F26" s="194" t="s">
        <v>15</v>
      </c>
      <c r="G26" s="194" t="s">
        <v>15</v>
      </c>
      <c r="H26" s="194" t="s">
        <v>15</v>
      </c>
      <c r="I26" s="194" t="s">
        <v>15</v>
      </c>
      <c r="J26" s="194" t="s">
        <v>15</v>
      </c>
      <c r="K26" s="194" t="s">
        <v>15</v>
      </c>
      <c r="L26" s="194" t="s">
        <v>15</v>
      </c>
      <c r="M26" s="194" t="s">
        <v>15</v>
      </c>
      <c r="N26" s="194" t="s">
        <v>15</v>
      </c>
      <c r="O26" s="194" t="s">
        <v>15</v>
      </c>
      <c r="P26" s="194" t="s">
        <v>15</v>
      </c>
      <c r="Q26" s="194" t="s">
        <v>15</v>
      </c>
      <c r="R26" s="194" t="s">
        <v>15</v>
      </c>
      <c r="S26" s="92" t="s">
        <v>50</v>
      </c>
      <c r="T26" s="92" t="s">
        <v>50</v>
      </c>
      <c r="U26" s="92" t="n">
        <v>8</v>
      </c>
      <c r="V26" s="91" t="n">
        <v>10</v>
      </c>
      <c r="W26" s="27" t="n">
        <v>9</v>
      </c>
      <c r="X26" s="27" t="n">
        <v>9</v>
      </c>
      <c r="Y26" s="27" t="s">
        <v>50</v>
      </c>
      <c r="Z26" s="27" t="s">
        <v>50</v>
      </c>
      <c r="AA26" s="27" t="n">
        <v>9</v>
      </c>
      <c r="AB26" s="27" t="n">
        <v>9</v>
      </c>
      <c r="AC26" s="92" t="n">
        <v>9</v>
      </c>
      <c r="AD26" s="92" t="n">
        <v>9</v>
      </c>
      <c r="AE26" s="91" t="s">
        <v>50</v>
      </c>
      <c r="AF26" s="91" t="s">
        <v>50</v>
      </c>
      <c r="AG26" s="91" t="s">
        <v>50</v>
      </c>
      <c r="AH26" s="190"/>
      <c r="AI26" s="200" t="n">
        <f aca="false">IF(COUNTIF(D26:AH26,"&gt;0")&gt;18,18,COUNTIF(D26:AH26,"&gt;0"))</f>
        <v>8</v>
      </c>
      <c r="AJ26" s="25"/>
      <c r="AK26" s="196" t="n">
        <f aca="false">COUNTIF($D26:$AH26,"отп/Б")+COUNTIF($D26:$AH26,"отп")+COUNTIF($D26:$AH26,"отп/с")</f>
        <v>15</v>
      </c>
      <c r="AL26" s="196" t="n">
        <f aca="false">COUNTIF($D26:$AH26,"Б")</f>
        <v>0</v>
      </c>
      <c r="AM26" s="26"/>
      <c r="AN26" s="31" t="n">
        <v>25</v>
      </c>
      <c r="AO26" s="197" t="n">
        <f aca="false">IF(SUM(D26:AH26)-$AI26*8-AQ26&gt;0,SUM(D26:AH26)-$AI26*8-AQ26,0)-AM26</f>
        <v>8</v>
      </c>
      <c r="AP26" s="235" t="n">
        <v>40</v>
      </c>
      <c r="AQ26" s="111"/>
      <c r="AR26" s="23"/>
      <c r="AS26" s="23"/>
      <c r="AT26" s="98"/>
      <c r="AV26" s="0" t="n">
        <f aca="false">C26='Июль 2019'!C28</f>
        <v>0</v>
      </c>
    </row>
    <row r="27" customFormat="false" ht="15" hidden="false" customHeight="false" outlineLevel="0" collapsed="false">
      <c r="A27" s="227" t="n">
        <v>25</v>
      </c>
      <c r="B27" s="23" t="s">
        <v>27</v>
      </c>
      <c r="C27" s="46" t="s">
        <v>44</v>
      </c>
      <c r="D27" s="91" t="s">
        <v>50</v>
      </c>
      <c r="E27" s="91" t="s">
        <v>50</v>
      </c>
      <c r="F27" s="91" t="n">
        <v>8</v>
      </c>
      <c r="G27" s="92" t="n">
        <v>8</v>
      </c>
      <c r="H27" s="91" t="n">
        <v>8</v>
      </c>
      <c r="I27" s="92" t="n">
        <v>8</v>
      </c>
      <c r="J27" s="92" t="n">
        <v>8</v>
      </c>
      <c r="K27" s="92" t="s">
        <v>50</v>
      </c>
      <c r="L27" s="92" t="s">
        <v>50</v>
      </c>
      <c r="M27" s="92" t="n">
        <v>8</v>
      </c>
      <c r="N27" s="27" t="n">
        <v>11</v>
      </c>
      <c r="O27" s="91" t="n">
        <v>11</v>
      </c>
      <c r="P27" s="92" t="n">
        <v>10</v>
      </c>
      <c r="Q27" s="92" t="n">
        <v>9</v>
      </c>
      <c r="R27" s="92" t="s">
        <v>50</v>
      </c>
      <c r="S27" s="92" t="s">
        <v>50</v>
      </c>
      <c r="T27" s="92" t="s">
        <v>50</v>
      </c>
      <c r="U27" s="92" t="n">
        <v>8</v>
      </c>
      <c r="V27" s="92" t="n">
        <v>8</v>
      </c>
      <c r="W27" s="91" t="n">
        <v>9.5</v>
      </c>
      <c r="X27" s="92" t="n">
        <v>8</v>
      </c>
      <c r="Y27" s="27" t="s">
        <v>50</v>
      </c>
      <c r="Z27" s="27" t="s">
        <v>50</v>
      </c>
      <c r="AA27" s="120" t="s">
        <v>15</v>
      </c>
      <c r="AB27" s="120" t="s">
        <v>15</v>
      </c>
      <c r="AC27" s="120" t="s">
        <v>15</v>
      </c>
      <c r="AD27" s="120" t="s">
        <v>15</v>
      </c>
      <c r="AE27" s="91" t="s">
        <v>50</v>
      </c>
      <c r="AF27" s="91" t="s">
        <v>50</v>
      </c>
      <c r="AG27" s="91" t="s">
        <v>50</v>
      </c>
      <c r="AH27" s="190"/>
      <c r="AI27" s="200" t="n">
        <f aca="false">IF(COUNTIF(D27:AH27,"&gt;0")&gt;18,18,COUNTIF(D27:AH27,"&gt;0"))</f>
        <v>14</v>
      </c>
      <c r="AJ27" s="25"/>
      <c r="AK27" s="196" t="n">
        <f aca="false">COUNTIF($D27:$AH27,"отп/Б")+COUNTIF($D27:$AH27,"отп")+COUNTIF($D27:$AH27,"отп/с")</f>
        <v>4</v>
      </c>
      <c r="AL27" s="196" t="n">
        <f aca="false">COUNTIF($D27:$AH27,"Б")</f>
        <v>0</v>
      </c>
      <c r="AM27" s="26"/>
      <c r="AN27" s="123" t="n">
        <v>25</v>
      </c>
      <c r="AO27" s="237" t="n">
        <f aca="false">IF(SUM(D27:AH27)-$AI27*8-AQ27&gt;0,SUM(D27:AH27)-$AI27*8-AQ27,0)-AM27</f>
        <v>10.5</v>
      </c>
      <c r="AP27" s="241" t="n">
        <v>60</v>
      </c>
      <c r="AR27" s="34"/>
      <c r="AS27" s="34"/>
      <c r="AT27" s="98"/>
      <c r="AV27" s="0" t="n">
        <f aca="false">C27='Июль 2019'!C29</f>
        <v>0</v>
      </c>
    </row>
    <row r="28" customFormat="false" ht="15" hidden="false" customHeight="false" outlineLevel="0" collapsed="false">
      <c r="A28" s="232" t="n">
        <v>26</v>
      </c>
      <c r="B28" s="23" t="s">
        <v>27</v>
      </c>
      <c r="C28" s="51" t="s">
        <v>45</v>
      </c>
      <c r="D28" s="91" t="s">
        <v>50</v>
      </c>
      <c r="E28" s="91" t="s">
        <v>50</v>
      </c>
      <c r="F28" s="91" t="n">
        <v>11</v>
      </c>
      <c r="G28" s="92" t="n">
        <v>9</v>
      </c>
      <c r="H28" s="194" t="s">
        <v>15</v>
      </c>
      <c r="I28" s="92" t="n">
        <v>8</v>
      </c>
      <c r="J28" s="92" t="n">
        <v>12</v>
      </c>
      <c r="K28" s="92" t="s">
        <v>50</v>
      </c>
      <c r="L28" s="92" t="s">
        <v>50</v>
      </c>
      <c r="M28" s="92" t="n">
        <v>10.5</v>
      </c>
      <c r="N28" s="92" t="n">
        <v>10</v>
      </c>
      <c r="O28" s="92" t="n">
        <v>15</v>
      </c>
      <c r="P28" s="92" t="n">
        <v>23</v>
      </c>
      <c r="Q28" s="92" t="n">
        <v>8</v>
      </c>
      <c r="R28" s="92" t="s">
        <v>50</v>
      </c>
      <c r="S28" s="92" t="s">
        <v>50</v>
      </c>
      <c r="T28" s="92" t="s">
        <v>50</v>
      </c>
      <c r="U28" s="120" t="s">
        <v>15</v>
      </c>
      <c r="V28" s="120" t="s">
        <v>15</v>
      </c>
      <c r="W28" s="120" t="s">
        <v>15</v>
      </c>
      <c r="X28" s="120" t="s">
        <v>15</v>
      </c>
      <c r="Y28" s="120" t="s">
        <v>15</v>
      </c>
      <c r="Z28" s="120" t="s">
        <v>15</v>
      </c>
      <c r="AA28" s="120" t="s">
        <v>15</v>
      </c>
      <c r="AB28" s="120" t="s">
        <v>15</v>
      </c>
      <c r="AC28" s="120" t="s">
        <v>15</v>
      </c>
      <c r="AD28" s="120" t="s">
        <v>15</v>
      </c>
      <c r="AE28" s="91" t="s">
        <v>50</v>
      </c>
      <c r="AF28" s="91" t="s">
        <v>50</v>
      </c>
      <c r="AG28" s="91" t="s">
        <v>50</v>
      </c>
      <c r="AH28" s="190"/>
      <c r="AI28" s="200" t="n">
        <f aca="false">IF(COUNTIF(D28:AH28,"&gt;0")&gt;18,18,COUNTIF(D28:AH28,"&gt;0"))</f>
        <v>9</v>
      </c>
      <c r="AJ28" s="25" t="n">
        <f aca="false">COUNTIF(D28:AH28,"&gt;0")</f>
        <v>9</v>
      </c>
      <c r="AK28" s="196" t="n">
        <f aca="false">COUNTIF($D28:$AH28,"отп/Б")+COUNTIF($D28:$AH28,"отп")+COUNTIF($D28:$AH28,"отп/с")</f>
        <v>11</v>
      </c>
      <c r="AL28" s="196" t="n">
        <f aca="false">COUNTIF($D28:$AH28,"Б")</f>
        <v>0</v>
      </c>
      <c r="AM28" s="26" t="n">
        <f aca="false">8+8</f>
        <v>16</v>
      </c>
      <c r="AN28" s="93" t="n">
        <v>15</v>
      </c>
      <c r="AO28" s="237" t="n">
        <f aca="false">IF(SUM(D28:AH28)-$AI28*8-AQ28&gt;0,SUM(D28:AH28)-$AI28*8-AQ28,0)-AM28</f>
        <v>18.5</v>
      </c>
      <c r="AP28" s="242" t="n">
        <v>30</v>
      </c>
      <c r="AQ28" s="111"/>
      <c r="AR28" s="23"/>
      <c r="AS28" s="23"/>
      <c r="AT28" s="98"/>
      <c r="AV28" s="0" t="n">
        <f aca="false">C28='Июль 2019'!C30</f>
        <v>0</v>
      </c>
    </row>
    <row r="29" customFormat="false" ht="15" hidden="false" customHeight="false" outlineLevel="0" collapsed="false">
      <c r="A29" s="227" t="n">
        <v>27</v>
      </c>
      <c r="B29" s="23" t="s">
        <v>27</v>
      </c>
      <c r="C29" s="51" t="s">
        <v>46</v>
      </c>
      <c r="D29" s="243" t="s">
        <v>89</v>
      </c>
      <c r="E29" s="243"/>
      <c r="F29" s="243"/>
      <c r="G29" s="243"/>
      <c r="H29" s="243"/>
      <c r="I29" s="92" t="n">
        <v>8</v>
      </c>
      <c r="J29" s="92" t="n">
        <v>8</v>
      </c>
      <c r="K29" s="92" t="s">
        <v>50</v>
      </c>
      <c r="L29" s="92" t="s">
        <v>50</v>
      </c>
      <c r="M29" s="92" t="n">
        <v>8</v>
      </c>
      <c r="N29" s="92" t="n">
        <v>10</v>
      </c>
      <c r="O29" s="91" t="n">
        <v>9</v>
      </c>
      <c r="P29" s="92" t="n">
        <v>8</v>
      </c>
      <c r="Q29" s="92" t="n">
        <v>8</v>
      </c>
      <c r="R29" s="92" t="s">
        <v>50</v>
      </c>
      <c r="S29" s="92" t="s">
        <v>50</v>
      </c>
      <c r="T29" s="92" t="s">
        <v>50</v>
      </c>
      <c r="U29" s="92" t="n">
        <v>10</v>
      </c>
      <c r="V29" s="91" t="n">
        <v>10</v>
      </c>
      <c r="W29" s="91" t="n">
        <v>10</v>
      </c>
      <c r="X29" s="92" t="n">
        <v>8</v>
      </c>
      <c r="Y29" s="27" t="s">
        <v>50</v>
      </c>
      <c r="Z29" s="27" t="s">
        <v>50</v>
      </c>
      <c r="AA29" s="92" t="n">
        <v>8</v>
      </c>
      <c r="AB29" s="92" t="n">
        <v>8</v>
      </c>
      <c r="AC29" s="92" t="n">
        <v>8</v>
      </c>
      <c r="AD29" s="92" t="n">
        <v>8</v>
      </c>
      <c r="AE29" s="91" t="s">
        <v>50</v>
      </c>
      <c r="AF29" s="91" t="s">
        <v>50</v>
      </c>
      <c r="AG29" s="91" t="s">
        <v>50</v>
      </c>
      <c r="AH29" s="190"/>
      <c r="AI29" s="200" t="n">
        <f aca="false">IF(COUNTIF(D29:AH29,"&gt;0")&gt;18,18,COUNTIF(D29:AH29,"&gt;0"))</f>
        <v>15</v>
      </c>
      <c r="AJ29" s="25"/>
      <c r="AK29" s="196" t="n">
        <f aca="false">COUNTIF($D29:$AH29,"отп/Б")+COUNTIF($D29:$AH29,"отп")+COUNTIF($D29:$AH29,"отп/с")</f>
        <v>0</v>
      </c>
      <c r="AL29" s="196" t="n">
        <f aca="false">COUNTIF($D29:$AH29,"Б")</f>
        <v>0</v>
      </c>
      <c r="AM29" s="26"/>
      <c r="AN29" s="93" t="n">
        <v>15</v>
      </c>
      <c r="AO29" s="237" t="n">
        <f aca="false">IF(SUM(D29:AH29)-$AI29*8-AQ29&gt;0,SUM(D29:AH29)-$AI29*8-AQ29,0)-AM29</f>
        <v>9</v>
      </c>
      <c r="AP29" s="242" t="n">
        <v>30</v>
      </c>
      <c r="AQ29" s="111"/>
      <c r="AR29" s="23"/>
      <c r="AS29" s="23"/>
      <c r="AT29" s="98"/>
      <c r="AV29" s="0" t="n">
        <f aca="false">C29='Июль 2019'!C31</f>
        <v>0</v>
      </c>
    </row>
    <row r="30" customFormat="false" ht="15" hidden="false" customHeight="false" outlineLevel="0" collapsed="false">
      <c r="A30" s="232" t="n">
        <v>28</v>
      </c>
      <c r="B30" s="23" t="s">
        <v>27</v>
      </c>
      <c r="C30" s="51" t="s">
        <v>90</v>
      </c>
      <c r="D30" s="243" t="s">
        <v>91</v>
      </c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92" t="n">
        <v>11</v>
      </c>
      <c r="X30" s="92" t="n">
        <v>39</v>
      </c>
      <c r="Y30" s="27" t="s">
        <v>50</v>
      </c>
      <c r="Z30" s="27" t="s">
        <v>50</v>
      </c>
      <c r="AA30" s="91" t="n">
        <v>11</v>
      </c>
      <c r="AB30" s="92" t="n">
        <v>16</v>
      </c>
      <c r="AC30" s="92" t="n">
        <v>16</v>
      </c>
      <c r="AD30" s="91" t="n">
        <v>16</v>
      </c>
      <c r="AE30" s="27" t="s">
        <v>50</v>
      </c>
      <c r="AF30" s="27" t="s">
        <v>50</v>
      </c>
      <c r="AG30" s="91" t="s">
        <v>50</v>
      </c>
      <c r="AH30" s="91"/>
      <c r="AI30" s="244" t="n">
        <f aca="false">IF(COUNTIF(D30:AH30,"&gt;0")&gt;18,18,COUNTIF(D30:AH30,"&gt;0"))</f>
        <v>6</v>
      </c>
      <c r="AJ30" s="25"/>
      <c r="AK30" s="196" t="n">
        <f aca="false">COUNTIF($D30:$AH30,"отп/Б")+COUNTIF($D30:$AH30,"отп")+COUNTIF($D30:$AH30,"отп/с")</f>
        <v>0</v>
      </c>
      <c r="AL30" s="196" t="n">
        <f aca="false">COUNTIF($D30:$AH30,"Б")</f>
        <v>0</v>
      </c>
      <c r="AM30" s="26" t="n">
        <f aca="false">8+10</f>
        <v>18</v>
      </c>
      <c r="AN30" s="93" t="n">
        <v>15</v>
      </c>
      <c r="AO30" s="237" t="n">
        <f aca="false">IF(SUM(D30:AH30)-$AI30*8-AQ30&gt;0,SUM(D30:AH30)-$AI30*8-AQ30,0)-AM30</f>
        <v>43</v>
      </c>
      <c r="AP30" s="242"/>
      <c r="AQ30" s="111"/>
      <c r="AR30" s="23"/>
      <c r="AS30" s="23"/>
      <c r="AT30" s="98"/>
      <c r="AV30" s="0" t="n">
        <f aca="false">C30='Июль 2019'!C32</f>
        <v>0</v>
      </c>
    </row>
    <row r="31" customFormat="false" ht="15" hidden="false" customHeight="false" outlineLevel="0" collapsed="false">
      <c r="A31" s="227" t="n">
        <v>29</v>
      </c>
      <c r="B31" s="23" t="s">
        <v>27</v>
      </c>
      <c r="C31" s="51" t="s">
        <v>48</v>
      </c>
      <c r="D31" s="91" t="s">
        <v>50</v>
      </c>
      <c r="E31" s="91" t="s">
        <v>50</v>
      </c>
      <c r="F31" s="91" t="n">
        <v>0</v>
      </c>
      <c r="G31" s="92" t="n">
        <v>8</v>
      </c>
      <c r="H31" s="91" t="n">
        <v>8</v>
      </c>
      <c r="I31" s="92" t="n">
        <v>8</v>
      </c>
      <c r="J31" s="92" t="n">
        <v>8</v>
      </c>
      <c r="K31" s="92" t="s">
        <v>50</v>
      </c>
      <c r="L31" s="92" t="s">
        <v>50</v>
      </c>
      <c r="M31" s="92" t="n">
        <v>8</v>
      </c>
      <c r="N31" s="27" t="n">
        <v>8</v>
      </c>
      <c r="O31" s="91" t="n">
        <v>8</v>
      </c>
      <c r="P31" s="91" t="n">
        <v>8</v>
      </c>
      <c r="Q31" s="91" t="n">
        <v>8</v>
      </c>
      <c r="R31" s="92" t="s">
        <v>50</v>
      </c>
      <c r="S31" s="92" t="s">
        <v>50</v>
      </c>
      <c r="T31" s="92" t="s">
        <v>50</v>
      </c>
      <c r="U31" s="91" t="n">
        <v>8</v>
      </c>
      <c r="V31" s="91" t="n">
        <v>8</v>
      </c>
      <c r="W31" s="91" t="n">
        <v>8</v>
      </c>
      <c r="X31" s="91" t="n">
        <v>8</v>
      </c>
      <c r="Y31" s="27" t="s">
        <v>50</v>
      </c>
      <c r="Z31" s="27" t="s">
        <v>50</v>
      </c>
      <c r="AA31" s="91" t="n">
        <v>8</v>
      </c>
      <c r="AB31" s="91" t="n">
        <v>8</v>
      </c>
      <c r="AC31" s="91" t="n">
        <v>8</v>
      </c>
      <c r="AD31" s="91" t="n">
        <v>8</v>
      </c>
      <c r="AE31" s="91" t="s">
        <v>50</v>
      </c>
      <c r="AF31" s="91" t="s">
        <v>50</v>
      </c>
      <c r="AG31" s="91" t="s">
        <v>50</v>
      </c>
      <c r="AH31" s="190"/>
      <c r="AI31" s="200" t="n">
        <f aca="false">IF(COUNTIF(D31:AH31,"&gt;0")&gt;18,18,COUNTIF(D31:AH31,"&gt;0"))</f>
        <v>17</v>
      </c>
      <c r="AJ31" s="25"/>
      <c r="AK31" s="196" t="n">
        <f aca="false">COUNTIF($D31:$AH31,"отп/Б")+COUNTIF($D31:$AH31,"отп")+COUNTIF($D31:$AH31,"отп/с")</f>
        <v>0</v>
      </c>
      <c r="AL31" s="196" t="n">
        <f aca="false">COUNTIF($D31:$AH31,"Б")</f>
        <v>0</v>
      </c>
      <c r="AM31" s="26"/>
      <c r="AN31" s="31"/>
      <c r="AO31" s="197" t="n">
        <f aca="false">IF(SUM(D31:AH31)-$AI31*8-AQ31&gt;0,SUM(D31:AH31)-$AI31*8-AQ31,0)-AM31</f>
        <v>0</v>
      </c>
      <c r="AP31" s="235"/>
      <c r="AQ31" s="111"/>
      <c r="AR31" s="23"/>
      <c r="AS31" s="23"/>
      <c r="AT31" s="98"/>
      <c r="AV31" s="0" t="n">
        <f aca="false">C31='Июль 2019'!C33</f>
        <v>0</v>
      </c>
    </row>
    <row r="32" customFormat="false" ht="15" hidden="false" customHeight="false" outlineLevel="0" collapsed="false">
      <c r="A32" s="245" t="n">
        <v>30</v>
      </c>
      <c r="B32" s="71" t="s">
        <v>27</v>
      </c>
      <c r="C32" s="246" t="s">
        <v>49</v>
      </c>
      <c r="D32" s="247" t="s">
        <v>50</v>
      </c>
      <c r="E32" s="247" t="s">
        <v>50</v>
      </c>
      <c r="F32" s="247" t="n">
        <v>8</v>
      </c>
      <c r="G32" s="248" t="n">
        <v>8</v>
      </c>
      <c r="H32" s="247" t="n">
        <v>0</v>
      </c>
      <c r="I32" s="248" t="n">
        <v>0</v>
      </c>
      <c r="J32" s="248" t="n">
        <v>8</v>
      </c>
      <c r="K32" s="248" t="s">
        <v>50</v>
      </c>
      <c r="L32" s="248" t="s">
        <v>50</v>
      </c>
      <c r="M32" s="248" t="n">
        <v>8</v>
      </c>
      <c r="N32" s="249" t="n">
        <v>8</v>
      </c>
      <c r="O32" s="247" t="n">
        <v>8</v>
      </c>
      <c r="P32" s="248" t="n">
        <v>0</v>
      </c>
      <c r="Q32" s="248" t="n">
        <v>0</v>
      </c>
      <c r="R32" s="248" t="s">
        <v>50</v>
      </c>
      <c r="S32" s="248" t="s">
        <v>50</v>
      </c>
      <c r="T32" s="248" t="s">
        <v>50</v>
      </c>
      <c r="U32" s="247" t="n">
        <v>8</v>
      </c>
      <c r="V32" s="247" t="n">
        <v>8</v>
      </c>
      <c r="W32" s="247" t="n">
        <v>8</v>
      </c>
      <c r="X32" s="247" t="n">
        <v>8</v>
      </c>
      <c r="Y32" s="249" t="s">
        <v>50</v>
      </c>
      <c r="Z32" s="249" t="s">
        <v>50</v>
      </c>
      <c r="AA32" s="247" t="n">
        <v>8</v>
      </c>
      <c r="AB32" s="247" t="n">
        <v>8</v>
      </c>
      <c r="AC32" s="249" t="n">
        <v>8</v>
      </c>
      <c r="AD32" s="247" t="n">
        <v>0</v>
      </c>
      <c r="AE32" s="247" t="s">
        <v>50</v>
      </c>
      <c r="AF32" s="247" t="s">
        <v>50</v>
      </c>
      <c r="AG32" s="247" t="s">
        <v>50</v>
      </c>
      <c r="AH32" s="250"/>
      <c r="AI32" s="251" t="n">
        <f aca="false">IF(COUNTIF(D32:AH32,"&gt;0")&gt;18,18,COUNTIF(D32:AH32,"&gt;0"))</f>
        <v>13</v>
      </c>
      <c r="AJ32" s="252"/>
      <c r="AK32" s="253" t="n">
        <f aca="false">COUNTIF($D32:$AH32,"отп/Б")+COUNTIF($D32:$AH32,"отп")+COUNTIF($D32:$AH32,"отп/с")</f>
        <v>0</v>
      </c>
      <c r="AL32" s="253" t="n">
        <f aca="false">COUNTIF($D32:$AH32,"Б")</f>
        <v>0</v>
      </c>
      <c r="AM32" s="254"/>
      <c r="AN32" s="69"/>
      <c r="AO32" s="255" t="n">
        <f aca="false">IF(SUM(D32:AH32)-$AI32*8-AQ32&gt;0,SUM(D32:AH32)-$AI32*8-AQ32,0)-AM32</f>
        <v>0</v>
      </c>
      <c r="AP32" s="256"/>
      <c r="AQ32" s="111"/>
      <c r="AR32" s="23"/>
      <c r="AS32" s="23"/>
      <c r="AT32" s="98"/>
      <c r="AV32" s="0" t="n">
        <f aca="false">C32='Июль 2019'!C34</f>
        <v>0</v>
      </c>
    </row>
    <row r="33" customFormat="false" ht="15" hidden="false" customHeight="false" outlineLevel="0" collapsed="false">
      <c r="A33" s="89" t="n">
        <v>31</v>
      </c>
      <c r="B33" s="89" t="s">
        <v>50</v>
      </c>
      <c r="C33" s="257" t="s">
        <v>51</v>
      </c>
      <c r="D33" s="91" t="s">
        <v>50</v>
      </c>
      <c r="E33" s="91" t="s">
        <v>50</v>
      </c>
      <c r="F33" s="91" t="n">
        <v>8</v>
      </c>
      <c r="G33" s="91" t="n">
        <v>8</v>
      </c>
      <c r="H33" s="91" t="n">
        <v>8</v>
      </c>
      <c r="I33" s="91" t="n">
        <v>8</v>
      </c>
      <c r="J33" s="91" t="n">
        <v>8</v>
      </c>
      <c r="K33" s="92" t="s">
        <v>50</v>
      </c>
      <c r="L33" s="92" t="s">
        <v>50</v>
      </c>
      <c r="M33" s="92" t="n">
        <v>8</v>
      </c>
      <c r="N33" s="92" t="n">
        <v>8</v>
      </c>
      <c r="O33" s="91" t="n">
        <v>8</v>
      </c>
      <c r="P33" s="92" t="n">
        <v>8</v>
      </c>
      <c r="Q33" s="92" t="n">
        <v>8</v>
      </c>
      <c r="R33" s="92" t="s">
        <v>50</v>
      </c>
      <c r="S33" s="92" t="s">
        <v>50</v>
      </c>
      <c r="T33" s="92" t="s">
        <v>50</v>
      </c>
      <c r="U33" s="92" t="n">
        <v>8</v>
      </c>
      <c r="V33" s="91" t="n">
        <v>8</v>
      </c>
      <c r="W33" s="91" t="n">
        <v>8</v>
      </c>
      <c r="X33" s="91" t="n">
        <v>8</v>
      </c>
      <c r="Y33" s="92" t="s">
        <v>50</v>
      </c>
      <c r="Z33" s="92" t="s">
        <v>50</v>
      </c>
      <c r="AA33" s="91" t="n">
        <v>8</v>
      </c>
      <c r="AB33" s="92" t="n">
        <v>8</v>
      </c>
      <c r="AC33" s="92" t="n">
        <v>8</v>
      </c>
      <c r="AD33" s="91" t="n">
        <v>8</v>
      </c>
      <c r="AE33" s="91" t="s">
        <v>50</v>
      </c>
      <c r="AF33" s="91" t="s">
        <v>50</v>
      </c>
      <c r="AG33" s="91" t="s">
        <v>50</v>
      </c>
      <c r="AH33" s="190"/>
      <c r="AI33" s="258" t="n">
        <f aca="false">IF(COUNTIF(D33:AH33,"&gt;0")&gt;18,18,COUNTIF(D33:AH33,"&gt;0"))</f>
        <v>18</v>
      </c>
      <c r="AJ33" s="91"/>
      <c r="AK33" s="192" t="n">
        <f aca="false">COUNTIF($D33:$AH33,"отп/Б")+COUNTIF($D33:$AH33,"отп")+COUNTIF($D33:$AH33,"отп/с")</f>
        <v>0</v>
      </c>
      <c r="AL33" s="192" t="n">
        <f aca="false">COUNTIF($D33:$AH33,"Б")</f>
        <v>0</v>
      </c>
      <c r="AM33" s="91"/>
      <c r="AN33" s="93" t="n">
        <v>25</v>
      </c>
      <c r="AO33" s="193" t="n">
        <f aca="false">IF(SUM(D33:AH33)-$AI33*8-AQ33&gt;0,SUM(D33:AH33)-$AI33*8-AQ33,0)-AM33</f>
        <v>0</v>
      </c>
      <c r="AP33" s="95" t="n">
        <v>40</v>
      </c>
      <c r="AQ33" s="23"/>
      <c r="AR33" s="34"/>
      <c r="AS33" s="34"/>
      <c r="AT33" s="98"/>
      <c r="AV33" s="0" t="n">
        <f aca="false">C33='Июль 2019'!C35</f>
        <v>0</v>
      </c>
    </row>
    <row r="34" customFormat="false" ht="15" hidden="false" customHeight="false" outlineLevel="0" collapsed="false">
      <c r="A34" s="23" t="n">
        <v>32</v>
      </c>
      <c r="B34" s="23" t="s">
        <v>50</v>
      </c>
      <c r="C34" s="61" t="s">
        <v>92</v>
      </c>
      <c r="D34" s="91" t="s">
        <v>50</v>
      </c>
      <c r="E34" s="91" t="s">
        <v>50</v>
      </c>
      <c r="F34" s="91" t="n">
        <v>8</v>
      </c>
      <c r="G34" s="91" t="n">
        <v>8</v>
      </c>
      <c r="H34" s="91" t="n">
        <v>8</v>
      </c>
      <c r="I34" s="91" t="n">
        <v>8</v>
      </c>
      <c r="J34" s="91" t="n">
        <v>8</v>
      </c>
      <c r="K34" s="92" t="s">
        <v>50</v>
      </c>
      <c r="L34" s="92" t="s">
        <v>50</v>
      </c>
      <c r="M34" s="259" t="s">
        <v>93</v>
      </c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60"/>
      <c r="AI34" s="200" t="n">
        <f aca="false">IF(COUNTIF(D34:AH34,"&gt;0")&gt;18,18,COUNTIF(D34:AH34,"&gt;0"))</f>
        <v>5</v>
      </c>
      <c r="AJ34" s="25"/>
      <c r="AK34" s="196" t="n">
        <f aca="false">COUNTIF($D34:$AH34,"отп/Б")+COUNTIF($D34:$AH34,"отп")+COUNTIF($D34:$AH34,"отп/с")</f>
        <v>0</v>
      </c>
      <c r="AL34" s="196" t="n">
        <f aca="false">COUNTIF($D34:$AH34,"Б")</f>
        <v>0</v>
      </c>
      <c r="AM34" s="25"/>
      <c r="AN34" s="31" t="n">
        <v>25</v>
      </c>
      <c r="AO34" s="230" t="n">
        <f aca="false">IF(SUM(D34:AH34)-$AI34*8-AQ34&gt;0,SUM(D34:AH34)-$AI34*8-AQ34,0)-AM34</f>
        <v>0</v>
      </c>
      <c r="AP34" s="33" t="n">
        <v>40</v>
      </c>
      <c r="AQ34" s="23"/>
      <c r="AR34" s="34"/>
      <c r="AS34" s="34"/>
      <c r="AT34" s="98"/>
      <c r="AV34" s="0" t="n">
        <f aca="false">C34='Июль 2019'!C36</f>
        <v>0</v>
      </c>
    </row>
    <row r="35" customFormat="false" ht="15" hidden="false" customHeight="false" outlineLevel="0" collapsed="false">
      <c r="A35" s="89" t="n">
        <v>33</v>
      </c>
      <c r="B35" s="23" t="s">
        <v>54</v>
      </c>
      <c r="C35" s="62" t="s">
        <v>55</v>
      </c>
      <c r="D35" s="91" t="s">
        <v>50</v>
      </c>
      <c r="E35" s="91" t="s">
        <v>50</v>
      </c>
      <c r="F35" s="91" t="n">
        <v>8</v>
      </c>
      <c r="G35" s="92" t="n">
        <v>8</v>
      </c>
      <c r="H35" s="91" t="n">
        <v>8</v>
      </c>
      <c r="I35" s="92" t="n">
        <v>8</v>
      </c>
      <c r="J35" s="92" t="n">
        <v>8</v>
      </c>
      <c r="K35" s="92" t="s">
        <v>50</v>
      </c>
      <c r="L35" s="92" t="s">
        <v>50</v>
      </c>
      <c r="M35" s="92" t="n">
        <v>8</v>
      </c>
      <c r="N35" s="27" t="n">
        <v>8</v>
      </c>
      <c r="O35" s="91" t="n">
        <v>8</v>
      </c>
      <c r="P35" s="92" t="n">
        <v>8</v>
      </c>
      <c r="Q35" s="92" t="n">
        <v>8</v>
      </c>
      <c r="R35" s="92" t="s">
        <v>50</v>
      </c>
      <c r="S35" s="92" t="s">
        <v>50</v>
      </c>
      <c r="T35" s="92" t="s">
        <v>50</v>
      </c>
      <c r="U35" s="92" t="n">
        <v>8</v>
      </c>
      <c r="V35" s="91" t="n">
        <v>8</v>
      </c>
      <c r="W35" s="91" t="n">
        <v>8</v>
      </c>
      <c r="X35" s="91" t="n">
        <v>8</v>
      </c>
      <c r="Y35" s="27" t="s">
        <v>50</v>
      </c>
      <c r="Z35" s="27" t="s">
        <v>50</v>
      </c>
      <c r="AA35" s="91" t="n">
        <v>8</v>
      </c>
      <c r="AB35" s="27" t="n">
        <v>8</v>
      </c>
      <c r="AC35" s="27" t="n">
        <v>8</v>
      </c>
      <c r="AD35" s="91" t="n">
        <v>8</v>
      </c>
      <c r="AE35" s="91" t="s">
        <v>50</v>
      </c>
      <c r="AF35" s="91" t="s">
        <v>50</v>
      </c>
      <c r="AG35" s="91" t="s">
        <v>50</v>
      </c>
      <c r="AH35" s="190"/>
      <c r="AI35" s="200" t="n">
        <f aca="false">IF(COUNTIF(D35:AH35,"&gt;0")&gt;18,18,COUNTIF(D35:AH35,"&gt;0"))</f>
        <v>18</v>
      </c>
      <c r="AJ35" s="25"/>
      <c r="AK35" s="196" t="n">
        <f aca="false">COUNTIF($D35:$AH35,"отп/Б")+COUNTIF($D35:$AH35,"отп")+COUNTIF($D35:$AH35,"отп/с")</f>
        <v>0</v>
      </c>
      <c r="AL35" s="196" t="n">
        <f aca="false">COUNTIF($D35:$AH35,"Б")</f>
        <v>0</v>
      </c>
      <c r="AM35" s="25"/>
      <c r="AN35" s="31" t="n">
        <v>25</v>
      </c>
      <c r="AO35" s="230" t="n">
        <f aca="false">IF(SUM(D35:AH35)-$AI35*8-AQ35&gt;0,SUM(D35:AH35)-$AI35*8-AQ35,0)-AM35</f>
        <v>0</v>
      </c>
      <c r="AP35" s="33" t="n">
        <v>40</v>
      </c>
      <c r="AQ35" s="23"/>
      <c r="AR35" s="34"/>
      <c r="AS35" s="34"/>
      <c r="AT35" s="98"/>
      <c r="AV35" s="0" t="n">
        <f aca="false">C35='Июль 2019'!C37</f>
        <v>0</v>
      </c>
    </row>
    <row r="36" customFormat="false" ht="15" hidden="false" customHeight="false" outlineLevel="0" collapsed="false">
      <c r="A36" s="23" t="n">
        <v>34</v>
      </c>
      <c r="B36" s="23" t="s">
        <v>54</v>
      </c>
      <c r="C36" s="62" t="s">
        <v>56</v>
      </c>
      <c r="D36" s="91" t="s">
        <v>50</v>
      </c>
      <c r="E36" s="91" t="s">
        <v>50</v>
      </c>
      <c r="F36" s="91" t="n">
        <v>8</v>
      </c>
      <c r="G36" s="92" t="n">
        <v>8</v>
      </c>
      <c r="H36" s="91" t="n">
        <v>8</v>
      </c>
      <c r="I36" s="92" t="n">
        <v>8</v>
      </c>
      <c r="J36" s="92" t="n">
        <v>8</v>
      </c>
      <c r="K36" s="92" t="s">
        <v>50</v>
      </c>
      <c r="L36" s="92" t="s">
        <v>50</v>
      </c>
      <c r="M36" s="92" t="n">
        <v>8</v>
      </c>
      <c r="N36" s="27" t="n">
        <v>8</v>
      </c>
      <c r="O36" s="91" t="n">
        <v>8</v>
      </c>
      <c r="P36" s="92" t="n">
        <v>8</v>
      </c>
      <c r="Q36" s="92" t="n">
        <v>8</v>
      </c>
      <c r="R36" s="92" t="s">
        <v>50</v>
      </c>
      <c r="S36" s="92" t="s">
        <v>50</v>
      </c>
      <c r="T36" s="92" t="s">
        <v>50</v>
      </c>
      <c r="U36" s="92" t="n">
        <v>8</v>
      </c>
      <c r="V36" s="91" t="n">
        <v>8</v>
      </c>
      <c r="W36" s="91" t="n">
        <v>8</v>
      </c>
      <c r="X36" s="91" t="n">
        <v>8</v>
      </c>
      <c r="Y36" s="27" t="s">
        <v>50</v>
      </c>
      <c r="Z36" s="27" t="s">
        <v>50</v>
      </c>
      <c r="AA36" s="91" t="n">
        <v>8</v>
      </c>
      <c r="AB36" s="27" t="n">
        <v>8</v>
      </c>
      <c r="AC36" s="27" t="n">
        <v>8</v>
      </c>
      <c r="AD36" s="91" t="n">
        <v>11</v>
      </c>
      <c r="AE36" s="91" t="s">
        <v>50</v>
      </c>
      <c r="AF36" s="91" t="s">
        <v>50</v>
      </c>
      <c r="AG36" s="91" t="s">
        <v>50</v>
      </c>
      <c r="AH36" s="190"/>
      <c r="AI36" s="200" t="n">
        <f aca="false">IF(COUNTIF(D36:AH36,"&gt;0")&gt;18,18,COUNTIF(D36:AH36,"&gt;0"))</f>
        <v>18</v>
      </c>
      <c r="AJ36" s="25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25"/>
      <c r="AN36" s="31" t="n">
        <v>25</v>
      </c>
      <c r="AO36" s="230" t="n">
        <f aca="false">IF(SUM(D36:AH36)-$AI36*8-AQ36&gt;0,SUM(D36:AH36)-$AI36*8-AQ36,0)-AM36</f>
        <v>3</v>
      </c>
      <c r="AP36" s="33" t="n">
        <v>40</v>
      </c>
      <c r="AQ36" s="23"/>
      <c r="AR36" s="34"/>
      <c r="AS36" s="34"/>
      <c r="AT36" s="98"/>
      <c r="AV36" s="0" t="n">
        <f aca="false">C36='Июль 2019'!C38</f>
        <v>0</v>
      </c>
    </row>
    <row r="37" customFormat="false" ht="15" hidden="false" customHeight="false" outlineLevel="0" collapsed="false">
      <c r="A37" s="89" t="n">
        <v>35</v>
      </c>
      <c r="B37" s="23" t="s">
        <v>54</v>
      </c>
      <c r="C37" s="63" t="s">
        <v>57</v>
      </c>
      <c r="D37" s="91" t="s">
        <v>50</v>
      </c>
      <c r="E37" s="91" t="s">
        <v>50</v>
      </c>
      <c r="F37" s="91" t="n">
        <v>8</v>
      </c>
      <c r="G37" s="92" t="n">
        <v>8</v>
      </c>
      <c r="H37" s="91" t="n">
        <v>8</v>
      </c>
      <c r="I37" s="92" t="n">
        <v>8</v>
      </c>
      <c r="J37" s="92" t="n">
        <v>8</v>
      </c>
      <c r="K37" s="92" t="s">
        <v>50</v>
      </c>
      <c r="L37" s="92" t="s">
        <v>50</v>
      </c>
      <c r="M37" s="92" t="n">
        <v>8</v>
      </c>
      <c r="N37" s="27" t="n">
        <v>8</v>
      </c>
      <c r="O37" s="91" t="n">
        <v>8</v>
      </c>
      <c r="P37" s="92" t="n">
        <v>8</v>
      </c>
      <c r="Q37" s="92" t="n">
        <v>8</v>
      </c>
      <c r="R37" s="92" t="s">
        <v>50</v>
      </c>
      <c r="S37" s="92" t="s">
        <v>50</v>
      </c>
      <c r="T37" s="92" t="s">
        <v>50</v>
      </c>
      <c r="U37" s="92" t="n">
        <v>8</v>
      </c>
      <c r="V37" s="91" t="n">
        <v>8</v>
      </c>
      <c r="W37" s="91" t="n">
        <v>8</v>
      </c>
      <c r="X37" s="91" t="n">
        <v>8</v>
      </c>
      <c r="Y37" s="27" t="s">
        <v>50</v>
      </c>
      <c r="Z37" s="27" t="s">
        <v>50</v>
      </c>
      <c r="AA37" s="91" t="n">
        <v>8</v>
      </c>
      <c r="AB37" s="27" t="n">
        <v>8</v>
      </c>
      <c r="AC37" s="27" t="n">
        <v>8</v>
      </c>
      <c r="AD37" s="91" t="n">
        <v>8</v>
      </c>
      <c r="AE37" s="91" t="s">
        <v>50</v>
      </c>
      <c r="AF37" s="91" t="s">
        <v>50</v>
      </c>
      <c r="AG37" s="91" t="s">
        <v>50</v>
      </c>
      <c r="AH37" s="190"/>
      <c r="AI37" s="200" t="n">
        <f aca="false">IF(COUNTIF(D37:AH37,"&gt;0")&gt;18,18,COUNTIF(D37:AH37,"&gt;0"))</f>
        <v>18</v>
      </c>
      <c r="AJ37" s="25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25"/>
      <c r="AN37" s="31" t="n">
        <v>25</v>
      </c>
      <c r="AO37" s="197" t="n">
        <f aca="false">IF(SUM(D37:AH37)-$AI37*8-AQ37&gt;0,SUM(D37:AH37)-$AI37*8-AQ37,0)-AM37</f>
        <v>0</v>
      </c>
      <c r="AP37" s="31" t="n">
        <v>40</v>
      </c>
      <c r="AQ37" s="23"/>
      <c r="AR37" s="23"/>
      <c r="AS37" s="23"/>
      <c r="AT37" s="98"/>
      <c r="AV37" s="0" t="n">
        <f aca="false">C37='Июль 2019'!C39</f>
        <v>0</v>
      </c>
    </row>
    <row r="38" customFormat="false" ht="15" hidden="false" customHeight="false" outlineLevel="0" collapsed="false">
      <c r="A38" s="23" t="n">
        <v>36</v>
      </c>
      <c r="B38" s="23" t="s">
        <v>58</v>
      </c>
      <c r="C38" s="64" t="s">
        <v>59</v>
      </c>
      <c r="D38" s="91" t="s">
        <v>50</v>
      </c>
      <c r="E38" s="91" t="s">
        <v>50</v>
      </c>
      <c r="F38" s="25" t="n">
        <v>8</v>
      </c>
      <c r="G38" s="25" t="n">
        <v>8</v>
      </c>
      <c r="H38" s="25" t="n">
        <v>8</v>
      </c>
      <c r="I38" s="25" t="n">
        <v>8</v>
      </c>
      <c r="J38" s="25" t="n">
        <v>8</v>
      </c>
      <c r="K38" s="92" t="s">
        <v>50</v>
      </c>
      <c r="L38" s="92" t="s">
        <v>50</v>
      </c>
      <c r="M38" s="92" t="n">
        <v>8</v>
      </c>
      <c r="N38" s="92" t="n">
        <v>8</v>
      </c>
      <c r="O38" s="92" t="n">
        <v>8</v>
      </c>
      <c r="P38" s="92" t="n">
        <v>8</v>
      </c>
      <c r="Q38" s="92" t="n">
        <v>8</v>
      </c>
      <c r="R38" s="92" t="s">
        <v>50</v>
      </c>
      <c r="S38" s="92" t="s">
        <v>50</v>
      </c>
      <c r="T38" s="92" t="s">
        <v>50</v>
      </c>
      <c r="U38" s="92" t="n">
        <v>8</v>
      </c>
      <c r="V38" s="92" t="n">
        <v>8</v>
      </c>
      <c r="W38" s="92" t="n">
        <v>8</v>
      </c>
      <c r="X38" s="92" t="n">
        <v>8</v>
      </c>
      <c r="Y38" s="27" t="s">
        <v>50</v>
      </c>
      <c r="Z38" s="27" t="s">
        <v>50</v>
      </c>
      <c r="AA38" s="91" t="n">
        <v>8</v>
      </c>
      <c r="AB38" s="91" t="n">
        <v>8</v>
      </c>
      <c r="AC38" s="91" t="n">
        <v>8</v>
      </c>
      <c r="AD38" s="91" t="n">
        <v>8</v>
      </c>
      <c r="AE38" s="91" t="s">
        <v>50</v>
      </c>
      <c r="AF38" s="91" t="s">
        <v>50</v>
      </c>
      <c r="AG38" s="91" t="s">
        <v>50</v>
      </c>
      <c r="AH38" s="190"/>
      <c r="AI38" s="200" t="n">
        <f aca="false">IF(COUNTIF(D38:AH38,"&gt;0")&gt;18,18,COUNTIF(D38:AH38,"&gt;0"))</f>
        <v>18</v>
      </c>
      <c r="AJ38" s="25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25"/>
      <c r="AN38" s="31"/>
      <c r="AO38" s="197" t="n">
        <f aca="false">IF(SUM(D38:AH38)-$AI38*8-AQ38&gt;0,SUM(D38:AH38)-$AI38*8-AQ38,0)-AM38</f>
        <v>0</v>
      </c>
      <c r="AP38" s="31"/>
      <c r="AQ38" s="23"/>
      <c r="AR38" s="23"/>
      <c r="AS38" s="23"/>
      <c r="AT38" s="98"/>
      <c r="AV38" s="0" t="n">
        <f aca="false">C38='Июль 2019'!C40</f>
        <v>0</v>
      </c>
    </row>
    <row r="39" customFormat="false" ht="15" hidden="false" customHeight="false" outlineLevel="0" collapsed="false">
      <c r="A39" s="89" t="n">
        <v>37</v>
      </c>
      <c r="B39" s="23" t="s">
        <v>60</v>
      </c>
      <c r="C39" s="65" t="s">
        <v>61</v>
      </c>
      <c r="D39" s="91" t="s">
        <v>50</v>
      </c>
      <c r="E39" s="91" t="s">
        <v>50</v>
      </c>
      <c r="F39" s="92" t="n">
        <v>8</v>
      </c>
      <c r="G39" s="92" t="n">
        <v>8</v>
      </c>
      <c r="H39" s="91" t="n">
        <v>8</v>
      </c>
      <c r="I39" s="92" t="n">
        <v>8</v>
      </c>
      <c r="J39" s="92" t="n">
        <v>8</v>
      </c>
      <c r="K39" s="92" t="s">
        <v>50</v>
      </c>
      <c r="L39" s="92" t="s">
        <v>50</v>
      </c>
      <c r="M39" s="92" t="n">
        <v>8</v>
      </c>
      <c r="N39" s="25" t="n">
        <v>8</v>
      </c>
      <c r="O39" s="91" t="n">
        <v>8</v>
      </c>
      <c r="P39" s="92" t="n">
        <v>8</v>
      </c>
      <c r="Q39" s="92" t="n">
        <v>8</v>
      </c>
      <c r="R39" s="92" t="s">
        <v>50</v>
      </c>
      <c r="S39" s="92" t="s">
        <v>50</v>
      </c>
      <c r="T39" s="92" t="s">
        <v>50</v>
      </c>
      <c r="U39" s="92" t="n">
        <v>8</v>
      </c>
      <c r="V39" s="92" t="n">
        <v>8</v>
      </c>
      <c r="W39" s="92" t="n">
        <v>8</v>
      </c>
      <c r="X39" s="92" t="n">
        <v>8</v>
      </c>
      <c r="Y39" s="27" t="s">
        <v>50</v>
      </c>
      <c r="Z39" s="27" t="s">
        <v>50</v>
      </c>
      <c r="AA39" s="91" t="n">
        <v>10</v>
      </c>
      <c r="AB39" s="91" t="n">
        <v>8</v>
      </c>
      <c r="AC39" s="91" t="n">
        <v>8</v>
      </c>
      <c r="AD39" s="91" t="n">
        <v>11</v>
      </c>
      <c r="AE39" s="91" t="s">
        <v>50</v>
      </c>
      <c r="AF39" s="91" t="s">
        <v>50</v>
      </c>
      <c r="AG39" s="91" t="s">
        <v>50</v>
      </c>
      <c r="AH39" s="190"/>
      <c r="AI39" s="200" t="n">
        <f aca="false">IF(COUNTIF(D39:AH39,"&gt;0")&gt;18,18,COUNTIF(D39:AH39,"&gt;0"))</f>
        <v>18</v>
      </c>
      <c r="AJ39" s="25"/>
      <c r="AK39" s="196" t="n">
        <f aca="false">COUNTIF($D39:$AH39,"отп/Б")+COUNTIF($D39:$AH39,"отп")+COUNTIF($D39:$AH39,"отп/с")</f>
        <v>0</v>
      </c>
      <c r="AL39" s="196" t="n">
        <f aca="false">COUNTIF($D39:$AH39,"Б")</f>
        <v>0</v>
      </c>
      <c r="AM39" s="25"/>
      <c r="AN39" s="31" t="n">
        <v>25</v>
      </c>
      <c r="AO39" s="197" t="n">
        <f aca="false">IF(SUM(D39:AH39)-$AI39*8-AQ39&gt;0,SUM(D39:AH39)-$AI39*8-AQ39,0)-AM39</f>
        <v>5</v>
      </c>
      <c r="AP39" s="33" t="n">
        <v>40</v>
      </c>
      <c r="AQ39" s="23"/>
      <c r="AR39" s="34"/>
      <c r="AS39" s="34"/>
      <c r="AT39" s="98"/>
      <c r="AV39" s="0" t="n">
        <f aca="false">C39='Июль 2019'!C41</f>
        <v>0</v>
      </c>
    </row>
    <row r="40" customFormat="false" ht="15" hidden="false" customHeight="false" outlineLevel="0" collapsed="false">
      <c r="A40" s="23" t="n">
        <v>38</v>
      </c>
      <c r="B40" s="23" t="s">
        <v>60</v>
      </c>
      <c r="C40" s="65" t="s">
        <v>62</v>
      </c>
      <c r="D40" s="91" t="s">
        <v>50</v>
      </c>
      <c r="E40" s="91" t="s">
        <v>50</v>
      </c>
      <c r="F40" s="91" t="n">
        <v>8</v>
      </c>
      <c r="G40" s="92" t="n">
        <v>8</v>
      </c>
      <c r="H40" s="91" t="n">
        <v>8</v>
      </c>
      <c r="I40" s="92" t="n">
        <v>8</v>
      </c>
      <c r="J40" s="92" t="n">
        <v>8</v>
      </c>
      <c r="K40" s="92" t="s">
        <v>50</v>
      </c>
      <c r="L40" s="92" t="s">
        <v>50</v>
      </c>
      <c r="M40" s="92" t="n">
        <v>8</v>
      </c>
      <c r="N40" s="27" t="n">
        <v>8</v>
      </c>
      <c r="O40" s="91" t="n">
        <v>8</v>
      </c>
      <c r="P40" s="92" t="n">
        <v>8</v>
      </c>
      <c r="Q40" s="92" t="n">
        <v>8</v>
      </c>
      <c r="R40" s="92" t="s">
        <v>50</v>
      </c>
      <c r="S40" s="92" t="s">
        <v>50</v>
      </c>
      <c r="T40" s="92" t="s">
        <v>50</v>
      </c>
      <c r="U40" s="92" t="n">
        <v>8</v>
      </c>
      <c r="V40" s="92" t="n">
        <v>8</v>
      </c>
      <c r="W40" s="92" t="n">
        <v>8</v>
      </c>
      <c r="X40" s="92" t="n">
        <v>8</v>
      </c>
      <c r="Y40" s="27" t="s">
        <v>50</v>
      </c>
      <c r="Z40" s="27" t="s">
        <v>50</v>
      </c>
      <c r="AA40" s="91" t="n">
        <v>8</v>
      </c>
      <c r="AB40" s="91" t="n">
        <v>8</v>
      </c>
      <c r="AC40" s="91" t="n">
        <v>8</v>
      </c>
      <c r="AD40" s="91" t="n">
        <v>8</v>
      </c>
      <c r="AE40" s="91" t="s">
        <v>50</v>
      </c>
      <c r="AF40" s="91" t="s">
        <v>50</v>
      </c>
      <c r="AG40" s="91" t="s">
        <v>50</v>
      </c>
      <c r="AH40" s="190"/>
      <c r="AI40" s="200" t="n">
        <f aca="false">IF(COUNTIF(D40:AH40,"&gt;0")&gt;18,18,COUNTIF(D40:AH40,"&gt;0"))</f>
        <v>18</v>
      </c>
      <c r="AJ40" s="25"/>
      <c r="AK40" s="196" t="n">
        <f aca="false">COUNTIF($D40:$AH40,"отп/Б")+COUNTIF($D40:$AH40,"отп")+COUNTIF($D40:$AH40,"отп/с")</f>
        <v>0</v>
      </c>
      <c r="AL40" s="196" t="n">
        <f aca="false">COUNTIF($D40:$AH40,"Б")</f>
        <v>0</v>
      </c>
      <c r="AM40" s="25"/>
      <c r="AN40" s="31" t="n">
        <v>25</v>
      </c>
      <c r="AO40" s="230" t="n">
        <f aca="false">IF(SUM(D40:AH40)-$AI40*8-AQ40&gt;0,SUM(D40:AH40)-$AI40*8-AQ40,0)-AM40</f>
        <v>0</v>
      </c>
      <c r="AP40" s="33" t="n">
        <v>40</v>
      </c>
      <c r="AR40" s="34"/>
      <c r="AS40" s="34"/>
      <c r="AT40" s="98"/>
      <c r="AV40" s="0" t="n">
        <f aca="false">C40='Июль 2019'!C42</f>
        <v>0</v>
      </c>
    </row>
    <row r="41" customFormat="false" ht="15" hidden="false" customHeight="false" outlineLevel="0" collapsed="false"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2"/>
      <c r="AJ41" s="263"/>
      <c r="AK41" s="264"/>
      <c r="AL41" s="264"/>
      <c r="AM41" s="263"/>
    </row>
    <row r="42" customFormat="false" ht="15" hidden="false" customHeight="false" outlineLevel="0" collapsed="false"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2"/>
      <c r="AJ42" s="263"/>
      <c r="AK42" s="264"/>
      <c r="AL42" s="264"/>
      <c r="AM42" s="263"/>
    </row>
  </sheetData>
  <mergeCells count="6">
    <mergeCell ref="D1:AG1"/>
    <mergeCell ref="AC15:AG15"/>
    <mergeCell ref="P16:AG16"/>
    <mergeCell ref="D29:H29"/>
    <mergeCell ref="D30:V30"/>
    <mergeCell ref="M34:A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5" activePane="bottomLeft" state="frozen"/>
      <selection pane="topLeft" activeCell="A1" activeCellId="0" sqref="A1"/>
      <selection pane="bottomLeft" activeCell="AH24" activeCellId="0" sqref="AH24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4" min="4" style="0" width="5.85"/>
    <col collapsed="false" customWidth="true" hidden="false" outlineLevel="0" max="5" min="5" style="0" width="5.14"/>
    <col collapsed="false" customWidth="true" hidden="false" outlineLevel="0" max="6" min="6" style="0" width="6.57"/>
    <col collapsed="false" customWidth="true" hidden="false" outlineLevel="0" max="7" min="7" style="0" width="6.85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6.28"/>
    <col collapsed="false" customWidth="true" hidden="false" outlineLevel="0" max="14" min="14" style="0" width="6.43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6.14"/>
    <col collapsed="false" customWidth="true" hidden="false" outlineLevel="0" max="21" min="20" style="0" width="4.57"/>
    <col collapsed="false" customWidth="true" hidden="false" outlineLevel="0" max="22" min="22" style="0" width="4.43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0" min="26" style="0" width="4.57"/>
    <col collapsed="false" customWidth="true" hidden="false" outlineLevel="0" max="31" min="31" style="0" width="5.43"/>
    <col collapsed="false" customWidth="true" hidden="false" outlineLevel="0" max="32" min="32" style="0" width="4.57"/>
    <col collapsed="false" customWidth="true" hidden="false" outlineLevel="0" max="33" min="33" style="0" width="5.14"/>
    <col collapsed="false" customWidth="true" hidden="false" outlineLevel="0" max="34" min="34" style="0" width="4.57"/>
    <col collapsed="false" customWidth="true" hidden="false" outlineLevel="0" max="35" min="35" style="73" width="6.43"/>
    <col collapsed="false" customWidth="true" hidden="false" outlineLevel="0" max="36" min="36" style="73" width="7.14"/>
    <col collapsed="false" customWidth="true" hidden="false" outlineLevel="0" max="37" min="37" style="73" width="5.43"/>
    <col collapsed="false" customWidth="true" hidden="false" outlineLevel="0" max="38" min="38" style="73" width="7.14"/>
    <col collapsed="false" customWidth="true" hidden="false" outlineLevel="0" max="39" min="39" style="73" width="7.57"/>
    <col collapsed="false" customWidth="true" hidden="false" outlineLevel="0" max="40" min="40" style="0" width="9.7"/>
    <col collapsed="false" customWidth="true" hidden="false" outlineLevel="0" max="41" min="41" style="0" width="11.14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true" hidden="false" outlineLevel="0" max="45" min="45" style="0" width="7.28"/>
    <col collapsed="false" customWidth="true" hidden="false" outlineLevel="0" max="46" min="46" style="0" width="5.7"/>
    <col collapsed="false" customWidth="true" hidden="false" outlineLevel="0" max="1025" min="47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94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4"/>
      <c r="AJ1" s="74"/>
      <c r="AK1" s="74"/>
      <c r="AL1" s="74"/>
      <c r="AM1" s="74"/>
      <c r="AN1" s="77"/>
      <c r="AO1" s="75"/>
      <c r="AP1" s="77"/>
      <c r="AQ1" s="75"/>
      <c r="AR1" s="75"/>
      <c r="AS1" s="75"/>
      <c r="AT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79" t="n">
        <v>31</v>
      </c>
      <c r="AI2" s="265" t="s">
        <v>2</v>
      </c>
      <c r="AJ2" s="80" t="s">
        <v>3</v>
      </c>
      <c r="AK2" s="80" t="s">
        <v>4</v>
      </c>
      <c r="AL2" s="81" t="s">
        <v>5</v>
      </c>
      <c r="AM2" s="82" t="s">
        <v>6</v>
      </c>
      <c r="AN2" s="83" t="s">
        <v>7</v>
      </c>
      <c r="AO2" s="84" t="s">
        <v>8</v>
      </c>
      <c r="AP2" s="83" t="s">
        <v>7</v>
      </c>
      <c r="AQ2" s="85" t="s">
        <v>9</v>
      </c>
      <c r="AR2" s="86" t="s">
        <v>7</v>
      </c>
      <c r="AS2" s="87" t="s">
        <v>10</v>
      </c>
      <c r="AT2" s="88" t="s">
        <v>11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s">
        <v>50</v>
      </c>
      <c r="E3" s="91" t="n">
        <v>8</v>
      </c>
      <c r="F3" s="91" t="n">
        <v>8</v>
      </c>
      <c r="G3" s="92" t="s">
        <v>50</v>
      </c>
      <c r="H3" s="91" t="s">
        <v>50</v>
      </c>
      <c r="I3" s="92" t="n">
        <v>8</v>
      </c>
      <c r="J3" s="92" t="n">
        <v>8</v>
      </c>
      <c r="K3" s="92" t="n">
        <v>8</v>
      </c>
      <c r="L3" s="92" t="s">
        <v>50</v>
      </c>
      <c r="M3" s="92" t="n">
        <v>8</v>
      </c>
      <c r="N3" s="92" t="n">
        <v>8</v>
      </c>
      <c r="O3" s="91" t="s">
        <v>50</v>
      </c>
      <c r="P3" s="92" t="n">
        <v>8</v>
      </c>
      <c r="Q3" s="92" t="n">
        <v>8</v>
      </c>
      <c r="R3" s="92" t="n">
        <v>8</v>
      </c>
      <c r="S3" s="92" t="n">
        <v>8</v>
      </c>
      <c r="T3" s="92" t="n">
        <v>8</v>
      </c>
      <c r="U3" s="92" t="s">
        <v>50</v>
      </c>
      <c r="V3" s="91" t="s">
        <v>50</v>
      </c>
      <c r="W3" s="91" t="n">
        <v>8</v>
      </c>
      <c r="X3" s="91" t="n">
        <v>8</v>
      </c>
      <c r="Y3" s="27" t="n">
        <v>8</v>
      </c>
      <c r="Z3" s="27" t="n">
        <v>8</v>
      </c>
      <c r="AA3" s="27" t="n">
        <v>8</v>
      </c>
      <c r="AB3" s="27" t="s">
        <v>50</v>
      </c>
      <c r="AC3" s="27" t="s">
        <v>50</v>
      </c>
      <c r="AD3" s="91" t="n">
        <v>8</v>
      </c>
      <c r="AE3" s="91" t="n">
        <v>8</v>
      </c>
      <c r="AF3" s="91" t="n">
        <v>8</v>
      </c>
      <c r="AG3" s="91" t="n">
        <v>8</v>
      </c>
      <c r="AH3" s="266" t="n">
        <v>8</v>
      </c>
      <c r="AI3" s="190" t="n">
        <v>22</v>
      </c>
      <c r="AJ3" s="91"/>
      <c r="AK3" s="91"/>
      <c r="AL3" s="91"/>
      <c r="AM3" s="91"/>
      <c r="AN3" s="93" t="n">
        <v>25</v>
      </c>
      <c r="AO3" s="94"/>
      <c r="AP3" s="95" t="n">
        <v>50</v>
      </c>
      <c r="AQ3" s="89"/>
      <c r="AR3" s="96"/>
      <c r="AS3" s="96"/>
      <c r="AT3" s="97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91" t="s">
        <v>50</v>
      </c>
      <c r="E4" s="91" t="n">
        <v>8</v>
      </c>
      <c r="F4" s="91" t="n">
        <v>8</v>
      </c>
      <c r="G4" s="92" t="s">
        <v>50</v>
      </c>
      <c r="H4" s="91" t="s">
        <v>50</v>
      </c>
      <c r="I4" s="92" t="n">
        <v>8</v>
      </c>
      <c r="J4" s="92" t="n">
        <v>8</v>
      </c>
      <c r="K4" s="92" t="n">
        <v>8</v>
      </c>
      <c r="L4" s="92" t="s">
        <v>50</v>
      </c>
      <c r="M4" s="92" t="n">
        <v>8</v>
      </c>
      <c r="N4" s="27" t="n">
        <v>8</v>
      </c>
      <c r="O4" s="91" t="s">
        <v>50</v>
      </c>
      <c r="P4" s="92" t="n">
        <v>8</v>
      </c>
      <c r="Q4" s="92" t="n">
        <v>8</v>
      </c>
      <c r="R4" s="27" t="n">
        <v>8</v>
      </c>
      <c r="S4" s="92" t="n">
        <v>8</v>
      </c>
      <c r="T4" s="92" t="n">
        <v>8</v>
      </c>
      <c r="U4" s="92" t="s">
        <v>50</v>
      </c>
      <c r="V4" s="91" t="s">
        <v>50</v>
      </c>
      <c r="W4" s="91" t="n">
        <v>8</v>
      </c>
      <c r="X4" s="91" t="n">
        <v>8</v>
      </c>
      <c r="Y4" s="25" t="n">
        <v>8</v>
      </c>
      <c r="Z4" s="91" t="n">
        <v>8</v>
      </c>
      <c r="AA4" s="91" t="n">
        <v>8</v>
      </c>
      <c r="AB4" s="27" t="s">
        <v>50</v>
      </c>
      <c r="AC4" s="27" t="s">
        <v>50</v>
      </c>
      <c r="AD4" s="91" t="n">
        <v>8</v>
      </c>
      <c r="AE4" s="91" t="n">
        <v>8</v>
      </c>
      <c r="AF4" s="91" t="n">
        <v>8</v>
      </c>
      <c r="AG4" s="91" t="n">
        <v>8</v>
      </c>
      <c r="AH4" s="266" t="n">
        <v>8</v>
      </c>
      <c r="AI4" s="267" t="n">
        <v>22</v>
      </c>
      <c r="AJ4" s="25"/>
      <c r="AK4" s="25"/>
      <c r="AL4" s="25"/>
      <c r="AM4" s="25"/>
      <c r="AN4" s="31" t="n">
        <v>25</v>
      </c>
      <c r="AO4" s="37" t="n">
        <v>18</v>
      </c>
      <c r="AP4" s="33" t="n">
        <v>40</v>
      </c>
      <c r="AQ4" s="23"/>
      <c r="AR4" s="23"/>
      <c r="AS4" s="23" t="n">
        <f aca="false">AO4*AP4</f>
        <v>720</v>
      </c>
      <c r="AT4" s="98" t="n">
        <v>1.12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91" t="s">
        <v>50</v>
      </c>
      <c r="E5" s="91" t="n">
        <v>8</v>
      </c>
      <c r="F5" s="91" t="n">
        <v>8</v>
      </c>
      <c r="G5" s="92" t="s">
        <v>50</v>
      </c>
      <c r="H5" s="91" t="s">
        <v>50</v>
      </c>
      <c r="I5" s="92" t="n">
        <v>8</v>
      </c>
      <c r="J5" s="92" t="n">
        <v>8</v>
      </c>
      <c r="K5" s="92" t="n">
        <v>8</v>
      </c>
      <c r="L5" s="92" t="s">
        <v>50</v>
      </c>
      <c r="M5" s="92" t="n">
        <v>8</v>
      </c>
      <c r="N5" s="27" t="n">
        <v>8</v>
      </c>
      <c r="O5" s="91" t="s">
        <v>50</v>
      </c>
      <c r="P5" s="92" t="n">
        <v>8</v>
      </c>
      <c r="Q5" s="92" t="n">
        <v>8</v>
      </c>
      <c r="R5" s="27" t="n">
        <v>8</v>
      </c>
      <c r="S5" s="92" t="n">
        <v>8</v>
      </c>
      <c r="T5" s="92" t="n">
        <v>8</v>
      </c>
      <c r="U5" s="92" t="s">
        <v>50</v>
      </c>
      <c r="V5" s="91" t="s">
        <v>50</v>
      </c>
      <c r="W5" s="91" t="n">
        <v>8</v>
      </c>
      <c r="X5" s="91" t="n">
        <v>8</v>
      </c>
      <c r="Y5" s="38" t="n">
        <v>8</v>
      </c>
      <c r="Z5" s="91" t="n">
        <v>8</v>
      </c>
      <c r="AA5" s="91" t="n">
        <v>8</v>
      </c>
      <c r="AB5" s="27" t="s">
        <v>50</v>
      </c>
      <c r="AC5" s="27" t="s">
        <v>50</v>
      </c>
      <c r="AD5" s="91" t="n">
        <v>8</v>
      </c>
      <c r="AE5" s="91" t="n">
        <v>8</v>
      </c>
      <c r="AF5" s="91" t="n">
        <v>8</v>
      </c>
      <c r="AG5" s="91" t="n">
        <v>8</v>
      </c>
      <c r="AH5" s="266" t="n">
        <v>8</v>
      </c>
      <c r="AI5" s="267" t="n">
        <v>22</v>
      </c>
      <c r="AJ5" s="25"/>
      <c r="AK5" s="25"/>
      <c r="AL5" s="25"/>
      <c r="AM5" s="25"/>
      <c r="AN5" s="31" t="n">
        <v>25</v>
      </c>
      <c r="AO5" s="37"/>
      <c r="AP5" s="33" t="n">
        <v>40</v>
      </c>
      <c r="AQ5" s="23"/>
      <c r="AR5" s="23"/>
      <c r="AS5" s="23"/>
      <c r="AT5" s="98" t="n">
        <v>1.15</v>
      </c>
    </row>
    <row r="6" customFormat="false" ht="15" hidden="false" customHeight="false" outlineLevel="0" collapsed="false">
      <c r="A6" s="89" t="n">
        <v>4</v>
      </c>
      <c r="B6" s="23" t="s">
        <v>12</v>
      </c>
      <c r="C6" s="40" t="s">
        <v>18</v>
      </c>
      <c r="D6" s="91" t="s">
        <v>50</v>
      </c>
      <c r="E6" s="91" t="n">
        <v>8</v>
      </c>
      <c r="F6" s="91" t="n">
        <v>8</v>
      </c>
      <c r="G6" s="92" t="s">
        <v>50</v>
      </c>
      <c r="H6" s="91" t="s">
        <v>50</v>
      </c>
      <c r="I6" s="120" t="s">
        <v>15</v>
      </c>
      <c r="J6" s="120" t="s">
        <v>15</v>
      </c>
      <c r="K6" s="120" t="s">
        <v>15</v>
      </c>
      <c r="L6" s="92" t="s">
        <v>50</v>
      </c>
      <c r="M6" s="120" t="s">
        <v>15</v>
      </c>
      <c r="N6" s="120" t="s">
        <v>15</v>
      </c>
      <c r="O6" s="91" t="s">
        <v>50</v>
      </c>
      <c r="P6" s="92" t="n">
        <v>8</v>
      </c>
      <c r="Q6" s="92" t="n">
        <v>8</v>
      </c>
      <c r="R6" s="27" t="n">
        <v>8</v>
      </c>
      <c r="S6" s="92" t="n">
        <v>8</v>
      </c>
      <c r="T6" s="92" t="n">
        <v>8</v>
      </c>
      <c r="U6" s="92" t="s">
        <v>50</v>
      </c>
      <c r="V6" s="91" t="s">
        <v>50</v>
      </c>
      <c r="W6" s="91" t="n">
        <v>8</v>
      </c>
      <c r="X6" s="91" t="n">
        <v>8</v>
      </c>
      <c r="Y6" s="25" t="n">
        <v>8</v>
      </c>
      <c r="Z6" s="91" t="n">
        <v>8</v>
      </c>
      <c r="AA6" s="91" t="n">
        <v>8</v>
      </c>
      <c r="AB6" s="27" t="s">
        <v>50</v>
      </c>
      <c r="AC6" s="27" t="s">
        <v>50</v>
      </c>
      <c r="AD6" s="91" t="n">
        <v>8</v>
      </c>
      <c r="AE6" s="91" t="n">
        <v>8</v>
      </c>
      <c r="AF6" s="91" t="n">
        <v>8</v>
      </c>
      <c r="AG6" s="91" t="n">
        <v>8</v>
      </c>
      <c r="AH6" s="266" t="n">
        <v>8</v>
      </c>
      <c r="AI6" s="267" t="n">
        <v>17</v>
      </c>
      <c r="AJ6" s="25"/>
      <c r="AK6" s="25" t="n">
        <v>5</v>
      </c>
      <c r="AL6" s="25"/>
      <c r="AM6" s="25"/>
      <c r="AN6" s="31" t="n">
        <v>25</v>
      </c>
      <c r="AO6" s="37"/>
      <c r="AP6" s="33" t="n">
        <v>50</v>
      </c>
      <c r="AQ6" s="23"/>
      <c r="AR6" s="34"/>
      <c r="AS6" s="34"/>
      <c r="AT6" s="98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91" t="s">
        <v>50</v>
      </c>
      <c r="E7" s="91" t="n">
        <v>8</v>
      </c>
      <c r="F7" s="91" t="n">
        <v>8</v>
      </c>
      <c r="G7" s="92" t="s">
        <v>50</v>
      </c>
      <c r="H7" s="91" t="s">
        <v>50</v>
      </c>
      <c r="I7" s="92" t="n">
        <v>8</v>
      </c>
      <c r="J7" s="92" t="n">
        <v>8</v>
      </c>
      <c r="K7" s="92" t="n">
        <v>8</v>
      </c>
      <c r="L7" s="92" t="s">
        <v>50</v>
      </c>
      <c r="M7" s="92" t="n">
        <v>8</v>
      </c>
      <c r="N7" s="27" t="n">
        <v>9</v>
      </c>
      <c r="O7" s="91" t="s">
        <v>50</v>
      </c>
      <c r="P7" s="92" t="n">
        <v>8</v>
      </c>
      <c r="Q7" s="92" t="n">
        <v>8</v>
      </c>
      <c r="R7" s="41" t="n">
        <v>12</v>
      </c>
      <c r="S7" s="92" t="n">
        <v>8</v>
      </c>
      <c r="T7" s="92" t="n">
        <v>12.5</v>
      </c>
      <c r="U7" s="268" t="n">
        <v>7</v>
      </c>
      <c r="V7" s="91" t="s">
        <v>50</v>
      </c>
      <c r="W7" s="91" t="n">
        <v>8</v>
      </c>
      <c r="X7" s="91" t="n">
        <v>13.5</v>
      </c>
      <c r="Y7" s="39" t="n">
        <v>8</v>
      </c>
      <c r="Z7" s="91" t="n">
        <v>12.5</v>
      </c>
      <c r="AA7" s="91" t="n">
        <v>8</v>
      </c>
      <c r="AB7" s="53" t="n">
        <v>15</v>
      </c>
      <c r="AC7" s="27" t="s">
        <v>50</v>
      </c>
      <c r="AD7" s="91" t="n">
        <v>8</v>
      </c>
      <c r="AE7" s="91" t="n">
        <v>8</v>
      </c>
      <c r="AF7" s="91" t="n">
        <v>8</v>
      </c>
      <c r="AG7" s="91" t="n">
        <v>8</v>
      </c>
      <c r="AH7" s="266" t="n">
        <v>8</v>
      </c>
      <c r="AI7" s="267" t="n">
        <v>22</v>
      </c>
      <c r="AJ7" s="25"/>
      <c r="AK7" s="25"/>
      <c r="AL7" s="25"/>
      <c r="AM7" s="25"/>
      <c r="AN7" s="31" t="n">
        <v>25</v>
      </c>
      <c r="AO7" s="37" t="n">
        <v>21</v>
      </c>
      <c r="AP7" s="33" t="n">
        <v>40</v>
      </c>
      <c r="AQ7" s="23" t="n">
        <v>22</v>
      </c>
      <c r="AR7" s="23" t="n">
        <v>60</v>
      </c>
      <c r="AS7" s="23" t="n">
        <f aca="false">AR7*AQ7+AP7*AO7</f>
        <v>2160</v>
      </c>
      <c r="AT7" s="98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91" t="s">
        <v>50</v>
      </c>
      <c r="E8" s="91" t="n">
        <v>8</v>
      </c>
      <c r="F8" s="91" t="n">
        <v>12.5</v>
      </c>
      <c r="G8" s="92" t="s">
        <v>50</v>
      </c>
      <c r="H8" s="91" t="s">
        <v>50</v>
      </c>
      <c r="I8" s="92" t="n">
        <v>8</v>
      </c>
      <c r="J8" s="92" t="n">
        <v>8</v>
      </c>
      <c r="K8" s="92" t="n">
        <v>8</v>
      </c>
      <c r="L8" s="92" t="s">
        <v>50</v>
      </c>
      <c r="M8" s="92" t="n">
        <v>8</v>
      </c>
      <c r="N8" s="41" t="n">
        <v>8</v>
      </c>
      <c r="O8" s="91" t="s">
        <v>50</v>
      </c>
      <c r="P8" s="92" t="n">
        <v>8</v>
      </c>
      <c r="Q8" s="92" t="n">
        <v>8</v>
      </c>
      <c r="R8" s="41" t="n">
        <v>9.5</v>
      </c>
      <c r="S8" s="92" t="n">
        <v>20</v>
      </c>
      <c r="T8" s="92" t="n">
        <v>17</v>
      </c>
      <c r="U8" s="92" t="s">
        <v>50</v>
      </c>
      <c r="V8" s="91" t="s">
        <v>50</v>
      </c>
      <c r="W8" s="91" t="n">
        <v>8</v>
      </c>
      <c r="X8" s="91" t="n">
        <v>11.5</v>
      </c>
      <c r="Y8" s="25" t="n">
        <v>8</v>
      </c>
      <c r="Z8" s="91" t="n">
        <v>20</v>
      </c>
      <c r="AA8" s="91" t="n">
        <v>17</v>
      </c>
      <c r="AB8" s="27" t="s">
        <v>50</v>
      </c>
      <c r="AC8" s="27" t="s">
        <v>50</v>
      </c>
      <c r="AD8" s="91" t="n">
        <v>8</v>
      </c>
      <c r="AE8" s="91" t="n">
        <v>9</v>
      </c>
      <c r="AF8" s="91" t="n">
        <v>20</v>
      </c>
      <c r="AG8" s="91" t="n">
        <v>19</v>
      </c>
      <c r="AH8" s="266" t="n">
        <v>8</v>
      </c>
      <c r="AI8" s="267" t="n">
        <v>22</v>
      </c>
      <c r="AJ8" s="25"/>
      <c r="AK8" s="25"/>
      <c r="AL8" s="25"/>
      <c r="AM8" s="25" t="n">
        <v>32</v>
      </c>
      <c r="AN8" s="31" t="n">
        <v>25</v>
      </c>
      <c r="AO8" s="37" t="n">
        <v>52</v>
      </c>
      <c r="AP8" s="33" t="n">
        <v>40</v>
      </c>
      <c r="AQ8" s="23"/>
      <c r="AR8" s="23"/>
      <c r="AS8" s="99" t="n">
        <f aca="false">AM8*AN8+AO8*AP8</f>
        <v>2880</v>
      </c>
      <c r="AT8" s="98"/>
    </row>
    <row r="9" customFormat="false" ht="15" hidden="false" customHeight="false" outlineLevel="0" collapsed="false">
      <c r="A9" s="89" t="n">
        <v>7</v>
      </c>
      <c r="B9" s="23" t="s">
        <v>12</v>
      </c>
      <c r="C9" s="40" t="s">
        <v>21</v>
      </c>
      <c r="D9" s="91" t="s">
        <v>50</v>
      </c>
      <c r="E9" s="91" t="n">
        <v>8</v>
      </c>
      <c r="F9" s="91" t="n">
        <v>8</v>
      </c>
      <c r="G9" s="92" t="s">
        <v>50</v>
      </c>
      <c r="H9" s="91" t="s">
        <v>50</v>
      </c>
      <c r="I9" s="92" t="n">
        <v>8</v>
      </c>
      <c r="J9" s="92" t="n">
        <v>8</v>
      </c>
      <c r="K9" s="92" t="n">
        <v>8</v>
      </c>
      <c r="L9" s="92" t="s">
        <v>50</v>
      </c>
      <c r="M9" s="92" t="n">
        <v>8</v>
      </c>
      <c r="N9" s="25" t="n">
        <v>8</v>
      </c>
      <c r="O9" s="91" t="s">
        <v>50</v>
      </c>
      <c r="P9" s="92" t="n">
        <v>8</v>
      </c>
      <c r="Q9" s="92" t="n">
        <v>8</v>
      </c>
      <c r="R9" s="25" t="n">
        <v>8</v>
      </c>
      <c r="S9" s="92" t="n">
        <v>8</v>
      </c>
      <c r="T9" s="92" t="n">
        <v>9</v>
      </c>
      <c r="U9" s="92" t="s">
        <v>50</v>
      </c>
      <c r="V9" s="91" t="s">
        <v>50</v>
      </c>
      <c r="W9" s="91" t="n">
        <v>8</v>
      </c>
      <c r="X9" s="91" t="n">
        <v>8</v>
      </c>
      <c r="Y9" s="25" t="n">
        <v>8</v>
      </c>
      <c r="Z9" s="91" t="n">
        <v>8</v>
      </c>
      <c r="AA9" s="91" t="n">
        <v>8</v>
      </c>
      <c r="AB9" s="27" t="s">
        <v>50</v>
      </c>
      <c r="AC9" s="27" t="s">
        <v>50</v>
      </c>
      <c r="AD9" s="91" t="n">
        <v>9</v>
      </c>
      <c r="AE9" s="91" t="n">
        <v>9</v>
      </c>
      <c r="AF9" s="91" t="n">
        <v>8</v>
      </c>
      <c r="AG9" s="91" t="n">
        <v>8</v>
      </c>
      <c r="AH9" s="266" t="n">
        <v>8</v>
      </c>
      <c r="AI9" s="267" t="n">
        <v>22</v>
      </c>
      <c r="AJ9" s="25"/>
      <c r="AK9" s="25"/>
      <c r="AL9" s="25"/>
      <c r="AM9" s="25"/>
      <c r="AN9" s="31" t="n">
        <v>25</v>
      </c>
      <c r="AO9" s="37" t="n">
        <v>3</v>
      </c>
      <c r="AP9" s="33" t="n">
        <v>40</v>
      </c>
      <c r="AQ9" s="23"/>
      <c r="AR9" s="23"/>
      <c r="AS9" s="23" t="n">
        <f aca="false">AO9*AP9</f>
        <v>120</v>
      </c>
      <c r="AT9" s="98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73</v>
      </c>
      <c r="D10" s="25" t="s">
        <v>74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7" t="s">
        <v>50</v>
      </c>
      <c r="AC10" s="27" t="s">
        <v>50</v>
      </c>
      <c r="AD10" s="91"/>
      <c r="AE10" s="91"/>
      <c r="AF10" s="91"/>
      <c r="AG10" s="91"/>
      <c r="AH10" s="266"/>
      <c r="AI10" s="267"/>
      <c r="AJ10" s="25"/>
      <c r="AK10" s="25"/>
      <c r="AL10" s="25"/>
      <c r="AM10" s="25"/>
      <c r="AN10" s="31"/>
      <c r="AO10" s="37"/>
      <c r="AP10" s="33"/>
      <c r="AQ10" s="23"/>
      <c r="AR10" s="23"/>
      <c r="AS10" s="23"/>
      <c r="AT10" s="98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22</v>
      </c>
      <c r="D11" s="91" t="s">
        <v>50</v>
      </c>
      <c r="E11" s="91" t="n">
        <v>8</v>
      </c>
      <c r="F11" s="91" t="n">
        <v>8</v>
      </c>
      <c r="G11" s="92" t="s">
        <v>50</v>
      </c>
      <c r="H11" s="91" t="s">
        <v>50</v>
      </c>
      <c r="I11" s="92" t="n">
        <v>8</v>
      </c>
      <c r="J11" s="92" t="n">
        <v>8</v>
      </c>
      <c r="K11" s="92" t="n">
        <v>8</v>
      </c>
      <c r="L11" s="92" t="s">
        <v>50</v>
      </c>
      <c r="M11" s="92" t="n">
        <v>8</v>
      </c>
      <c r="N11" s="27" t="n">
        <v>8</v>
      </c>
      <c r="O11" s="91" t="s">
        <v>50</v>
      </c>
      <c r="P11" s="92" t="n">
        <v>8</v>
      </c>
      <c r="Q11" s="92" t="n">
        <v>8</v>
      </c>
      <c r="R11" s="27" t="n">
        <v>8</v>
      </c>
      <c r="S11" s="92" t="n">
        <v>8</v>
      </c>
      <c r="T11" s="92" t="n">
        <v>8</v>
      </c>
      <c r="U11" s="92" t="s">
        <v>50</v>
      </c>
      <c r="V11" s="91" t="s">
        <v>50</v>
      </c>
      <c r="W11" s="91" t="n">
        <v>8</v>
      </c>
      <c r="X11" s="91" t="n">
        <v>8</v>
      </c>
      <c r="Y11" s="25" t="n">
        <v>8</v>
      </c>
      <c r="Z11" s="91" t="n">
        <v>8</v>
      </c>
      <c r="AA11" s="91" t="n">
        <v>8</v>
      </c>
      <c r="AB11" s="27" t="s">
        <v>50</v>
      </c>
      <c r="AC11" s="27" t="s">
        <v>50</v>
      </c>
      <c r="AD11" s="91" t="n">
        <v>8</v>
      </c>
      <c r="AE11" s="91" t="n">
        <v>8</v>
      </c>
      <c r="AF11" s="91" t="n">
        <v>8</v>
      </c>
      <c r="AG11" s="91" t="n">
        <v>8</v>
      </c>
      <c r="AH11" s="266" t="n">
        <v>8</v>
      </c>
      <c r="AI11" s="267" t="n">
        <v>22</v>
      </c>
      <c r="AJ11" s="25"/>
      <c r="AK11" s="25"/>
      <c r="AL11" s="25"/>
      <c r="AM11" s="25" t="n">
        <v>32</v>
      </c>
      <c r="AN11" s="31" t="n">
        <v>15</v>
      </c>
      <c r="AO11" s="37" t="n">
        <v>54</v>
      </c>
      <c r="AP11" s="33" t="n">
        <v>30</v>
      </c>
      <c r="AQ11" s="44"/>
      <c r="AR11" s="44"/>
      <c r="AS11" s="99" t="n">
        <f aca="false">AM11*AN11+AO11*AP11</f>
        <v>2100</v>
      </c>
      <c r="AT11" s="98"/>
    </row>
    <row r="12" customFormat="false" ht="15" hidden="false" customHeight="false" outlineLevel="0" collapsed="false">
      <c r="A12" s="89" t="n">
        <v>10</v>
      </c>
      <c r="B12" s="23" t="s">
        <v>12</v>
      </c>
      <c r="C12" s="40" t="s">
        <v>23</v>
      </c>
      <c r="D12" s="91" t="s">
        <v>50</v>
      </c>
      <c r="E12" s="91" t="n">
        <v>8</v>
      </c>
      <c r="F12" s="91" t="n">
        <v>8</v>
      </c>
      <c r="G12" s="92" t="s">
        <v>50</v>
      </c>
      <c r="H12" s="91" t="s">
        <v>50</v>
      </c>
      <c r="I12" s="92" t="n">
        <v>19.5</v>
      </c>
      <c r="J12" s="92" t="n">
        <v>8</v>
      </c>
      <c r="K12" s="92" t="n">
        <v>8</v>
      </c>
      <c r="L12" s="92" t="s">
        <v>50</v>
      </c>
      <c r="M12" s="92" t="n">
        <v>8</v>
      </c>
      <c r="N12" s="27" t="n">
        <v>8</v>
      </c>
      <c r="O12" s="91" t="s">
        <v>50</v>
      </c>
      <c r="P12" s="92" t="n">
        <v>8</v>
      </c>
      <c r="Q12" s="92" t="n">
        <v>8</v>
      </c>
      <c r="R12" s="27" t="n">
        <v>20</v>
      </c>
      <c r="S12" s="92" t="n">
        <v>17</v>
      </c>
      <c r="T12" s="92" t="n">
        <v>8</v>
      </c>
      <c r="U12" s="92" t="s">
        <v>50</v>
      </c>
      <c r="V12" s="91" t="s">
        <v>50</v>
      </c>
      <c r="W12" s="91" t="n">
        <v>11.5</v>
      </c>
      <c r="X12" s="91" t="n">
        <v>8</v>
      </c>
      <c r="Y12" s="25" t="n">
        <v>20</v>
      </c>
      <c r="Z12" s="91" t="n">
        <v>17</v>
      </c>
      <c r="AA12" s="91" t="n">
        <v>8</v>
      </c>
      <c r="AB12" s="27" t="s">
        <v>50</v>
      </c>
      <c r="AC12" s="27" t="s">
        <v>50</v>
      </c>
      <c r="AD12" s="91" t="n">
        <v>9</v>
      </c>
      <c r="AE12" s="91" t="n">
        <v>8</v>
      </c>
      <c r="AF12" s="91" t="n">
        <v>8</v>
      </c>
      <c r="AG12" s="91" t="n">
        <v>20</v>
      </c>
      <c r="AH12" s="266" t="n">
        <v>17</v>
      </c>
      <c r="AI12" s="267" t="n">
        <v>22</v>
      </c>
      <c r="AJ12" s="25"/>
      <c r="AK12" s="25"/>
      <c r="AL12" s="25"/>
      <c r="AM12" s="25" t="n">
        <v>32</v>
      </c>
      <c r="AN12" s="31" t="n">
        <v>25</v>
      </c>
      <c r="AO12" s="37" t="n">
        <v>55</v>
      </c>
      <c r="AP12" s="33" t="n">
        <v>40</v>
      </c>
      <c r="AQ12" s="44"/>
      <c r="AR12" s="44"/>
      <c r="AS12" s="99" t="n">
        <f aca="false">AM12*AN12+AO12*AP12</f>
        <v>3000</v>
      </c>
      <c r="AT12" s="98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24</v>
      </c>
      <c r="D13" s="91" t="s">
        <v>50</v>
      </c>
      <c r="E13" s="91" t="n">
        <v>8</v>
      </c>
      <c r="F13" s="91" t="n">
        <v>8</v>
      </c>
      <c r="G13" s="92" t="s">
        <v>50</v>
      </c>
      <c r="H13" s="91" t="s">
        <v>50</v>
      </c>
      <c r="I13" s="92" t="n">
        <v>8</v>
      </c>
      <c r="J13" s="92" t="n">
        <v>8</v>
      </c>
      <c r="K13" s="92" t="n">
        <v>8</v>
      </c>
      <c r="L13" s="92" t="s">
        <v>50</v>
      </c>
      <c r="M13" s="92" t="n">
        <v>8</v>
      </c>
      <c r="N13" s="25" t="n">
        <v>8</v>
      </c>
      <c r="O13" s="91" t="s">
        <v>50</v>
      </c>
      <c r="P13" s="92" t="n">
        <v>8</v>
      </c>
      <c r="Q13" s="92" t="n">
        <v>8</v>
      </c>
      <c r="R13" s="25" t="n">
        <v>8</v>
      </c>
      <c r="S13" s="92" t="n">
        <v>8</v>
      </c>
      <c r="T13" s="92" t="n">
        <v>8</v>
      </c>
      <c r="U13" s="92" t="s">
        <v>50</v>
      </c>
      <c r="V13" s="91" t="s">
        <v>50</v>
      </c>
      <c r="W13" s="91" t="n">
        <v>8</v>
      </c>
      <c r="X13" s="91" t="n">
        <v>8</v>
      </c>
      <c r="Y13" s="25" t="n">
        <v>8</v>
      </c>
      <c r="Z13" s="91" t="n">
        <v>8</v>
      </c>
      <c r="AA13" s="91" t="n">
        <v>8</v>
      </c>
      <c r="AB13" s="27" t="s">
        <v>50</v>
      </c>
      <c r="AC13" s="27" t="s">
        <v>50</v>
      </c>
      <c r="AD13" s="91" t="n">
        <v>8</v>
      </c>
      <c r="AE13" s="91" t="n">
        <v>8</v>
      </c>
      <c r="AF13" s="91" t="n">
        <v>8</v>
      </c>
      <c r="AG13" s="91" t="n">
        <v>8</v>
      </c>
      <c r="AH13" s="266" t="n">
        <v>8</v>
      </c>
      <c r="AI13" s="267" t="n">
        <v>22</v>
      </c>
      <c r="AJ13" s="25"/>
      <c r="AK13" s="25"/>
      <c r="AL13" s="25"/>
      <c r="AM13" s="25"/>
      <c r="AN13" s="31" t="n">
        <v>15</v>
      </c>
      <c r="AO13" s="37" t="n">
        <v>17</v>
      </c>
      <c r="AP13" s="33" t="n">
        <v>30</v>
      </c>
      <c r="AQ13" s="23"/>
      <c r="AR13" s="34"/>
      <c r="AS13" s="34" t="n">
        <f aca="false">AO13*AP13</f>
        <v>510</v>
      </c>
      <c r="AT13" s="98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26</v>
      </c>
      <c r="D14" s="91" t="s">
        <v>50</v>
      </c>
      <c r="E14" s="91" t="n">
        <v>8</v>
      </c>
      <c r="F14" s="91" t="n">
        <v>8</v>
      </c>
      <c r="G14" s="92" t="s">
        <v>50</v>
      </c>
      <c r="H14" s="91" t="s">
        <v>50</v>
      </c>
      <c r="I14" s="92" t="n">
        <v>8</v>
      </c>
      <c r="J14" s="92" t="n">
        <v>8</v>
      </c>
      <c r="K14" s="27" t="n">
        <v>8</v>
      </c>
      <c r="L14" s="92" t="s">
        <v>50</v>
      </c>
      <c r="M14" s="27" t="n">
        <v>8</v>
      </c>
      <c r="N14" s="27" t="n">
        <v>8</v>
      </c>
      <c r="O14" s="91" t="s">
        <v>50</v>
      </c>
      <c r="P14" s="92" t="n">
        <v>8</v>
      </c>
      <c r="Q14" s="92" t="n">
        <v>8</v>
      </c>
      <c r="R14" s="27" t="n">
        <v>8</v>
      </c>
      <c r="S14" s="27" t="n">
        <v>8</v>
      </c>
      <c r="T14" s="27" t="n">
        <v>8</v>
      </c>
      <c r="U14" s="92" t="s">
        <v>50</v>
      </c>
      <c r="V14" s="91" t="s">
        <v>50</v>
      </c>
      <c r="W14" s="91" t="n">
        <v>8</v>
      </c>
      <c r="X14" s="91" t="n">
        <v>8</v>
      </c>
      <c r="Y14" s="25" t="n">
        <v>8</v>
      </c>
      <c r="Z14" s="91" t="n">
        <v>8</v>
      </c>
      <c r="AA14" s="91" t="n">
        <v>8</v>
      </c>
      <c r="AB14" s="27" t="s">
        <v>50</v>
      </c>
      <c r="AC14" s="27" t="s">
        <v>50</v>
      </c>
      <c r="AD14" s="91" t="n">
        <v>8</v>
      </c>
      <c r="AE14" s="91" t="n">
        <v>8</v>
      </c>
      <c r="AF14" s="91" t="n">
        <v>8</v>
      </c>
      <c r="AG14" s="91" t="n">
        <v>8</v>
      </c>
      <c r="AH14" s="266" t="n">
        <v>8</v>
      </c>
      <c r="AI14" s="267" t="n">
        <v>22</v>
      </c>
      <c r="AJ14" s="25"/>
      <c r="AK14" s="25"/>
      <c r="AL14" s="25"/>
      <c r="AM14" s="25"/>
      <c r="AN14" s="31" t="n">
        <v>15</v>
      </c>
      <c r="AO14" s="37" t="n">
        <v>28</v>
      </c>
      <c r="AP14" s="33" t="n">
        <v>30</v>
      </c>
      <c r="AQ14" s="23"/>
      <c r="AR14" s="34"/>
      <c r="AS14" s="34" t="n">
        <f aca="false">AO14*AP14</f>
        <v>840</v>
      </c>
      <c r="AT14" s="98"/>
    </row>
    <row r="15" customFormat="false" ht="15" hidden="false" customHeight="false" outlineLevel="0" collapsed="false">
      <c r="A15" s="89" t="n">
        <v>13</v>
      </c>
      <c r="B15" s="23" t="s">
        <v>27</v>
      </c>
      <c r="C15" s="46" t="s">
        <v>28</v>
      </c>
      <c r="D15" s="91" t="s">
        <v>50</v>
      </c>
      <c r="E15" s="25" t="n">
        <v>8</v>
      </c>
      <c r="F15" s="91" t="n">
        <v>8</v>
      </c>
      <c r="G15" s="92" t="s">
        <v>50</v>
      </c>
      <c r="H15" s="91" t="s">
        <v>50</v>
      </c>
      <c r="I15" s="92" t="n">
        <v>8</v>
      </c>
      <c r="J15" s="92" t="n">
        <v>8</v>
      </c>
      <c r="K15" s="92" t="n">
        <v>8</v>
      </c>
      <c r="L15" s="92" t="s">
        <v>50</v>
      </c>
      <c r="M15" s="92" t="n">
        <v>8</v>
      </c>
      <c r="N15" s="92" t="n">
        <v>8</v>
      </c>
      <c r="O15" s="91" t="s">
        <v>50</v>
      </c>
      <c r="P15" s="92" t="n">
        <v>8</v>
      </c>
      <c r="Q15" s="92" t="n">
        <v>8</v>
      </c>
      <c r="R15" s="27" t="n">
        <v>8</v>
      </c>
      <c r="S15" s="92" t="n">
        <v>8</v>
      </c>
      <c r="T15" s="92" t="n">
        <v>8</v>
      </c>
      <c r="U15" s="92" t="s">
        <v>50</v>
      </c>
      <c r="V15" s="91" t="s">
        <v>50</v>
      </c>
      <c r="W15" s="91" t="n">
        <v>8</v>
      </c>
      <c r="X15" s="91" t="n">
        <v>8</v>
      </c>
      <c r="Y15" s="25" t="n">
        <v>8</v>
      </c>
      <c r="Z15" s="91" t="n">
        <v>8</v>
      </c>
      <c r="AA15" s="91" t="n">
        <v>8</v>
      </c>
      <c r="AB15" s="27" t="s">
        <v>50</v>
      </c>
      <c r="AC15" s="27" t="s">
        <v>50</v>
      </c>
      <c r="AD15" s="91" t="n">
        <v>8</v>
      </c>
      <c r="AE15" s="91" t="n">
        <v>8</v>
      </c>
      <c r="AF15" s="91" t="n">
        <v>8</v>
      </c>
      <c r="AG15" s="91" t="n">
        <v>8</v>
      </c>
      <c r="AH15" s="266" t="n">
        <v>8</v>
      </c>
      <c r="AI15" s="267" t="n">
        <v>22</v>
      </c>
      <c r="AJ15" s="25"/>
      <c r="AK15" s="25"/>
      <c r="AL15" s="25"/>
      <c r="AM15" s="25"/>
      <c r="AN15" s="31" t="n">
        <v>25</v>
      </c>
      <c r="AO15" s="34"/>
      <c r="AP15" s="33" t="n">
        <v>50</v>
      </c>
      <c r="AQ15" s="23"/>
      <c r="AR15" s="34"/>
      <c r="AS15" s="34"/>
      <c r="AT15" s="98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29</v>
      </c>
      <c r="D16" s="91" t="s">
        <v>50</v>
      </c>
      <c r="E16" s="25" t="n">
        <v>8</v>
      </c>
      <c r="F16" s="91" t="n">
        <v>8</v>
      </c>
      <c r="G16" s="92" t="s">
        <v>50</v>
      </c>
      <c r="H16" s="91" t="s">
        <v>50</v>
      </c>
      <c r="I16" s="120" t="s">
        <v>15</v>
      </c>
      <c r="J16" s="120" t="s">
        <v>15</v>
      </c>
      <c r="K16" s="120" t="s">
        <v>15</v>
      </c>
      <c r="L16" s="92" t="s">
        <v>50</v>
      </c>
      <c r="M16" s="120" t="s">
        <v>15</v>
      </c>
      <c r="N16" s="120" t="s">
        <v>15</v>
      </c>
      <c r="O16" s="91" t="s">
        <v>50</v>
      </c>
      <c r="P16" s="92" t="n">
        <v>8</v>
      </c>
      <c r="Q16" s="120" t="s">
        <v>15</v>
      </c>
      <c r="R16" s="120" t="s">
        <v>15</v>
      </c>
      <c r="S16" s="120" t="s">
        <v>15</v>
      </c>
      <c r="T16" s="120" t="s">
        <v>15</v>
      </c>
      <c r="U16" s="92" t="s">
        <v>50</v>
      </c>
      <c r="V16" s="91" t="s">
        <v>50</v>
      </c>
      <c r="W16" s="240" t="s">
        <v>65</v>
      </c>
      <c r="X16" s="240" t="s">
        <v>65</v>
      </c>
      <c r="Y16" s="240" t="s">
        <v>65</v>
      </c>
      <c r="Z16" s="240" t="s">
        <v>65</v>
      </c>
      <c r="AA16" s="240" t="s">
        <v>65</v>
      </c>
      <c r="AB16" s="27" t="s">
        <v>50</v>
      </c>
      <c r="AC16" s="27" t="s">
        <v>50</v>
      </c>
      <c r="AD16" s="91" t="n">
        <v>8</v>
      </c>
      <c r="AE16" s="91" t="n">
        <v>8</v>
      </c>
      <c r="AF16" s="91" t="n">
        <v>8</v>
      </c>
      <c r="AG16" s="91" t="n">
        <v>8</v>
      </c>
      <c r="AH16" s="266" t="n">
        <v>8</v>
      </c>
      <c r="AI16" s="267" t="n">
        <v>8</v>
      </c>
      <c r="AJ16" s="25"/>
      <c r="AK16" s="25" t="n">
        <f aca="false">5+4</f>
        <v>9</v>
      </c>
      <c r="AL16" s="25" t="n">
        <v>5</v>
      </c>
      <c r="AM16" s="25"/>
      <c r="AN16" s="31" t="n">
        <v>25</v>
      </c>
      <c r="AO16" s="34"/>
      <c r="AP16" s="33" t="n">
        <v>50</v>
      </c>
      <c r="AQ16" s="23"/>
      <c r="AR16" s="34"/>
      <c r="AS16" s="34"/>
      <c r="AT16" s="34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30</v>
      </c>
      <c r="D17" s="91" t="s">
        <v>50</v>
      </c>
      <c r="E17" s="25" t="n">
        <v>8</v>
      </c>
      <c r="F17" s="91" t="n">
        <v>8</v>
      </c>
      <c r="G17" s="92" t="s">
        <v>50</v>
      </c>
      <c r="H17" s="91" t="s">
        <v>50</v>
      </c>
      <c r="I17" s="120" t="s">
        <v>15</v>
      </c>
      <c r="J17" s="120" t="s">
        <v>15</v>
      </c>
      <c r="K17" s="120" t="s">
        <v>15</v>
      </c>
      <c r="L17" s="92" t="s">
        <v>50</v>
      </c>
      <c r="M17" s="92" t="n">
        <v>8</v>
      </c>
      <c r="N17" s="92" t="n">
        <v>8</v>
      </c>
      <c r="O17" s="91" t="s">
        <v>50</v>
      </c>
      <c r="P17" s="92" t="n">
        <v>8</v>
      </c>
      <c r="Q17" s="92" t="n">
        <v>8</v>
      </c>
      <c r="R17" s="92" t="n">
        <v>8</v>
      </c>
      <c r="S17" s="92" t="n">
        <v>8</v>
      </c>
      <c r="T17" s="92" t="n">
        <v>8</v>
      </c>
      <c r="U17" s="92" t="s">
        <v>50</v>
      </c>
      <c r="V17" s="91" t="s">
        <v>50</v>
      </c>
      <c r="W17" s="91" t="n">
        <v>8</v>
      </c>
      <c r="X17" s="91" t="n">
        <v>8</v>
      </c>
      <c r="Y17" s="25" t="n">
        <v>8</v>
      </c>
      <c r="Z17" s="91" t="n">
        <v>8</v>
      </c>
      <c r="AA17" s="91" t="n">
        <v>8</v>
      </c>
      <c r="AB17" s="27" t="s">
        <v>50</v>
      </c>
      <c r="AC17" s="27" t="s">
        <v>50</v>
      </c>
      <c r="AD17" s="91" t="n">
        <v>8</v>
      </c>
      <c r="AE17" s="91" t="n">
        <v>8</v>
      </c>
      <c r="AF17" s="91" t="n">
        <v>8</v>
      </c>
      <c r="AG17" s="91" t="n">
        <v>8</v>
      </c>
      <c r="AH17" s="266" t="n">
        <v>8</v>
      </c>
      <c r="AI17" s="267" t="n">
        <v>19</v>
      </c>
      <c r="AJ17" s="25"/>
      <c r="AK17" s="25" t="n">
        <f aca="false">3</f>
        <v>3</v>
      </c>
      <c r="AL17" s="25"/>
      <c r="AM17" s="25"/>
      <c r="AN17" s="31" t="n">
        <v>25</v>
      </c>
      <c r="AO17" s="23"/>
      <c r="AP17" s="31" t="n">
        <v>50</v>
      </c>
      <c r="AQ17" s="23"/>
      <c r="AR17" s="23"/>
      <c r="AS17" s="23"/>
      <c r="AT17" s="98"/>
    </row>
    <row r="18" customFormat="false" ht="15" hidden="false" customHeight="false" outlineLevel="0" collapsed="false">
      <c r="A18" s="89" t="n">
        <v>16</v>
      </c>
      <c r="B18" s="23" t="s">
        <v>27</v>
      </c>
      <c r="C18" s="51" t="s">
        <v>31</v>
      </c>
      <c r="D18" s="91" t="s">
        <v>50</v>
      </c>
      <c r="E18" s="25" t="n">
        <v>8</v>
      </c>
      <c r="F18" s="91" t="n">
        <v>8</v>
      </c>
      <c r="G18" s="92" t="s">
        <v>50</v>
      </c>
      <c r="H18" s="91" t="s">
        <v>50</v>
      </c>
      <c r="I18" s="92" t="n">
        <v>8</v>
      </c>
      <c r="J18" s="92" t="n">
        <v>8</v>
      </c>
      <c r="K18" s="92" t="n">
        <v>8</v>
      </c>
      <c r="L18" s="92" t="s">
        <v>50</v>
      </c>
      <c r="M18" s="92" t="n">
        <v>8</v>
      </c>
      <c r="N18" s="92" t="n">
        <v>8</v>
      </c>
      <c r="O18" s="91" t="s">
        <v>50</v>
      </c>
      <c r="P18" s="92" t="n">
        <v>8</v>
      </c>
      <c r="Q18" s="92" t="n">
        <v>8</v>
      </c>
      <c r="R18" s="92" t="n">
        <v>8</v>
      </c>
      <c r="S18" s="92" t="n">
        <v>8</v>
      </c>
      <c r="T18" s="92" t="n">
        <v>8</v>
      </c>
      <c r="U18" s="92" t="s">
        <v>50</v>
      </c>
      <c r="V18" s="91" t="s">
        <v>50</v>
      </c>
      <c r="W18" s="91" t="n">
        <v>8</v>
      </c>
      <c r="X18" s="91" t="n">
        <v>8</v>
      </c>
      <c r="Y18" s="25" t="n">
        <v>8</v>
      </c>
      <c r="Z18" s="91" t="n">
        <v>8</v>
      </c>
      <c r="AA18" s="91" t="n">
        <v>8</v>
      </c>
      <c r="AB18" s="27" t="s">
        <v>50</v>
      </c>
      <c r="AC18" s="27" t="s">
        <v>50</v>
      </c>
      <c r="AD18" s="91" t="n">
        <v>8</v>
      </c>
      <c r="AE18" s="91" t="n">
        <v>8</v>
      </c>
      <c r="AF18" s="91" t="n">
        <v>8</v>
      </c>
      <c r="AG18" s="91" t="n">
        <v>8</v>
      </c>
      <c r="AH18" s="266" t="n">
        <v>8</v>
      </c>
      <c r="AI18" s="267" t="n">
        <v>22</v>
      </c>
      <c r="AJ18" s="25"/>
      <c r="AK18" s="25"/>
      <c r="AL18" s="25"/>
      <c r="AM18" s="25"/>
      <c r="AN18" s="31"/>
      <c r="AO18" s="23"/>
      <c r="AP18" s="31"/>
      <c r="AQ18" s="23"/>
      <c r="AR18" s="23"/>
      <c r="AS18" s="23"/>
      <c r="AT18" s="98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32</v>
      </c>
      <c r="D19" s="91" t="s">
        <v>50</v>
      </c>
      <c r="E19" s="25" t="n">
        <v>8</v>
      </c>
      <c r="F19" s="91" t="n">
        <v>8</v>
      </c>
      <c r="G19" s="92" t="s">
        <v>50</v>
      </c>
      <c r="H19" s="91" t="s">
        <v>50</v>
      </c>
      <c r="I19" s="92" t="n">
        <v>8</v>
      </c>
      <c r="J19" s="92" t="n">
        <v>8</v>
      </c>
      <c r="K19" s="92" t="n">
        <v>8</v>
      </c>
      <c r="L19" s="92" t="s">
        <v>50</v>
      </c>
      <c r="M19" s="92" t="n">
        <v>8</v>
      </c>
      <c r="N19" s="92" t="n">
        <v>8</v>
      </c>
      <c r="O19" s="91" t="s">
        <v>50</v>
      </c>
      <c r="P19" s="92" t="n">
        <v>8</v>
      </c>
      <c r="Q19" s="92" t="n">
        <v>8</v>
      </c>
      <c r="R19" s="92" t="n">
        <v>8</v>
      </c>
      <c r="S19" s="92" t="n">
        <v>8</v>
      </c>
      <c r="T19" s="92" t="n">
        <v>8</v>
      </c>
      <c r="U19" s="92" t="s">
        <v>50</v>
      </c>
      <c r="V19" s="91" t="s">
        <v>50</v>
      </c>
      <c r="W19" s="91" t="n">
        <v>8</v>
      </c>
      <c r="X19" s="91" t="n">
        <v>8</v>
      </c>
      <c r="Y19" s="25" t="n">
        <v>8</v>
      </c>
      <c r="Z19" s="91" t="n">
        <v>8</v>
      </c>
      <c r="AA19" s="91" t="n">
        <v>8</v>
      </c>
      <c r="AB19" s="27" t="s">
        <v>50</v>
      </c>
      <c r="AC19" s="27" t="s">
        <v>50</v>
      </c>
      <c r="AD19" s="91" t="n">
        <v>8</v>
      </c>
      <c r="AE19" s="91" t="n">
        <v>8</v>
      </c>
      <c r="AF19" s="91" t="n">
        <v>8</v>
      </c>
      <c r="AG19" s="91" t="n">
        <v>8</v>
      </c>
      <c r="AH19" s="266" t="n">
        <v>8</v>
      </c>
      <c r="AI19" s="267" t="n">
        <v>22</v>
      </c>
      <c r="AJ19" s="25"/>
      <c r="AK19" s="25"/>
      <c r="AL19" s="25"/>
      <c r="AM19" s="25"/>
      <c r="AN19" s="31"/>
      <c r="AO19" s="23"/>
      <c r="AP19" s="31"/>
      <c r="AQ19" s="23"/>
      <c r="AR19" s="23"/>
      <c r="AS19" s="23"/>
      <c r="AT19" s="98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33</v>
      </c>
      <c r="D20" s="91" t="s">
        <v>50</v>
      </c>
      <c r="E20" s="25" t="n">
        <v>8</v>
      </c>
      <c r="F20" s="91" t="n">
        <v>8</v>
      </c>
      <c r="G20" s="92" t="s">
        <v>50</v>
      </c>
      <c r="H20" s="91" t="s">
        <v>50</v>
      </c>
      <c r="I20" s="120" t="s">
        <v>15</v>
      </c>
      <c r="J20" s="120" t="s">
        <v>15</v>
      </c>
      <c r="K20" s="120" t="s">
        <v>15</v>
      </c>
      <c r="L20" s="92" t="s">
        <v>50</v>
      </c>
      <c r="M20" s="120" t="s">
        <v>15</v>
      </c>
      <c r="N20" s="120" t="s">
        <v>15</v>
      </c>
      <c r="O20" s="120" t="s">
        <v>15</v>
      </c>
      <c r="P20" s="92" t="n">
        <v>8</v>
      </c>
      <c r="Q20" s="92" t="n">
        <v>15</v>
      </c>
      <c r="R20" s="92" t="n">
        <v>23</v>
      </c>
      <c r="S20" s="92" t="n">
        <v>11</v>
      </c>
      <c r="T20" s="92" t="n">
        <v>12</v>
      </c>
      <c r="U20" s="92" t="s">
        <v>50</v>
      </c>
      <c r="V20" s="91" t="s">
        <v>50</v>
      </c>
      <c r="W20" s="91" t="n">
        <v>15</v>
      </c>
      <c r="X20" s="91" t="n">
        <v>23</v>
      </c>
      <c r="Y20" s="25" t="n">
        <v>23</v>
      </c>
      <c r="Z20" s="25" t="n">
        <v>23</v>
      </c>
      <c r="AA20" s="25" t="n">
        <v>11</v>
      </c>
      <c r="AB20" s="27" t="s">
        <v>50</v>
      </c>
      <c r="AC20" s="27" t="s">
        <v>50</v>
      </c>
      <c r="AD20" s="91" t="n">
        <v>8</v>
      </c>
      <c r="AE20" s="91" t="n">
        <v>8</v>
      </c>
      <c r="AF20" s="91" t="n">
        <v>8</v>
      </c>
      <c r="AG20" s="91" t="n">
        <v>12</v>
      </c>
      <c r="AH20" s="266" t="n">
        <v>11</v>
      </c>
      <c r="AI20" s="267" t="n">
        <v>16</v>
      </c>
      <c r="AJ20" s="25"/>
      <c r="AK20" s="25" t="n">
        <f aca="false">3+3</f>
        <v>6</v>
      </c>
      <c r="AL20" s="25"/>
      <c r="AM20" s="269" t="n">
        <f aca="false">2+11+12+8</f>
        <v>33</v>
      </c>
      <c r="AN20" s="57" t="n">
        <v>25</v>
      </c>
      <c r="AO20" s="56" t="n">
        <f aca="false">7+13+3+4+7+4+3+7+3+4+3</f>
        <v>58</v>
      </c>
      <c r="AP20" s="57" t="n">
        <v>40</v>
      </c>
      <c r="AQ20" s="56"/>
      <c r="AR20" s="23"/>
      <c r="AS20" s="23"/>
      <c r="AT20" s="98"/>
    </row>
    <row r="21" customFormat="false" ht="15" hidden="false" customHeight="false" outlineLevel="0" collapsed="false">
      <c r="A21" s="89" t="n">
        <v>19</v>
      </c>
      <c r="B21" s="23" t="s">
        <v>27</v>
      </c>
      <c r="C21" s="51" t="s">
        <v>34</v>
      </c>
      <c r="D21" s="91" t="s">
        <v>50</v>
      </c>
      <c r="E21" s="25" t="n">
        <v>8</v>
      </c>
      <c r="F21" s="91" t="n">
        <v>8</v>
      </c>
      <c r="G21" s="92" t="s">
        <v>50</v>
      </c>
      <c r="H21" s="91" t="s">
        <v>50</v>
      </c>
      <c r="I21" s="92" t="n">
        <v>8</v>
      </c>
      <c r="J21" s="92" t="n">
        <v>8</v>
      </c>
      <c r="K21" s="92" t="n">
        <v>8</v>
      </c>
      <c r="L21" s="92" t="s">
        <v>50</v>
      </c>
      <c r="M21" s="92" t="n">
        <v>8</v>
      </c>
      <c r="N21" s="92" t="n">
        <v>9</v>
      </c>
      <c r="O21" s="91" t="s">
        <v>50</v>
      </c>
      <c r="P21" s="92" t="n">
        <v>8</v>
      </c>
      <c r="Q21" s="92" t="n">
        <v>8</v>
      </c>
      <c r="R21" s="92" t="n">
        <v>8</v>
      </c>
      <c r="S21" s="92" t="n">
        <v>8</v>
      </c>
      <c r="T21" s="92" t="n">
        <v>8</v>
      </c>
      <c r="U21" s="92" t="s">
        <v>50</v>
      </c>
      <c r="V21" s="91" t="s">
        <v>50</v>
      </c>
      <c r="W21" s="91" t="n">
        <v>8</v>
      </c>
      <c r="X21" s="91" t="n">
        <v>8</v>
      </c>
      <c r="Y21" s="49" t="n">
        <v>15</v>
      </c>
      <c r="Z21" s="91" t="n">
        <v>23</v>
      </c>
      <c r="AA21" s="91" t="n">
        <v>16</v>
      </c>
      <c r="AB21" s="27" t="s">
        <v>50</v>
      </c>
      <c r="AC21" s="27" t="s">
        <v>50</v>
      </c>
      <c r="AD21" s="91" t="n">
        <v>8</v>
      </c>
      <c r="AE21" s="91" t="n">
        <v>8</v>
      </c>
      <c r="AF21" s="91" t="n">
        <v>15</v>
      </c>
      <c r="AG21" s="91" t="n">
        <v>23</v>
      </c>
      <c r="AH21" s="266" t="n">
        <v>16</v>
      </c>
      <c r="AI21" s="267" t="n">
        <v>22</v>
      </c>
      <c r="AJ21" s="25"/>
      <c r="AK21" s="25"/>
      <c r="AL21" s="25"/>
      <c r="AM21" s="269" t="n">
        <f aca="false">5+3+5+3</f>
        <v>16</v>
      </c>
      <c r="AN21" s="57" t="n">
        <v>25</v>
      </c>
      <c r="AO21" s="56" t="n">
        <f aca="false">1+7+10+5+7+10+5</f>
        <v>45</v>
      </c>
      <c r="AP21" s="57" t="n">
        <v>40</v>
      </c>
      <c r="AQ21" s="56"/>
      <c r="AR21" s="23"/>
      <c r="AS21" s="23"/>
      <c r="AT21" s="98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35</v>
      </c>
      <c r="D22" s="91" t="s">
        <v>50</v>
      </c>
      <c r="E22" s="25" t="n">
        <v>8</v>
      </c>
      <c r="F22" s="105" t="s">
        <v>95</v>
      </c>
      <c r="G22" s="92" t="s">
        <v>50</v>
      </c>
      <c r="H22" s="91" t="s">
        <v>50</v>
      </c>
      <c r="I22" s="92" t="n">
        <v>8</v>
      </c>
      <c r="J22" s="92" t="n">
        <v>8</v>
      </c>
      <c r="K22" s="92" t="n">
        <v>8</v>
      </c>
      <c r="L22" s="92" t="s">
        <v>50</v>
      </c>
      <c r="M22" s="92" t="n">
        <v>8</v>
      </c>
      <c r="N22" s="92" t="n">
        <v>9</v>
      </c>
      <c r="O22" s="91" t="s">
        <v>50</v>
      </c>
      <c r="P22" s="92" t="n">
        <v>8</v>
      </c>
      <c r="Q22" s="92" t="n">
        <v>8</v>
      </c>
      <c r="R22" s="92" t="n">
        <v>15</v>
      </c>
      <c r="S22" s="92" t="n">
        <v>23</v>
      </c>
      <c r="T22" s="92" t="n">
        <v>19</v>
      </c>
      <c r="U22" s="92" t="s">
        <v>50</v>
      </c>
      <c r="V22" s="91" t="s">
        <v>50</v>
      </c>
      <c r="W22" s="91" t="n">
        <v>8</v>
      </c>
      <c r="X22" s="91" t="n">
        <v>8</v>
      </c>
      <c r="Y22" s="49" t="n">
        <v>9</v>
      </c>
      <c r="Z22" s="91" t="n">
        <v>8</v>
      </c>
      <c r="AA22" s="91" t="n">
        <v>8</v>
      </c>
      <c r="AB22" s="27" t="s">
        <v>50</v>
      </c>
      <c r="AC22" s="27" t="s">
        <v>50</v>
      </c>
      <c r="AD22" s="194" t="s">
        <v>15</v>
      </c>
      <c r="AE22" s="194" t="s">
        <v>15</v>
      </c>
      <c r="AF22" s="194" t="s">
        <v>15</v>
      </c>
      <c r="AG22" s="194" t="s">
        <v>15</v>
      </c>
      <c r="AH22" s="194" t="s">
        <v>15</v>
      </c>
      <c r="AI22" s="267" t="n">
        <v>16</v>
      </c>
      <c r="AJ22" s="25"/>
      <c r="AK22" s="25" t="n">
        <f aca="false">1+5</f>
        <v>6</v>
      </c>
      <c r="AL22" s="25"/>
      <c r="AM22" s="269" t="n">
        <f aca="false">5+7</f>
        <v>12</v>
      </c>
      <c r="AN22" s="57" t="n">
        <v>25</v>
      </c>
      <c r="AO22" s="56" t="n">
        <f aca="false">1+7+10+4+1</f>
        <v>23</v>
      </c>
      <c r="AP22" s="57" t="n">
        <v>40</v>
      </c>
      <c r="AQ22" s="23"/>
      <c r="AR22" s="23"/>
      <c r="AS22" s="23"/>
      <c r="AT22" s="98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37</v>
      </c>
      <c r="D23" s="91" t="s">
        <v>50</v>
      </c>
      <c r="E23" s="25" t="n">
        <v>8</v>
      </c>
      <c r="F23" s="25" t="n">
        <v>8</v>
      </c>
      <c r="G23" s="92" t="s">
        <v>50</v>
      </c>
      <c r="H23" s="91" t="s">
        <v>50</v>
      </c>
      <c r="I23" s="92" t="n">
        <v>8</v>
      </c>
      <c r="J23" s="92" t="n">
        <v>8</v>
      </c>
      <c r="K23" s="92" t="n">
        <v>8</v>
      </c>
      <c r="L23" s="92" t="s">
        <v>50</v>
      </c>
      <c r="M23" s="92" t="n">
        <v>8</v>
      </c>
      <c r="N23" s="92" t="n">
        <v>8</v>
      </c>
      <c r="O23" s="91" t="s">
        <v>50</v>
      </c>
      <c r="P23" s="92" t="n">
        <v>8</v>
      </c>
      <c r="Q23" s="92" t="n">
        <v>8</v>
      </c>
      <c r="R23" s="92" t="n">
        <v>8</v>
      </c>
      <c r="S23" s="92" t="n">
        <v>8</v>
      </c>
      <c r="T23" s="92" t="n">
        <v>9</v>
      </c>
      <c r="U23" s="92" t="s">
        <v>50</v>
      </c>
      <c r="V23" s="91" t="s">
        <v>50</v>
      </c>
      <c r="W23" s="140" t="n">
        <v>8</v>
      </c>
      <c r="X23" s="140" t="n">
        <v>8</v>
      </c>
      <c r="Y23" s="47" t="n">
        <v>9</v>
      </c>
      <c r="Z23" s="140" t="n">
        <v>12</v>
      </c>
      <c r="AA23" s="140" t="n">
        <v>8</v>
      </c>
      <c r="AB23" s="27" t="s">
        <v>50</v>
      </c>
      <c r="AC23" s="27" t="s">
        <v>50</v>
      </c>
      <c r="AD23" s="140" t="n">
        <v>8</v>
      </c>
      <c r="AE23" s="140" t="n">
        <v>8</v>
      </c>
      <c r="AF23" s="140" t="n">
        <v>8</v>
      </c>
      <c r="AG23" s="140" t="n">
        <v>8</v>
      </c>
      <c r="AH23" s="140" t="n">
        <v>8</v>
      </c>
      <c r="AI23" s="267" t="n">
        <v>22</v>
      </c>
      <c r="AJ23" s="25"/>
      <c r="AK23" s="25"/>
      <c r="AL23" s="25"/>
      <c r="AM23" s="25"/>
      <c r="AN23" s="31" t="n">
        <v>25</v>
      </c>
      <c r="AO23" s="23" t="n">
        <f aca="false">1+1+4</f>
        <v>6</v>
      </c>
      <c r="AP23" s="31" t="n">
        <v>40</v>
      </c>
      <c r="AQ23" s="23"/>
      <c r="AR23" s="23"/>
      <c r="AS23" s="23"/>
      <c r="AT23" s="98"/>
    </row>
    <row r="24" customFormat="false" ht="15" hidden="false" customHeight="false" outlineLevel="0" collapsed="false">
      <c r="A24" s="89" t="n">
        <v>22</v>
      </c>
      <c r="B24" s="23" t="s">
        <v>27</v>
      </c>
      <c r="C24" s="46" t="s">
        <v>38</v>
      </c>
      <c r="D24" s="240" t="s">
        <v>65</v>
      </c>
      <c r="E24" s="240" t="s">
        <v>65</v>
      </c>
      <c r="F24" s="240" t="s">
        <v>65</v>
      </c>
      <c r="G24" s="240" t="s">
        <v>65</v>
      </c>
      <c r="H24" s="240" t="s">
        <v>65</v>
      </c>
      <c r="I24" s="240" t="s">
        <v>65</v>
      </c>
      <c r="J24" s="240" t="s">
        <v>65</v>
      </c>
      <c r="K24" s="240" t="s">
        <v>65</v>
      </c>
      <c r="L24" s="240" t="s">
        <v>65</v>
      </c>
      <c r="M24" s="240" t="s">
        <v>65</v>
      </c>
      <c r="N24" s="240" t="s">
        <v>65</v>
      </c>
      <c r="O24" s="240" t="s">
        <v>65</v>
      </c>
      <c r="P24" s="240" t="s">
        <v>65</v>
      </c>
      <c r="Q24" s="240" t="s">
        <v>65</v>
      </c>
      <c r="R24" s="240" t="s">
        <v>65</v>
      </c>
      <c r="S24" s="240" t="s">
        <v>65</v>
      </c>
      <c r="T24" s="240" t="s">
        <v>65</v>
      </c>
      <c r="U24" s="240" t="s">
        <v>65</v>
      </c>
      <c r="V24" s="240" t="s">
        <v>65</v>
      </c>
      <c r="W24" s="240" t="s">
        <v>65</v>
      </c>
      <c r="X24" s="240" t="s">
        <v>65</v>
      </c>
      <c r="Y24" s="240" t="s">
        <v>65</v>
      </c>
      <c r="Z24" s="240" t="s">
        <v>65</v>
      </c>
      <c r="AA24" s="240" t="s">
        <v>65</v>
      </c>
      <c r="AB24" s="240" t="s">
        <v>65</v>
      </c>
      <c r="AC24" s="240" t="s">
        <v>65</v>
      </c>
      <c r="AD24" s="240" t="s">
        <v>65</v>
      </c>
      <c r="AE24" s="240" t="s">
        <v>65</v>
      </c>
      <c r="AF24" s="240" t="s">
        <v>65</v>
      </c>
      <c r="AG24" s="240" t="s">
        <v>65</v>
      </c>
      <c r="AH24" s="270" t="s">
        <v>65</v>
      </c>
      <c r="AI24" s="267" t="n">
        <v>0</v>
      </c>
      <c r="AJ24" s="25"/>
      <c r="AK24" s="25"/>
      <c r="AL24" s="25" t="n">
        <v>31</v>
      </c>
      <c r="AM24" s="25"/>
      <c r="AN24" s="31" t="n">
        <v>25</v>
      </c>
      <c r="AO24" s="23"/>
      <c r="AP24" s="31" t="n">
        <v>40</v>
      </c>
      <c r="AQ24" s="23"/>
      <c r="AR24" s="23"/>
      <c r="AS24" s="23"/>
      <c r="AT24" s="98"/>
    </row>
    <row r="25" customFormat="false" ht="15" hidden="false" customHeight="false" outlineLevel="0" collapsed="false">
      <c r="A25" s="23" t="n">
        <v>23</v>
      </c>
      <c r="B25" s="23" t="s">
        <v>27</v>
      </c>
      <c r="C25" s="46" t="s">
        <v>39</v>
      </c>
      <c r="D25" s="91" t="s">
        <v>50</v>
      </c>
      <c r="E25" s="91" t="n">
        <v>8</v>
      </c>
      <c r="F25" s="91" t="n">
        <v>8</v>
      </c>
      <c r="G25" s="92" t="s">
        <v>50</v>
      </c>
      <c r="H25" s="91" t="s">
        <v>50</v>
      </c>
      <c r="I25" s="92" t="n">
        <v>8</v>
      </c>
      <c r="J25" s="92" t="n">
        <v>8</v>
      </c>
      <c r="K25" s="92" t="n">
        <v>8</v>
      </c>
      <c r="L25" s="92" t="s">
        <v>50</v>
      </c>
      <c r="M25" s="92" t="n">
        <v>8</v>
      </c>
      <c r="N25" s="27" t="n">
        <v>8</v>
      </c>
      <c r="O25" s="91" t="s">
        <v>50</v>
      </c>
      <c r="P25" s="92" t="n">
        <v>8</v>
      </c>
      <c r="Q25" s="92" t="n">
        <v>8</v>
      </c>
      <c r="R25" s="92" t="n">
        <v>8</v>
      </c>
      <c r="S25" s="92" t="n">
        <v>8</v>
      </c>
      <c r="T25" s="92" t="n">
        <v>8</v>
      </c>
      <c r="U25" s="92" t="s">
        <v>50</v>
      </c>
      <c r="V25" s="91" t="s">
        <v>50</v>
      </c>
      <c r="W25" s="91" t="n">
        <v>8</v>
      </c>
      <c r="X25" s="91" t="n">
        <v>8</v>
      </c>
      <c r="Y25" s="49" t="n">
        <v>8</v>
      </c>
      <c r="Z25" s="91" t="n">
        <v>8</v>
      </c>
      <c r="AA25" s="91" t="n">
        <v>8</v>
      </c>
      <c r="AB25" s="27" t="s">
        <v>50</v>
      </c>
      <c r="AC25" s="27" t="s">
        <v>50</v>
      </c>
      <c r="AD25" s="194" t="s">
        <v>15</v>
      </c>
      <c r="AE25" s="194" t="s">
        <v>15</v>
      </c>
      <c r="AF25" s="194" t="s">
        <v>15</v>
      </c>
      <c r="AG25" s="194" t="s">
        <v>15</v>
      </c>
      <c r="AH25" s="194" t="s">
        <v>15</v>
      </c>
      <c r="AI25" s="267" t="n">
        <v>17</v>
      </c>
      <c r="AJ25" s="25"/>
      <c r="AK25" s="25" t="n">
        <f aca="false">5</f>
        <v>5</v>
      </c>
      <c r="AL25" s="25"/>
      <c r="AM25" s="25"/>
      <c r="AN25" s="31" t="n">
        <v>25</v>
      </c>
      <c r="AO25" s="23"/>
      <c r="AP25" s="33" t="n">
        <v>40</v>
      </c>
      <c r="AQ25" s="23"/>
      <c r="AR25" s="34"/>
      <c r="AS25" s="34"/>
      <c r="AT25" s="98"/>
    </row>
    <row r="26" customFormat="false" ht="15" hidden="false" customHeight="false" outlineLevel="0" collapsed="false">
      <c r="A26" s="23" t="n">
        <v>24</v>
      </c>
      <c r="B26" s="23" t="s">
        <v>27</v>
      </c>
      <c r="C26" s="59" t="s">
        <v>40</v>
      </c>
      <c r="D26" s="91" t="s">
        <v>50</v>
      </c>
      <c r="E26" s="91" t="n">
        <v>8</v>
      </c>
      <c r="F26" s="91" t="n">
        <v>8</v>
      </c>
      <c r="G26" s="92" t="s">
        <v>50</v>
      </c>
      <c r="H26" s="91" t="s">
        <v>50</v>
      </c>
      <c r="I26" s="92" t="n">
        <v>8</v>
      </c>
      <c r="J26" s="92" t="n">
        <v>8</v>
      </c>
      <c r="K26" s="92" t="n">
        <v>8</v>
      </c>
      <c r="L26" s="92" t="s">
        <v>50</v>
      </c>
      <c r="M26" s="92" t="n">
        <v>8</v>
      </c>
      <c r="N26" s="27" t="n">
        <v>8</v>
      </c>
      <c r="O26" s="91" t="s">
        <v>50</v>
      </c>
      <c r="P26" s="92" t="n">
        <v>8</v>
      </c>
      <c r="Q26" s="92" t="n">
        <v>8</v>
      </c>
      <c r="R26" s="92" t="n">
        <v>8</v>
      </c>
      <c r="S26" s="92" t="n">
        <v>8</v>
      </c>
      <c r="T26" s="92" t="n">
        <v>8</v>
      </c>
      <c r="U26" s="92" t="s">
        <v>50</v>
      </c>
      <c r="V26" s="91" t="s">
        <v>50</v>
      </c>
      <c r="W26" s="91" t="n">
        <v>11</v>
      </c>
      <c r="X26" s="91" t="n">
        <v>8</v>
      </c>
      <c r="Y26" s="49" t="n">
        <v>8</v>
      </c>
      <c r="Z26" s="91" t="n">
        <v>8</v>
      </c>
      <c r="AA26" s="91" t="n">
        <v>8</v>
      </c>
      <c r="AB26" s="27" t="s">
        <v>50</v>
      </c>
      <c r="AC26" s="27" t="s">
        <v>50</v>
      </c>
      <c r="AD26" s="91" t="n">
        <v>8</v>
      </c>
      <c r="AE26" s="91" t="n">
        <v>8</v>
      </c>
      <c r="AF26" s="91" t="n">
        <v>8</v>
      </c>
      <c r="AG26" s="91" t="n">
        <v>8</v>
      </c>
      <c r="AH26" s="266" t="n">
        <v>8</v>
      </c>
      <c r="AI26" s="267" t="n">
        <v>22</v>
      </c>
      <c r="AJ26" s="25"/>
      <c r="AK26" s="25"/>
      <c r="AL26" s="25"/>
      <c r="AM26" s="25"/>
      <c r="AN26" s="31"/>
      <c r="AO26" s="23" t="n">
        <f aca="false">3</f>
        <v>3</v>
      </c>
      <c r="AP26" s="31"/>
      <c r="AQ26" s="23"/>
      <c r="AR26" s="23"/>
      <c r="AS26" s="23"/>
      <c r="AT26" s="98"/>
    </row>
    <row r="27" customFormat="false" ht="15" hidden="false" customHeight="false" outlineLevel="0" collapsed="false">
      <c r="A27" s="89" t="n">
        <v>25</v>
      </c>
      <c r="B27" s="23" t="s">
        <v>27</v>
      </c>
      <c r="C27" s="59" t="s">
        <v>67</v>
      </c>
      <c r="D27" s="91" t="s">
        <v>50</v>
      </c>
      <c r="E27" s="91" t="n">
        <v>8</v>
      </c>
      <c r="F27" s="91" t="n">
        <v>8</v>
      </c>
      <c r="G27" s="92" t="s">
        <v>50</v>
      </c>
      <c r="H27" s="91" t="s">
        <v>50</v>
      </c>
      <c r="I27" s="92" t="n">
        <v>8</v>
      </c>
      <c r="J27" s="92" t="n">
        <v>8</v>
      </c>
      <c r="K27" s="92" t="n">
        <v>8</v>
      </c>
      <c r="L27" s="92" t="s">
        <v>50</v>
      </c>
      <c r="M27" s="92" t="n">
        <v>8</v>
      </c>
      <c r="N27" s="92" t="n">
        <v>8</v>
      </c>
      <c r="O27" s="91" t="s">
        <v>50</v>
      </c>
      <c r="P27" s="92" t="n">
        <v>8</v>
      </c>
      <c r="Q27" s="92" t="n">
        <v>8</v>
      </c>
      <c r="R27" s="92" t="n">
        <v>8</v>
      </c>
      <c r="S27" s="92" t="n">
        <v>15</v>
      </c>
      <c r="T27" s="92" t="n">
        <v>24</v>
      </c>
      <c r="U27" s="92" t="s">
        <v>50</v>
      </c>
      <c r="V27" s="91" t="s">
        <v>50</v>
      </c>
      <c r="W27" s="91" t="n">
        <v>8</v>
      </c>
      <c r="X27" s="91" t="n">
        <v>8</v>
      </c>
      <c r="Y27" s="49" t="n">
        <v>9</v>
      </c>
      <c r="Z27" s="91" t="n">
        <v>8</v>
      </c>
      <c r="AA27" s="91" t="n">
        <v>8</v>
      </c>
      <c r="AB27" s="27" t="s">
        <v>50</v>
      </c>
      <c r="AC27" s="27" t="s">
        <v>50</v>
      </c>
      <c r="AD27" s="91" t="n">
        <v>8</v>
      </c>
      <c r="AE27" s="91" t="n">
        <v>8</v>
      </c>
      <c r="AF27" s="91" t="n">
        <v>8</v>
      </c>
      <c r="AG27" s="91" t="n">
        <v>8</v>
      </c>
      <c r="AH27" s="266" t="n">
        <v>8</v>
      </c>
      <c r="AI27" s="267" t="n">
        <v>22</v>
      </c>
      <c r="AJ27" s="25"/>
      <c r="AK27" s="25"/>
      <c r="AL27" s="25"/>
      <c r="AM27" s="25" t="n">
        <f aca="false">5</f>
        <v>5</v>
      </c>
      <c r="AN27" s="31"/>
      <c r="AO27" s="23" t="n">
        <f aca="false">7+11+1</f>
        <v>19</v>
      </c>
      <c r="AP27" s="31"/>
      <c r="AQ27" s="23"/>
      <c r="AR27" s="23"/>
      <c r="AS27" s="23"/>
      <c r="AT27" s="98"/>
    </row>
    <row r="28" customFormat="false" ht="15" hidden="false" customHeight="false" outlineLevel="0" collapsed="false">
      <c r="A28" s="23" t="n">
        <v>26</v>
      </c>
      <c r="B28" s="23" t="s">
        <v>27</v>
      </c>
      <c r="C28" s="51" t="s">
        <v>42</v>
      </c>
      <c r="D28" s="91" t="s">
        <v>50</v>
      </c>
      <c r="E28" s="91" t="n">
        <v>9.5</v>
      </c>
      <c r="F28" s="91" t="n">
        <v>12</v>
      </c>
      <c r="G28" s="92" t="s">
        <v>50</v>
      </c>
      <c r="H28" s="91" t="s">
        <v>50</v>
      </c>
      <c r="I28" s="92" t="n">
        <v>10.5</v>
      </c>
      <c r="J28" s="92" t="n">
        <v>11</v>
      </c>
      <c r="K28" s="92" t="n">
        <v>8</v>
      </c>
      <c r="L28" s="92" t="s">
        <v>50</v>
      </c>
      <c r="M28" s="92" t="n">
        <v>11</v>
      </c>
      <c r="N28" s="92" t="n">
        <v>14</v>
      </c>
      <c r="O28" s="91" t="s">
        <v>50</v>
      </c>
      <c r="P28" s="271" t="n">
        <v>8</v>
      </c>
      <c r="Q28" s="271" t="n">
        <v>8</v>
      </c>
      <c r="R28" s="271" t="n">
        <v>13</v>
      </c>
      <c r="S28" s="271" t="n">
        <v>12</v>
      </c>
      <c r="T28" s="271" t="n">
        <v>8</v>
      </c>
      <c r="U28" s="120" t="s">
        <v>50</v>
      </c>
      <c r="V28" s="194" t="s">
        <v>50</v>
      </c>
      <c r="W28" s="194" t="s">
        <v>15</v>
      </c>
      <c r="X28" s="194" t="s">
        <v>15</v>
      </c>
      <c r="Y28" s="194" t="s">
        <v>15</v>
      </c>
      <c r="Z28" s="194" t="s">
        <v>15</v>
      </c>
      <c r="AA28" s="194" t="s">
        <v>15</v>
      </c>
      <c r="AB28" s="194" t="s">
        <v>15</v>
      </c>
      <c r="AC28" s="194" t="s">
        <v>15</v>
      </c>
      <c r="AD28" s="91" t="n">
        <v>11</v>
      </c>
      <c r="AE28" s="91" t="n">
        <v>11.5</v>
      </c>
      <c r="AF28" s="91" t="n">
        <v>11</v>
      </c>
      <c r="AG28" s="91" t="n">
        <v>11.5</v>
      </c>
      <c r="AH28" s="266" t="n">
        <v>11</v>
      </c>
      <c r="AI28" s="272" t="n">
        <v>17</v>
      </c>
      <c r="AJ28" s="25"/>
      <c r="AK28" s="273" t="n">
        <v>14</v>
      </c>
      <c r="AL28" s="25"/>
      <c r="AM28" s="25"/>
      <c r="AN28" s="31" t="n">
        <v>25</v>
      </c>
      <c r="AO28" s="56" t="n">
        <f aca="false">1.5+2.5+4+3+3+6+5+4+3+3.5+3+3.5+3</f>
        <v>45</v>
      </c>
      <c r="AP28" s="31" t="n">
        <v>40</v>
      </c>
      <c r="AQ28" s="23"/>
      <c r="AR28" s="23"/>
      <c r="AS28" s="23"/>
      <c r="AT28" s="98"/>
    </row>
    <row r="29" customFormat="false" ht="15" hidden="false" customHeight="false" outlineLevel="0" collapsed="false">
      <c r="A29" s="23" t="n">
        <v>27</v>
      </c>
      <c r="B29" s="23" t="s">
        <v>27</v>
      </c>
      <c r="C29" s="46" t="s">
        <v>43</v>
      </c>
      <c r="D29" s="91" t="s">
        <v>50</v>
      </c>
      <c r="E29" s="91" t="n">
        <v>8</v>
      </c>
      <c r="F29" s="91" t="n">
        <v>9</v>
      </c>
      <c r="G29" s="92" t="s">
        <v>50</v>
      </c>
      <c r="H29" s="91" t="s">
        <v>50</v>
      </c>
      <c r="I29" s="92" t="n">
        <v>8</v>
      </c>
      <c r="J29" s="92" t="n">
        <v>8</v>
      </c>
      <c r="K29" s="92" t="n">
        <v>8</v>
      </c>
      <c r="L29" s="92" t="s">
        <v>50</v>
      </c>
      <c r="M29" s="92" t="n">
        <v>12</v>
      </c>
      <c r="N29" s="27" t="n">
        <v>9</v>
      </c>
      <c r="O29" s="91" t="s">
        <v>50</v>
      </c>
      <c r="P29" s="92" t="n">
        <v>9</v>
      </c>
      <c r="Q29" s="92" t="n">
        <v>9</v>
      </c>
      <c r="R29" s="92" t="n">
        <v>9</v>
      </c>
      <c r="S29" s="92" t="n">
        <v>10</v>
      </c>
      <c r="T29" s="92" t="n">
        <v>9</v>
      </c>
      <c r="U29" s="92" t="s">
        <v>50</v>
      </c>
      <c r="V29" s="91" t="s">
        <v>50</v>
      </c>
      <c r="W29" s="27" t="n">
        <v>12</v>
      </c>
      <c r="X29" s="27" t="n">
        <v>12</v>
      </c>
      <c r="Y29" s="27" t="n">
        <v>10</v>
      </c>
      <c r="Z29" s="27" t="n">
        <v>11</v>
      </c>
      <c r="AA29" s="27" t="n">
        <v>9</v>
      </c>
      <c r="AB29" s="27" t="s">
        <v>50</v>
      </c>
      <c r="AC29" s="27" t="s">
        <v>50</v>
      </c>
      <c r="AD29" s="58" t="s">
        <v>15</v>
      </c>
      <c r="AE29" s="58" t="s">
        <v>15</v>
      </c>
      <c r="AF29" s="58" t="s">
        <v>15</v>
      </c>
      <c r="AG29" s="58" t="s">
        <v>15</v>
      </c>
      <c r="AH29" s="58" t="s">
        <v>15</v>
      </c>
      <c r="AI29" s="267" t="n">
        <v>17</v>
      </c>
      <c r="AJ29" s="25"/>
      <c r="AK29" s="25" t="n">
        <f aca="false">5</f>
        <v>5</v>
      </c>
      <c r="AL29" s="25"/>
      <c r="AM29" s="25"/>
      <c r="AN29" s="31" t="n">
        <v>25</v>
      </c>
      <c r="AO29" s="23" t="n">
        <f aca="false">1+4+1+1+1+1+2+1+4+4+2+3+1</f>
        <v>26</v>
      </c>
      <c r="AP29" s="31" t="n">
        <v>40</v>
      </c>
      <c r="AQ29" s="23"/>
      <c r="AR29" s="23"/>
      <c r="AS29" s="23"/>
      <c r="AT29" s="98"/>
    </row>
    <row r="30" customFormat="false" ht="15" hidden="false" customHeight="false" outlineLevel="0" collapsed="false">
      <c r="A30" s="89" t="n">
        <v>28</v>
      </c>
      <c r="B30" s="23" t="s">
        <v>27</v>
      </c>
      <c r="C30" s="46" t="s">
        <v>44</v>
      </c>
      <c r="D30" s="91" t="s">
        <v>50</v>
      </c>
      <c r="E30" s="91" t="n">
        <v>8</v>
      </c>
      <c r="F30" s="91" t="n">
        <v>8</v>
      </c>
      <c r="G30" s="92" t="s">
        <v>50</v>
      </c>
      <c r="H30" s="91" t="s">
        <v>50</v>
      </c>
      <c r="I30" s="92" t="n">
        <v>8</v>
      </c>
      <c r="J30" s="92" t="n">
        <v>8</v>
      </c>
      <c r="K30" s="92" t="n">
        <v>8</v>
      </c>
      <c r="L30" s="92" t="s">
        <v>50</v>
      </c>
      <c r="M30" s="92" t="n">
        <v>8</v>
      </c>
      <c r="N30" s="27" t="n">
        <v>8</v>
      </c>
      <c r="O30" s="91" t="s">
        <v>50</v>
      </c>
      <c r="P30" s="92" t="n">
        <v>8</v>
      </c>
      <c r="Q30" s="92" t="n">
        <v>11</v>
      </c>
      <c r="R30" s="92" t="n">
        <v>11</v>
      </c>
      <c r="S30" s="92" t="n">
        <v>12.5</v>
      </c>
      <c r="T30" s="92" t="n">
        <v>8</v>
      </c>
      <c r="U30" s="92" t="s">
        <v>50</v>
      </c>
      <c r="V30" s="91" t="s">
        <v>50</v>
      </c>
      <c r="W30" s="91" t="n">
        <v>8</v>
      </c>
      <c r="X30" s="91" t="n">
        <v>8</v>
      </c>
      <c r="Y30" s="49" t="n">
        <v>8</v>
      </c>
      <c r="Z30" s="91" t="n">
        <v>10</v>
      </c>
      <c r="AA30" s="91" t="n">
        <v>8</v>
      </c>
      <c r="AB30" s="27" t="s">
        <v>50</v>
      </c>
      <c r="AC30" s="27" t="s">
        <v>50</v>
      </c>
      <c r="AD30" s="91" t="n">
        <v>8</v>
      </c>
      <c r="AE30" s="91" t="n">
        <v>11</v>
      </c>
      <c r="AF30" s="91" t="n">
        <v>12</v>
      </c>
      <c r="AG30" s="91" t="n">
        <v>12.5</v>
      </c>
      <c r="AH30" s="266" t="n">
        <v>8</v>
      </c>
      <c r="AI30" s="267" t="n">
        <v>22</v>
      </c>
      <c r="AJ30" s="25"/>
      <c r="AK30" s="25"/>
      <c r="AL30" s="25"/>
      <c r="AM30" s="25"/>
      <c r="AN30" s="123" t="n">
        <v>25</v>
      </c>
      <c r="AO30" s="56" t="n">
        <f aca="false">3+3+4.5+2+3+4+4.5</f>
        <v>24</v>
      </c>
      <c r="AP30" s="125" t="n">
        <v>60</v>
      </c>
      <c r="AR30" s="34"/>
      <c r="AS30" s="34"/>
      <c r="AT30" s="98"/>
    </row>
    <row r="31" customFormat="false" ht="15" hidden="false" customHeight="false" outlineLevel="0" collapsed="false">
      <c r="A31" s="23" t="n">
        <v>29</v>
      </c>
      <c r="B31" s="23" t="s">
        <v>27</v>
      </c>
      <c r="C31" s="51" t="s">
        <v>45</v>
      </c>
      <c r="D31" s="91" t="s">
        <v>50</v>
      </c>
      <c r="E31" s="91" t="n">
        <v>8</v>
      </c>
      <c r="F31" s="91" t="n">
        <v>8</v>
      </c>
      <c r="G31" s="92" t="s">
        <v>50</v>
      </c>
      <c r="H31" s="91" t="s">
        <v>50</v>
      </c>
      <c r="I31" s="120" t="s">
        <v>15</v>
      </c>
      <c r="J31" s="120" t="s">
        <v>15</v>
      </c>
      <c r="K31" s="120" t="s">
        <v>15</v>
      </c>
      <c r="L31" s="92" t="s">
        <v>50</v>
      </c>
      <c r="M31" s="120" t="s">
        <v>15</v>
      </c>
      <c r="N31" s="120" t="s">
        <v>15</v>
      </c>
      <c r="O31" s="116" t="n">
        <v>5</v>
      </c>
      <c r="P31" s="92" t="n">
        <v>24</v>
      </c>
      <c r="Q31" s="92" t="n">
        <v>8</v>
      </c>
      <c r="R31" s="92" t="n">
        <v>10</v>
      </c>
      <c r="S31" s="92" t="n">
        <v>8</v>
      </c>
      <c r="T31" s="92" t="n">
        <v>8</v>
      </c>
      <c r="U31" s="92" t="s">
        <v>50</v>
      </c>
      <c r="V31" s="91" t="s">
        <v>50</v>
      </c>
      <c r="W31" s="91" t="n">
        <v>8</v>
      </c>
      <c r="X31" s="91" t="n">
        <v>8</v>
      </c>
      <c r="Y31" s="49" t="n">
        <v>8</v>
      </c>
      <c r="Z31" s="91" t="n">
        <v>12</v>
      </c>
      <c r="AA31" s="91" t="n">
        <v>8</v>
      </c>
      <c r="AB31" s="27" t="s">
        <v>50</v>
      </c>
      <c r="AC31" s="27" t="s">
        <v>50</v>
      </c>
      <c r="AD31" s="91" t="n">
        <v>8</v>
      </c>
      <c r="AE31" s="91" t="n">
        <v>8</v>
      </c>
      <c r="AF31" s="91" t="n">
        <v>8</v>
      </c>
      <c r="AG31" s="91" t="n">
        <v>8</v>
      </c>
      <c r="AH31" s="266" t="n">
        <v>8</v>
      </c>
      <c r="AI31" s="267" t="n">
        <v>17</v>
      </c>
      <c r="AJ31" s="25"/>
      <c r="AK31" s="25" t="n">
        <f aca="false">5</f>
        <v>5</v>
      </c>
      <c r="AL31" s="25"/>
      <c r="AM31" s="25" t="n">
        <f aca="false">7</f>
        <v>7</v>
      </c>
      <c r="AN31" s="93" t="n">
        <v>15</v>
      </c>
      <c r="AO31" s="56" t="n">
        <f aca="false">9+2+4</f>
        <v>15</v>
      </c>
      <c r="AP31" s="93" t="n">
        <v>30</v>
      </c>
      <c r="AQ31" s="23" t="n">
        <f aca="false">5</f>
        <v>5</v>
      </c>
      <c r="AR31" s="23"/>
      <c r="AS31" s="23"/>
      <c r="AT31" s="98"/>
    </row>
    <row r="32" customFormat="false" ht="15" hidden="false" customHeight="false" outlineLevel="0" collapsed="false">
      <c r="A32" s="23" t="n">
        <v>30</v>
      </c>
      <c r="B32" s="23" t="s">
        <v>27</v>
      </c>
      <c r="C32" s="51" t="s">
        <v>46</v>
      </c>
      <c r="D32" s="91" t="s">
        <v>50</v>
      </c>
      <c r="E32" s="91" t="n">
        <v>8</v>
      </c>
      <c r="F32" s="91" t="n">
        <v>8</v>
      </c>
      <c r="G32" s="92" t="s">
        <v>50</v>
      </c>
      <c r="H32" s="91" t="s">
        <v>50</v>
      </c>
      <c r="I32" s="120" t="s">
        <v>15</v>
      </c>
      <c r="J32" s="120" t="s">
        <v>15</v>
      </c>
      <c r="K32" s="120" t="s">
        <v>15</v>
      </c>
      <c r="L32" s="92" t="s">
        <v>50</v>
      </c>
      <c r="M32" s="120" t="s">
        <v>15</v>
      </c>
      <c r="N32" s="120" t="s">
        <v>15</v>
      </c>
      <c r="O32" s="91" t="s">
        <v>50</v>
      </c>
      <c r="P32" s="92" t="n">
        <v>8</v>
      </c>
      <c r="Q32" s="92" t="n">
        <v>8</v>
      </c>
      <c r="R32" s="92" t="n">
        <v>8</v>
      </c>
      <c r="S32" s="92" t="n">
        <v>8</v>
      </c>
      <c r="T32" s="92" t="n">
        <v>8</v>
      </c>
      <c r="U32" s="92" t="s">
        <v>50</v>
      </c>
      <c r="V32" s="91" t="s">
        <v>50</v>
      </c>
      <c r="W32" s="274" t="n">
        <v>11</v>
      </c>
      <c r="X32" s="274" t="n">
        <v>8</v>
      </c>
      <c r="Y32" s="274" t="n">
        <v>8</v>
      </c>
      <c r="Z32" s="274" t="n">
        <v>8</v>
      </c>
      <c r="AA32" s="275" t="s">
        <v>15</v>
      </c>
      <c r="AB32" s="275" t="s">
        <v>15</v>
      </c>
      <c r="AC32" s="275" t="s">
        <v>15</v>
      </c>
      <c r="AD32" s="275" t="s">
        <v>15</v>
      </c>
      <c r="AE32" s="275" t="s">
        <v>15</v>
      </c>
      <c r="AF32" s="275" t="s">
        <v>15</v>
      </c>
      <c r="AG32" s="275" t="s">
        <v>15</v>
      </c>
      <c r="AH32" s="275" t="s">
        <v>15</v>
      </c>
      <c r="AI32" s="267" t="n">
        <v>9</v>
      </c>
      <c r="AJ32" s="25"/>
      <c r="AK32" s="25" t="n">
        <f aca="false">5+8</f>
        <v>13</v>
      </c>
      <c r="AL32" s="25"/>
      <c r="AM32" s="25"/>
      <c r="AN32" s="31" t="n">
        <v>15</v>
      </c>
      <c r="AO32" s="56" t="n">
        <f aca="false">3</f>
        <v>3</v>
      </c>
      <c r="AP32" s="31" t="n">
        <v>30</v>
      </c>
      <c r="AQ32" s="23"/>
      <c r="AR32" s="23"/>
      <c r="AS32" s="23"/>
      <c r="AT32" s="98"/>
    </row>
    <row r="33" customFormat="false" ht="15" hidden="false" customHeight="false" outlineLevel="0" collapsed="false">
      <c r="A33" s="89" t="n">
        <v>31</v>
      </c>
      <c r="B33" s="23" t="s">
        <v>27</v>
      </c>
      <c r="C33" s="51" t="s">
        <v>48</v>
      </c>
      <c r="D33" s="91" t="s">
        <v>50</v>
      </c>
      <c r="E33" s="91" t="n">
        <v>0</v>
      </c>
      <c r="F33" s="91" t="n">
        <v>0</v>
      </c>
      <c r="G33" s="92" t="s">
        <v>50</v>
      </c>
      <c r="H33" s="91" t="s">
        <v>50</v>
      </c>
      <c r="I33" s="92" t="n">
        <v>0</v>
      </c>
      <c r="J33" s="92" t="n">
        <v>0</v>
      </c>
      <c r="K33" s="92" t="n">
        <v>0</v>
      </c>
      <c r="L33" s="92" t="s">
        <v>50</v>
      </c>
      <c r="M33" s="92" t="n">
        <v>0</v>
      </c>
      <c r="N33" s="27" t="n">
        <v>0</v>
      </c>
      <c r="O33" s="91" t="s">
        <v>50</v>
      </c>
      <c r="P33" s="92" t="n">
        <v>0</v>
      </c>
      <c r="Q33" s="92" t="n">
        <v>0</v>
      </c>
      <c r="R33" s="47" t="n">
        <v>0</v>
      </c>
      <c r="S33" s="92" t="n">
        <v>8</v>
      </c>
      <c r="T33" s="92" t="n">
        <v>8</v>
      </c>
      <c r="U33" s="92" t="s">
        <v>50</v>
      </c>
      <c r="V33" s="91" t="s">
        <v>50</v>
      </c>
      <c r="W33" s="274" t="n">
        <v>8</v>
      </c>
      <c r="X33" s="274" t="n">
        <v>8</v>
      </c>
      <c r="Y33" s="49" t="n">
        <v>8</v>
      </c>
      <c r="Z33" s="91" t="n">
        <v>0</v>
      </c>
      <c r="AA33" s="91" t="n">
        <v>0</v>
      </c>
      <c r="AB33" s="27" t="s">
        <v>50</v>
      </c>
      <c r="AC33" s="27" t="s">
        <v>50</v>
      </c>
      <c r="AD33" s="91" t="n">
        <v>8</v>
      </c>
      <c r="AE33" s="91" t="n">
        <v>0</v>
      </c>
      <c r="AF33" s="91" t="n">
        <v>0</v>
      </c>
      <c r="AG33" s="91" t="n">
        <v>0</v>
      </c>
      <c r="AH33" s="266" t="n">
        <v>0</v>
      </c>
      <c r="AI33" s="267" t="n">
        <v>6</v>
      </c>
      <c r="AJ33" s="25"/>
      <c r="AK33" s="25"/>
      <c r="AL33" s="25"/>
      <c r="AM33" s="25"/>
      <c r="AN33" s="31"/>
      <c r="AO33" s="23"/>
      <c r="AP33" s="31"/>
      <c r="AQ33" s="23"/>
      <c r="AR33" s="23"/>
      <c r="AS33" s="23"/>
      <c r="AT33" s="98"/>
    </row>
    <row r="34" customFormat="false" ht="15" hidden="false" customHeight="false" outlineLevel="0" collapsed="false">
      <c r="A34" s="23" t="n">
        <v>32</v>
      </c>
      <c r="B34" s="23" t="s">
        <v>27</v>
      </c>
      <c r="C34" s="59" t="s">
        <v>49</v>
      </c>
      <c r="D34" s="91" t="s">
        <v>50</v>
      </c>
      <c r="E34" s="91" t="n">
        <v>8</v>
      </c>
      <c r="F34" s="91" t="n">
        <v>0</v>
      </c>
      <c r="G34" s="92" t="s">
        <v>50</v>
      </c>
      <c r="H34" s="91" t="s">
        <v>50</v>
      </c>
      <c r="I34" s="92" t="n">
        <v>0</v>
      </c>
      <c r="J34" s="92" t="n">
        <v>0</v>
      </c>
      <c r="K34" s="92" t="n">
        <v>0</v>
      </c>
      <c r="L34" s="92" t="s">
        <v>50</v>
      </c>
      <c r="M34" s="92" t="n">
        <v>0</v>
      </c>
      <c r="N34" s="27" t="n">
        <v>0</v>
      </c>
      <c r="O34" s="91" t="s">
        <v>50</v>
      </c>
      <c r="P34" s="92" t="n">
        <v>8</v>
      </c>
      <c r="Q34" s="92" t="n">
        <v>8</v>
      </c>
      <c r="R34" s="47" t="n">
        <v>8</v>
      </c>
      <c r="S34" s="92" t="n">
        <v>0</v>
      </c>
      <c r="T34" s="92" t="n">
        <v>0</v>
      </c>
      <c r="U34" s="92" t="s">
        <v>50</v>
      </c>
      <c r="V34" s="91" t="s">
        <v>50</v>
      </c>
      <c r="W34" s="91" t="n">
        <v>8</v>
      </c>
      <c r="X34" s="91" t="n">
        <v>8</v>
      </c>
      <c r="Y34" s="49" t="n">
        <v>8</v>
      </c>
      <c r="Z34" s="91" t="n">
        <v>8</v>
      </c>
      <c r="AA34" s="91" t="n">
        <v>8</v>
      </c>
      <c r="AB34" s="27" t="s">
        <v>50</v>
      </c>
      <c r="AC34" s="27" t="s">
        <v>50</v>
      </c>
      <c r="AD34" s="91" t="n">
        <v>0</v>
      </c>
      <c r="AE34" s="91" t="n">
        <v>0</v>
      </c>
      <c r="AF34" s="91" t="n">
        <v>0</v>
      </c>
      <c r="AG34" s="91" t="n">
        <v>8</v>
      </c>
      <c r="AH34" s="266" t="n">
        <v>0</v>
      </c>
      <c r="AI34" s="267" t="n">
        <v>10</v>
      </c>
      <c r="AJ34" s="25"/>
      <c r="AK34" s="25"/>
      <c r="AL34" s="25"/>
      <c r="AM34" s="25"/>
      <c r="AN34" s="31"/>
      <c r="AO34" s="23"/>
      <c r="AP34" s="31"/>
      <c r="AQ34" s="23"/>
      <c r="AR34" s="23"/>
      <c r="AS34" s="23"/>
      <c r="AT34" s="98"/>
    </row>
    <row r="35" customFormat="false" ht="15" hidden="false" customHeight="false" outlineLevel="0" collapsed="false">
      <c r="A35" s="23" t="n">
        <v>33</v>
      </c>
      <c r="B35" s="23" t="s">
        <v>50</v>
      </c>
      <c r="C35" s="61" t="s">
        <v>51</v>
      </c>
      <c r="D35" s="91" t="s">
        <v>50</v>
      </c>
      <c r="E35" s="91" t="n">
        <v>8</v>
      </c>
      <c r="F35" s="91" t="n">
        <v>8</v>
      </c>
      <c r="G35" s="92" t="s">
        <v>50</v>
      </c>
      <c r="H35" s="91" t="s">
        <v>50</v>
      </c>
      <c r="I35" s="92" t="n">
        <v>8</v>
      </c>
      <c r="J35" s="92" t="n">
        <v>8</v>
      </c>
      <c r="K35" s="92" t="n">
        <v>8</v>
      </c>
      <c r="L35" s="92" t="s">
        <v>50</v>
      </c>
      <c r="M35" s="92" t="n">
        <v>8</v>
      </c>
      <c r="N35" s="27" t="n">
        <v>8</v>
      </c>
      <c r="O35" s="91" t="s">
        <v>50</v>
      </c>
      <c r="P35" s="92" t="n">
        <v>8</v>
      </c>
      <c r="Q35" s="92" t="n">
        <v>8</v>
      </c>
      <c r="R35" s="25" t="n">
        <v>8</v>
      </c>
      <c r="S35" s="25" t="n">
        <v>8</v>
      </c>
      <c r="T35" s="25" t="n">
        <v>8</v>
      </c>
      <c r="U35" s="92" t="s">
        <v>50</v>
      </c>
      <c r="V35" s="91" t="s">
        <v>50</v>
      </c>
      <c r="W35" s="91" t="n">
        <v>8</v>
      </c>
      <c r="X35" s="91" t="n">
        <v>8</v>
      </c>
      <c r="Y35" s="25" t="n">
        <v>8</v>
      </c>
      <c r="Z35" s="25" t="n">
        <v>8</v>
      </c>
      <c r="AA35" s="105" t="s">
        <v>96</v>
      </c>
      <c r="AB35" s="27" t="s">
        <v>50</v>
      </c>
      <c r="AC35" s="27" t="s">
        <v>50</v>
      </c>
      <c r="AD35" s="91" t="n">
        <v>8</v>
      </c>
      <c r="AE35" s="91" t="n">
        <v>8</v>
      </c>
      <c r="AF35" s="91" t="n">
        <v>8</v>
      </c>
      <c r="AG35" s="91" t="n">
        <v>8</v>
      </c>
      <c r="AH35" s="266" t="n">
        <v>8</v>
      </c>
      <c r="AI35" s="267" t="n">
        <v>21</v>
      </c>
      <c r="AJ35" s="25"/>
      <c r="AK35" s="25" t="n">
        <v>1</v>
      </c>
      <c r="AL35" s="25"/>
      <c r="AM35" s="25"/>
      <c r="AN35" s="31" t="n">
        <v>25</v>
      </c>
      <c r="AO35" s="34"/>
      <c r="AP35" s="33" t="n">
        <v>40</v>
      </c>
      <c r="AQ35" s="23"/>
      <c r="AR35" s="34"/>
      <c r="AS35" s="34"/>
      <c r="AT35" s="98"/>
    </row>
    <row r="36" customFormat="false" ht="15" hidden="false" customHeight="false" outlineLevel="0" collapsed="false">
      <c r="A36" s="89" t="n">
        <v>34</v>
      </c>
      <c r="B36" s="23" t="s">
        <v>50</v>
      </c>
      <c r="C36" s="61" t="s">
        <v>52</v>
      </c>
      <c r="D36" s="91" t="s">
        <v>50</v>
      </c>
      <c r="E36" s="25" t="n">
        <v>8</v>
      </c>
      <c r="F36" s="25" t="n">
        <v>8</v>
      </c>
      <c r="G36" s="92" t="s">
        <v>50</v>
      </c>
      <c r="H36" s="91" t="s">
        <v>50</v>
      </c>
      <c r="I36" s="92" t="n">
        <v>8</v>
      </c>
      <c r="J36" s="92" t="n">
        <v>8</v>
      </c>
      <c r="K36" s="92" t="n">
        <v>8</v>
      </c>
      <c r="L36" s="92" t="s">
        <v>50</v>
      </c>
      <c r="M36" s="92" t="n">
        <v>8</v>
      </c>
      <c r="N36" s="27" t="n">
        <v>8</v>
      </c>
      <c r="O36" s="91" t="s">
        <v>50</v>
      </c>
      <c r="P36" s="240" t="s">
        <v>65</v>
      </c>
      <c r="Q36" s="240" t="s">
        <v>65</v>
      </c>
      <c r="R36" s="240" t="s">
        <v>65</v>
      </c>
      <c r="S36" s="240" t="s">
        <v>65</v>
      </c>
      <c r="T36" s="240" t="s">
        <v>65</v>
      </c>
      <c r="U36" s="92" t="s">
        <v>50</v>
      </c>
      <c r="V36" s="91" t="s">
        <v>50</v>
      </c>
      <c r="W36" s="240" t="s">
        <v>65</v>
      </c>
      <c r="X36" s="240" t="s">
        <v>65</v>
      </c>
      <c r="Y36" s="240" t="s">
        <v>65</v>
      </c>
      <c r="Z36" s="240" t="s">
        <v>65</v>
      </c>
      <c r="AA36" s="240" t="s">
        <v>65</v>
      </c>
      <c r="AB36" s="27" t="s">
        <v>50</v>
      </c>
      <c r="AC36" s="27" t="s">
        <v>50</v>
      </c>
      <c r="AD36" s="120" t="s">
        <v>15</v>
      </c>
      <c r="AE36" s="120" t="s">
        <v>15</v>
      </c>
      <c r="AF36" s="120" t="s">
        <v>15</v>
      </c>
      <c r="AG36" s="120" t="s">
        <v>15</v>
      </c>
      <c r="AH36" s="120" t="s">
        <v>15</v>
      </c>
      <c r="AI36" s="267" t="n">
        <v>7</v>
      </c>
      <c r="AJ36" s="25"/>
      <c r="AK36" s="25" t="n">
        <v>5</v>
      </c>
      <c r="AL36" s="25" t="n">
        <v>10</v>
      </c>
      <c r="AM36" s="25"/>
      <c r="AN36" s="31" t="n">
        <v>25</v>
      </c>
      <c r="AO36" s="34"/>
      <c r="AP36" s="33" t="n">
        <v>40</v>
      </c>
      <c r="AQ36" s="23"/>
      <c r="AR36" s="34"/>
      <c r="AS36" s="34"/>
      <c r="AT36" s="98"/>
    </row>
    <row r="37" customFormat="false" ht="15" hidden="false" customHeight="false" outlineLevel="0" collapsed="false">
      <c r="A37" s="23" t="n">
        <v>35</v>
      </c>
      <c r="B37" s="23" t="s">
        <v>54</v>
      </c>
      <c r="C37" s="62" t="s">
        <v>55</v>
      </c>
      <c r="D37" s="91" t="s">
        <v>50</v>
      </c>
      <c r="E37" s="91" t="n">
        <v>8</v>
      </c>
      <c r="F37" s="91" t="n">
        <v>8</v>
      </c>
      <c r="G37" s="92" t="s">
        <v>50</v>
      </c>
      <c r="H37" s="91" t="s">
        <v>50</v>
      </c>
      <c r="I37" s="92" t="n">
        <v>8</v>
      </c>
      <c r="J37" s="92" t="n">
        <v>8</v>
      </c>
      <c r="K37" s="92" t="n">
        <v>8</v>
      </c>
      <c r="L37" s="92" t="s">
        <v>50</v>
      </c>
      <c r="M37" s="92" t="n">
        <v>8</v>
      </c>
      <c r="N37" s="27" t="n">
        <v>8</v>
      </c>
      <c r="O37" s="91" t="s">
        <v>50</v>
      </c>
      <c r="P37" s="92" t="n">
        <v>8</v>
      </c>
      <c r="Q37" s="92" t="n">
        <v>8</v>
      </c>
      <c r="R37" s="27" t="n">
        <v>8</v>
      </c>
      <c r="S37" s="92" t="n">
        <v>8</v>
      </c>
      <c r="T37" s="92" t="n">
        <v>8</v>
      </c>
      <c r="U37" s="92" t="s">
        <v>50</v>
      </c>
      <c r="V37" s="91" t="s">
        <v>50</v>
      </c>
      <c r="W37" s="91" t="n">
        <v>8</v>
      </c>
      <c r="X37" s="91" t="n">
        <v>8</v>
      </c>
      <c r="Y37" s="25" t="n">
        <v>8</v>
      </c>
      <c r="Z37" s="91" t="n">
        <v>8</v>
      </c>
      <c r="AA37" s="91" t="n">
        <v>8</v>
      </c>
      <c r="AB37" s="27" t="s">
        <v>50</v>
      </c>
      <c r="AC37" s="27" t="s">
        <v>50</v>
      </c>
      <c r="AD37" s="194" t="s">
        <v>15</v>
      </c>
      <c r="AE37" s="194" t="s">
        <v>15</v>
      </c>
      <c r="AF37" s="194" t="s">
        <v>15</v>
      </c>
      <c r="AG37" s="194" t="s">
        <v>15</v>
      </c>
      <c r="AH37" s="276" t="s">
        <v>15</v>
      </c>
      <c r="AI37" s="267" t="n">
        <v>17</v>
      </c>
      <c r="AJ37" s="25"/>
      <c r="AK37" s="25" t="n">
        <v>5</v>
      </c>
      <c r="AL37" s="25"/>
      <c r="AM37" s="25"/>
      <c r="AN37" s="31" t="n">
        <v>25</v>
      </c>
      <c r="AO37" s="34"/>
      <c r="AP37" s="33" t="n">
        <v>40</v>
      </c>
      <c r="AQ37" s="23"/>
      <c r="AR37" s="34"/>
      <c r="AS37" s="34"/>
      <c r="AT37" s="98"/>
    </row>
    <row r="38" customFormat="false" ht="15" hidden="false" customHeight="false" outlineLevel="0" collapsed="false">
      <c r="A38" s="23" t="n">
        <v>36</v>
      </c>
      <c r="B38" s="23" t="s">
        <v>54</v>
      </c>
      <c r="C38" s="62" t="s">
        <v>56</v>
      </c>
      <c r="D38" s="91" t="s">
        <v>50</v>
      </c>
      <c r="E38" s="91" t="n">
        <v>8</v>
      </c>
      <c r="F38" s="91" t="n">
        <v>8</v>
      </c>
      <c r="G38" s="92" t="s">
        <v>50</v>
      </c>
      <c r="H38" s="91" t="s">
        <v>50</v>
      </c>
      <c r="I38" s="120" t="s">
        <v>15</v>
      </c>
      <c r="J38" s="120" t="s">
        <v>15</v>
      </c>
      <c r="K38" s="120" t="s">
        <v>15</v>
      </c>
      <c r="L38" s="92" t="s">
        <v>50</v>
      </c>
      <c r="M38" s="120" t="s">
        <v>15</v>
      </c>
      <c r="N38" s="58" t="s">
        <v>15</v>
      </c>
      <c r="O38" s="91" t="s">
        <v>50</v>
      </c>
      <c r="P38" s="120" t="s">
        <v>15</v>
      </c>
      <c r="Q38" s="120" t="s">
        <v>15</v>
      </c>
      <c r="R38" s="58" t="s">
        <v>15</v>
      </c>
      <c r="S38" s="120" t="s">
        <v>15</v>
      </c>
      <c r="T38" s="120" t="s">
        <v>15</v>
      </c>
      <c r="U38" s="92" t="s">
        <v>50</v>
      </c>
      <c r="V38" s="91" t="s">
        <v>50</v>
      </c>
      <c r="W38" s="91" t="n">
        <v>8</v>
      </c>
      <c r="X38" s="91" t="n">
        <v>8</v>
      </c>
      <c r="Y38" s="25" t="n">
        <v>8</v>
      </c>
      <c r="Z38" s="91" t="n">
        <v>8</v>
      </c>
      <c r="AA38" s="91" t="n">
        <v>8</v>
      </c>
      <c r="AB38" s="27" t="s">
        <v>50</v>
      </c>
      <c r="AC38" s="27" t="s">
        <v>50</v>
      </c>
      <c r="AD38" s="91" t="n">
        <v>8</v>
      </c>
      <c r="AE38" s="91" t="n">
        <v>8</v>
      </c>
      <c r="AF38" s="91" t="n">
        <v>8</v>
      </c>
      <c r="AG38" s="91" t="n">
        <v>8</v>
      </c>
      <c r="AH38" s="266" t="n">
        <v>8</v>
      </c>
      <c r="AI38" s="267" t="n">
        <v>12</v>
      </c>
      <c r="AJ38" s="25"/>
      <c r="AK38" s="25" t="n">
        <v>10</v>
      </c>
      <c r="AL38" s="25"/>
      <c r="AM38" s="25"/>
      <c r="AN38" s="31" t="n">
        <v>25</v>
      </c>
      <c r="AO38" s="34"/>
      <c r="AP38" s="33" t="n">
        <v>40</v>
      </c>
      <c r="AQ38" s="23"/>
      <c r="AR38" s="34"/>
      <c r="AS38" s="34"/>
      <c r="AT38" s="98"/>
    </row>
    <row r="39" customFormat="false" ht="15" hidden="false" customHeight="false" outlineLevel="0" collapsed="false">
      <c r="A39" s="89" t="n">
        <v>37</v>
      </c>
      <c r="B39" s="23" t="s">
        <v>54</v>
      </c>
      <c r="C39" s="63" t="s">
        <v>57</v>
      </c>
      <c r="D39" s="91" t="s">
        <v>50</v>
      </c>
      <c r="E39" s="91" t="n">
        <v>8</v>
      </c>
      <c r="F39" s="91" t="n">
        <v>8</v>
      </c>
      <c r="G39" s="92" t="s">
        <v>50</v>
      </c>
      <c r="H39" s="91" t="s">
        <v>50</v>
      </c>
      <c r="I39" s="92" t="n">
        <v>8</v>
      </c>
      <c r="J39" s="92" t="n">
        <v>8</v>
      </c>
      <c r="K39" s="92" t="n">
        <v>8</v>
      </c>
      <c r="L39" s="92" t="s">
        <v>50</v>
      </c>
      <c r="M39" s="92" t="n">
        <v>8</v>
      </c>
      <c r="N39" s="27" t="n">
        <v>8</v>
      </c>
      <c r="O39" s="91" t="s">
        <v>50</v>
      </c>
      <c r="P39" s="92" t="n">
        <v>8</v>
      </c>
      <c r="Q39" s="92" t="n">
        <v>8</v>
      </c>
      <c r="R39" s="27" t="n">
        <v>8</v>
      </c>
      <c r="S39" s="92" t="n">
        <v>8</v>
      </c>
      <c r="T39" s="92" t="n">
        <v>8</v>
      </c>
      <c r="U39" s="92" t="s">
        <v>50</v>
      </c>
      <c r="V39" s="91" t="s">
        <v>50</v>
      </c>
      <c r="W39" s="91" t="n">
        <v>8</v>
      </c>
      <c r="X39" s="91" t="n">
        <v>8</v>
      </c>
      <c r="Y39" s="25" t="n">
        <v>8</v>
      </c>
      <c r="Z39" s="91" t="n">
        <v>8</v>
      </c>
      <c r="AA39" s="91" t="n">
        <v>8</v>
      </c>
      <c r="AB39" s="27" t="s">
        <v>50</v>
      </c>
      <c r="AC39" s="27" t="s">
        <v>50</v>
      </c>
      <c r="AD39" s="91" t="n">
        <v>8</v>
      </c>
      <c r="AE39" s="91" t="n">
        <v>8</v>
      </c>
      <c r="AF39" s="91" t="n">
        <v>8</v>
      </c>
      <c r="AG39" s="91" t="n">
        <v>8</v>
      </c>
      <c r="AH39" s="266" t="n">
        <v>8</v>
      </c>
      <c r="AI39" s="267" t="n">
        <v>22</v>
      </c>
      <c r="AJ39" s="25"/>
      <c r="AK39" s="25"/>
      <c r="AL39" s="25"/>
      <c r="AM39" s="25"/>
      <c r="AN39" s="31" t="n">
        <v>25</v>
      </c>
      <c r="AO39" s="23"/>
      <c r="AP39" s="31" t="n">
        <v>40</v>
      </c>
      <c r="AQ39" s="23"/>
      <c r="AR39" s="23"/>
      <c r="AS39" s="23"/>
      <c r="AT39" s="98"/>
    </row>
    <row r="40" customFormat="false" ht="15" hidden="false" customHeight="false" outlineLevel="0" collapsed="false">
      <c r="A40" s="23" t="n">
        <v>38</v>
      </c>
      <c r="B40" s="23" t="s">
        <v>58</v>
      </c>
      <c r="C40" s="64" t="s">
        <v>59</v>
      </c>
      <c r="D40" s="91" t="s">
        <v>50</v>
      </c>
      <c r="E40" s="25" t="n">
        <v>8</v>
      </c>
      <c r="F40" s="25" t="n">
        <v>8</v>
      </c>
      <c r="G40" s="92" t="s">
        <v>50</v>
      </c>
      <c r="H40" s="91" t="s">
        <v>50</v>
      </c>
      <c r="I40" s="92" t="n">
        <v>8</v>
      </c>
      <c r="J40" s="92" t="n">
        <v>8</v>
      </c>
      <c r="K40" s="92" t="n">
        <v>8</v>
      </c>
      <c r="L40" s="92" t="s">
        <v>50</v>
      </c>
      <c r="M40" s="92" t="n">
        <v>8</v>
      </c>
      <c r="N40" s="92" t="n">
        <v>8</v>
      </c>
      <c r="O40" s="91" t="s">
        <v>50</v>
      </c>
      <c r="P40" s="92" t="n">
        <v>8</v>
      </c>
      <c r="Q40" s="92" t="n">
        <v>8</v>
      </c>
      <c r="R40" s="27" t="n">
        <v>8</v>
      </c>
      <c r="S40" s="92" t="n">
        <v>8</v>
      </c>
      <c r="T40" s="92" t="n">
        <v>8</v>
      </c>
      <c r="U40" s="92" t="s">
        <v>50</v>
      </c>
      <c r="V40" s="91" t="s">
        <v>50</v>
      </c>
      <c r="W40" s="91" t="n">
        <v>8</v>
      </c>
      <c r="X40" s="91" t="n">
        <v>8</v>
      </c>
      <c r="Y40" s="25" t="n">
        <v>8</v>
      </c>
      <c r="Z40" s="91" t="n">
        <v>8</v>
      </c>
      <c r="AA40" s="91" t="n">
        <v>8</v>
      </c>
      <c r="AB40" s="27" t="s">
        <v>50</v>
      </c>
      <c r="AC40" s="27" t="s">
        <v>50</v>
      </c>
      <c r="AD40" s="91" t="n">
        <v>8</v>
      </c>
      <c r="AE40" s="91" t="n">
        <v>8</v>
      </c>
      <c r="AF40" s="91" t="n">
        <v>8</v>
      </c>
      <c r="AG40" s="91" t="n">
        <v>8</v>
      </c>
      <c r="AH40" s="266" t="n">
        <v>8</v>
      </c>
      <c r="AI40" s="267" t="n">
        <v>22</v>
      </c>
      <c r="AJ40" s="25"/>
      <c r="AK40" s="25"/>
      <c r="AL40" s="25"/>
      <c r="AM40" s="25"/>
      <c r="AN40" s="31"/>
      <c r="AO40" s="23"/>
      <c r="AP40" s="31"/>
      <c r="AQ40" s="23"/>
      <c r="AR40" s="23"/>
      <c r="AS40" s="23"/>
      <c r="AT40" s="98"/>
    </row>
    <row r="41" customFormat="false" ht="15" hidden="false" customHeight="false" outlineLevel="0" collapsed="false">
      <c r="A41" s="23" t="n">
        <v>39</v>
      </c>
      <c r="B41" s="23" t="s">
        <v>60</v>
      </c>
      <c r="C41" s="65" t="s">
        <v>61</v>
      </c>
      <c r="D41" s="91" t="s">
        <v>50</v>
      </c>
      <c r="E41" s="120" t="s">
        <v>15</v>
      </c>
      <c r="F41" s="120" t="s">
        <v>15</v>
      </c>
      <c r="G41" s="92" t="s">
        <v>50</v>
      </c>
      <c r="H41" s="91" t="s">
        <v>50</v>
      </c>
      <c r="I41" s="92" t="n">
        <v>8</v>
      </c>
      <c r="J41" s="92" t="n">
        <v>8</v>
      </c>
      <c r="K41" s="92" t="n">
        <v>8</v>
      </c>
      <c r="L41" s="92" t="s">
        <v>50</v>
      </c>
      <c r="M41" s="92" t="n">
        <v>8</v>
      </c>
      <c r="N41" s="25" t="n">
        <v>8</v>
      </c>
      <c r="O41" s="91" t="s">
        <v>50</v>
      </c>
      <c r="P41" s="92" t="n">
        <v>8</v>
      </c>
      <c r="Q41" s="92" t="n">
        <v>8</v>
      </c>
      <c r="R41" s="27" t="n">
        <v>8</v>
      </c>
      <c r="S41" s="92" t="n">
        <v>8</v>
      </c>
      <c r="T41" s="92" t="n">
        <v>8</v>
      </c>
      <c r="U41" s="92" t="s">
        <v>50</v>
      </c>
      <c r="V41" s="91" t="s">
        <v>50</v>
      </c>
      <c r="W41" s="91" t="n">
        <v>8</v>
      </c>
      <c r="X41" s="91" t="n">
        <v>8</v>
      </c>
      <c r="Y41" s="25" t="n">
        <v>8</v>
      </c>
      <c r="Z41" s="91" t="n">
        <v>8</v>
      </c>
      <c r="AA41" s="91" t="n">
        <v>8</v>
      </c>
      <c r="AB41" s="27" t="s">
        <v>50</v>
      </c>
      <c r="AC41" s="27" t="s">
        <v>50</v>
      </c>
      <c r="AD41" s="91" t="n">
        <v>11</v>
      </c>
      <c r="AE41" s="91" t="n">
        <v>9</v>
      </c>
      <c r="AF41" s="91" t="n">
        <v>8</v>
      </c>
      <c r="AG41" s="91" t="n">
        <v>8</v>
      </c>
      <c r="AH41" s="266" t="n">
        <v>8</v>
      </c>
      <c r="AI41" s="267" t="n">
        <v>20</v>
      </c>
      <c r="AJ41" s="25"/>
      <c r="AK41" s="25" t="n">
        <v>2</v>
      </c>
      <c r="AL41" s="25"/>
      <c r="AM41" s="25"/>
      <c r="AN41" s="31" t="n">
        <v>25</v>
      </c>
      <c r="AO41" s="23" t="n">
        <v>4</v>
      </c>
      <c r="AP41" s="33" t="n">
        <v>40</v>
      </c>
      <c r="AQ41" s="23"/>
      <c r="AR41" s="34"/>
      <c r="AS41" s="34"/>
      <c r="AT41" s="98"/>
    </row>
    <row r="42" customFormat="false" ht="15" hidden="false" customHeight="false" outlineLevel="0" collapsed="false">
      <c r="A42" s="89" t="n">
        <v>40</v>
      </c>
      <c r="B42" s="23" t="s">
        <v>60</v>
      </c>
      <c r="C42" s="65" t="s">
        <v>62</v>
      </c>
      <c r="D42" s="91" t="s">
        <v>50</v>
      </c>
      <c r="E42" s="91" t="n">
        <v>8</v>
      </c>
      <c r="F42" s="91" t="n">
        <v>8</v>
      </c>
      <c r="G42" s="92" t="s">
        <v>50</v>
      </c>
      <c r="H42" s="91" t="s">
        <v>50</v>
      </c>
      <c r="I42" s="92" t="n">
        <v>8</v>
      </c>
      <c r="J42" s="92" t="n">
        <v>8</v>
      </c>
      <c r="K42" s="92" t="n">
        <v>8</v>
      </c>
      <c r="L42" s="92" t="s">
        <v>50</v>
      </c>
      <c r="M42" s="92" t="n">
        <v>8</v>
      </c>
      <c r="N42" s="27" t="n">
        <v>8</v>
      </c>
      <c r="O42" s="91" t="s">
        <v>50</v>
      </c>
      <c r="P42" s="92" t="n">
        <v>8</v>
      </c>
      <c r="Q42" s="92" t="n">
        <v>8</v>
      </c>
      <c r="R42" s="27" t="n">
        <v>8</v>
      </c>
      <c r="S42" s="92" t="n">
        <v>8</v>
      </c>
      <c r="T42" s="92" t="n">
        <v>8</v>
      </c>
      <c r="U42" s="92" t="s">
        <v>50</v>
      </c>
      <c r="V42" s="91" t="s">
        <v>50</v>
      </c>
      <c r="W42" s="91" t="n">
        <v>8</v>
      </c>
      <c r="X42" s="91" t="n">
        <v>8</v>
      </c>
      <c r="Y42" s="25" t="n">
        <v>8</v>
      </c>
      <c r="Z42" s="91" t="n">
        <v>8</v>
      </c>
      <c r="AA42" s="91" t="n">
        <v>8</v>
      </c>
      <c r="AB42" s="27" t="s">
        <v>50</v>
      </c>
      <c r="AC42" s="27" t="s">
        <v>50</v>
      </c>
      <c r="AD42" s="91" t="n">
        <v>8</v>
      </c>
      <c r="AE42" s="91" t="n">
        <v>8</v>
      </c>
      <c r="AF42" s="91" t="n">
        <v>8</v>
      </c>
      <c r="AG42" s="91" t="n">
        <v>8</v>
      </c>
      <c r="AH42" s="266" t="n">
        <v>8</v>
      </c>
      <c r="AI42" s="267" t="n">
        <v>22</v>
      </c>
      <c r="AJ42" s="25"/>
      <c r="AK42" s="25"/>
      <c r="AL42" s="25"/>
      <c r="AM42" s="25"/>
      <c r="AN42" s="31" t="n">
        <v>25</v>
      </c>
      <c r="AO42" s="34"/>
      <c r="AP42" s="33" t="n">
        <v>40</v>
      </c>
      <c r="AR42" s="34"/>
      <c r="AS42" s="34"/>
      <c r="AT42" s="98"/>
    </row>
    <row r="43" customFormat="false" ht="15" hidden="false" customHeight="false" outlineLevel="0" collapsed="false"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3"/>
      <c r="AJ43" s="263"/>
      <c r="AK43" s="263"/>
      <c r="AL43" s="263"/>
      <c r="AM43" s="263"/>
    </row>
    <row r="44" customFormat="false" ht="15" hidden="false" customHeight="false" outlineLevel="0" collapsed="false"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3"/>
      <c r="AJ44" s="263"/>
      <c r="AK44" s="263"/>
      <c r="AL44" s="263"/>
      <c r="AM44" s="263"/>
    </row>
  </sheetData>
  <mergeCells count="2">
    <mergeCell ref="D1:AH1"/>
    <mergeCell ref="D10:A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AA14" activeCellId="0" sqref="AA14"/>
    </sheetView>
  </sheetViews>
  <sheetFormatPr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2.28"/>
    <col collapsed="false" customWidth="true" hidden="false" outlineLevel="0" max="3" min="3" style="0" width="30.29"/>
    <col collapsed="false" customWidth="true" hidden="false" outlineLevel="0" max="8" min="4" style="277" width="8"/>
    <col collapsed="false" customWidth="true" hidden="false" outlineLevel="0" max="10" min="9" style="277" width="7.28"/>
    <col collapsed="false" customWidth="true" hidden="false" outlineLevel="0" max="12" min="11" style="277" width="8"/>
    <col collapsed="false" customWidth="true" hidden="false" outlineLevel="0" max="13" min="13" style="277" width="8.28"/>
    <col collapsed="false" customWidth="true" hidden="false" outlineLevel="0" max="14" min="14" style="277" width="8.14"/>
    <col collapsed="false" customWidth="true" hidden="false" outlineLevel="0" max="34" min="15" style="277" width="8.28"/>
    <col collapsed="false" customWidth="true" hidden="false" outlineLevel="0" max="35" min="35" style="183" width="6.43"/>
    <col collapsed="false" customWidth="true" hidden="false" outlineLevel="0" max="36" min="36" style="184" width="6.57"/>
    <col collapsed="false" customWidth="true" hidden="false" outlineLevel="0" max="37" min="37" style="184" width="6.14"/>
    <col collapsed="false" customWidth="true" hidden="false" outlineLevel="0" max="38" min="38" style="184" width="7.14"/>
    <col collapsed="false" customWidth="true" hidden="false" outlineLevel="0" max="39" min="39" style="278" width="8.14"/>
    <col collapsed="false" customWidth="true" hidden="false" outlineLevel="0" max="40" min="40" style="183" width="9.57"/>
    <col collapsed="false" customWidth="true" hidden="false" outlineLevel="0" max="41" min="41" style="277" width="9"/>
    <col collapsed="false" customWidth="true" hidden="false" outlineLevel="0" max="42" min="42" style="183" width="8.57"/>
    <col collapsed="false" customWidth="true" hidden="false" outlineLevel="0" max="43" min="43" style="277" width="8.14"/>
    <col collapsed="false" customWidth="true" hidden="false" outlineLevel="0" max="44" min="44" style="0" width="8.14"/>
    <col collapsed="false" customWidth="true" hidden="false" outlineLevel="0" max="45" min="45" style="183" width="10.71"/>
    <col collapsed="false" customWidth="true" hidden="false" outlineLevel="0" max="46" min="46" style="0" width="6.7"/>
    <col collapsed="false" customWidth="true" hidden="false" outlineLevel="0" max="47" min="47" style="0" width="7.57"/>
    <col collapsed="false" customWidth="true" hidden="false" outlineLevel="0" max="1025" min="48" style="0" width="8.57"/>
  </cols>
  <sheetData>
    <row r="1" customFormat="false" ht="25.5" hidden="false" customHeight="true" outlineLevel="0" collapsed="false">
      <c r="A1" s="74"/>
      <c r="B1" s="74"/>
      <c r="C1" s="75"/>
      <c r="D1" s="279" t="s">
        <v>97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185"/>
      <c r="AJ1" s="186"/>
      <c r="AK1" s="186"/>
      <c r="AL1" s="186"/>
      <c r="AM1" s="280"/>
      <c r="AN1" s="185"/>
      <c r="AO1" s="281"/>
      <c r="AP1" s="185"/>
      <c r="AQ1" s="281"/>
      <c r="AR1" s="75"/>
      <c r="AS1" s="185"/>
      <c r="AT1" s="78"/>
    </row>
    <row r="2" s="183" customFormat="true" ht="51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3" t="n">
        <v>31</v>
      </c>
      <c r="AI2" s="187" t="s">
        <v>2</v>
      </c>
      <c r="AJ2" s="188" t="s">
        <v>3</v>
      </c>
      <c r="AK2" s="188" t="s">
        <v>4</v>
      </c>
      <c r="AL2" s="189" t="s">
        <v>5</v>
      </c>
      <c r="AM2" s="284" t="s">
        <v>6</v>
      </c>
      <c r="AN2" s="189" t="s">
        <v>7</v>
      </c>
      <c r="AO2" s="284" t="s">
        <v>8</v>
      </c>
      <c r="AP2" s="189" t="s">
        <v>7</v>
      </c>
      <c r="AQ2" s="284" t="s">
        <v>9</v>
      </c>
      <c r="AR2" s="189" t="s">
        <v>7</v>
      </c>
      <c r="AS2" s="189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286" t="n">
        <v>8</v>
      </c>
      <c r="E3" s="286" t="n">
        <v>8</v>
      </c>
      <c r="F3" s="286" t="n">
        <v>8</v>
      </c>
      <c r="G3" s="287" t="n">
        <v>8</v>
      </c>
      <c r="H3" s="286" t="n">
        <v>8</v>
      </c>
      <c r="I3" s="287" t="s">
        <v>50</v>
      </c>
      <c r="J3" s="287" t="s">
        <v>50</v>
      </c>
      <c r="K3" s="287" t="n">
        <v>8</v>
      </c>
      <c r="L3" s="287" t="n">
        <v>8</v>
      </c>
      <c r="M3" s="287" t="n">
        <v>8</v>
      </c>
      <c r="N3" s="287" t="n">
        <v>8</v>
      </c>
      <c r="O3" s="286" t="n">
        <v>8</v>
      </c>
      <c r="P3" s="287" t="s">
        <v>50</v>
      </c>
      <c r="Q3" s="287" t="s">
        <v>50</v>
      </c>
      <c r="R3" s="288" t="s">
        <v>15</v>
      </c>
      <c r="S3" s="288" t="s">
        <v>15</v>
      </c>
      <c r="T3" s="288" t="s">
        <v>15</v>
      </c>
      <c r="U3" s="288" t="s">
        <v>15</v>
      </c>
      <c r="V3" s="288" t="s">
        <v>15</v>
      </c>
      <c r="W3" s="286" t="s">
        <v>50</v>
      </c>
      <c r="X3" s="286" t="s">
        <v>50</v>
      </c>
      <c r="Y3" s="288" t="s">
        <v>15</v>
      </c>
      <c r="Z3" s="288" t="s">
        <v>15</v>
      </c>
      <c r="AA3" s="288" t="s">
        <v>15</v>
      </c>
      <c r="AB3" s="288" t="s">
        <v>15</v>
      </c>
      <c r="AC3" s="288" t="s">
        <v>15</v>
      </c>
      <c r="AD3" s="286" t="s">
        <v>50</v>
      </c>
      <c r="AE3" s="286" t="s">
        <v>50</v>
      </c>
      <c r="AF3" s="286" t="n">
        <v>8</v>
      </c>
      <c r="AG3" s="286" t="n">
        <v>8</v>
      </c>
      <c r="AH3" s="286" t="n">
        <v>8</v>
      </c>
      <c r="AI3" s="191" t="n">
        <f aca="false">IF(COUNTIF(D3:AH3,"&gt;0")&gt;23,23,COUNTIF(D3:AH3,"&gt;0"))</f>
        <v>13</v>
      </c>
      <c r="AJ3" s="192"/>
      <c r="AK3" s="192" t="n">
        <f aca="false">COUNTIF($D3:$AH3,"отп/Б")+COUNTIF($D3:$AH3,"отп")+COUNTIF($D3:$AH3,"отп/с")</f>
        <v>10</v>
      </c>
      <c r="AL3" s="192" t="n">
        <f aca="false">COUNTIF($D3:$AH3,"Б")</f>
        <v>0</v>
      </c>
      <c r="AM3" s="289"/>
      <c r="AN3" s="290" t="n">
        <v>25</v>
      </c>
      <c r="AO3" s="291"/>
      <c r="AP3" s="193" t="n">
        <v>50</v>
      </c>
      <c r="AQ3" s="292"/>
      <c r="AR3" s="193" t="n">
        <v>75</v>
      </c>
      <c r="AS3" s="293" t="n">
        <f aca="false">AO3*AP3+AQ3*AR3+AM3*AN3</f>
        <v>0</v>
      </c>
      <c r="AT3" s="97"/>
    </row>
    <row r="4" customFormat="false" ht="15" hidden="false" customHeight="false" outlineLevel="0" collapsed="false">
      <c r="A4" s="23" t="n">
        <f aca="false">A3+1</f>
        <v>2</v>
      </c>
      <c r="B4" s="23" t="s">
        <v>12</v>
      </c>
      <c r="C4" s="36" t="s">
        <v>16</v>
      </c>
      <c r="D4" s="294" t="n">
        <v>8</v>
      </c>
      <c r="E4" s="294" t="n">
        <v>8</v>
      </c>
      <c r="F4" s="294" t="n">
        <v>8</v>
      </c>
      <c r="G4" s="295" t="n">
        <v>8</v>
      </c>
      <c r="H4" s="294" t="n">
        <v>8</v>
      </c>
      <c r="I4" s="295" t="s">
        <v>50</v>
      </c>
      <c r="J4" s="295" t="s">
        <v>50</v>
      </c>
      <c r="K4" s="295" t="n">
        <v>8</v>
      </c>
      <c r="L4" s="295" t="n">
        <v>8</v>
      </c>
      <c r="M4" s="295" t="n">
        <v>8</v>
      </c>
      <c r="N4" s="295" t="n">
        <v>8</v>
      </c>
      <c r="O4" s="294" t="n">
        <v>8</v>
      </c>
      <c r="P4" s="295" t="s">
        <v>50</v>
      </c>
      <c r="Q4" s="295" t="s">
        <v>50</v>
      </c>
      <c r="R4" s="294" t="s">
        <v>75</v>
      </c>
      <c r="S4" s="294"/>
      <c r="T4" s="294"/>
      <c r="U4" s="294"/>
      <c r="V4" s="294"/>
      <c r="W4" s="294" t="s">
        <v>50</v>
      </c>
      <c r="X4" s="294" t="s">
        <v>50</v>
      </c>
      <c r="Y4" s="295"/>
      <c r="Z4" s="295"/>
      <c r="AA4" s="294"/>
      <c r="AB4" s="295"/>
      <c r="AC4" s="295"/>
      <c r="AD4" s="294" t="s">
        <v>50</v>
      </c>
      <c r="AE4" s="294" t="s">
        <v>50</v>
      </c>
      <c r="AF4" s="294"/>
      <c r="AG4" s="294"/>
      <c r="AH4" s="294"/>
      <c r="AI4" s="195" t="n">
        <f aca="false">IF(COUNTIF(D4:AH4,"&gt;0")&gt;23,23,COUNTIF(D4:AH4,"&gt;0"))</f>
        <v>10</v>
      </c>
      <c r="AJ4" s="196"/>
      <c r="AK4" s="196" t="n">
        <f aca="false">COUNTIF($D4:$AH4,"отп/Б")+COUNTIF($D4:$AH4,"отп")+COUNTIF($D4:$AH4,"отп/с")</f>
        <v>0</v>
      </c>
      <c r="AL4" s="196" t="n">
        <f aca="false">COUNTIF($D4:$AH4,"Б")</f>
        <v>0</v>
      </c>
      <c r="AM4" s="296"/>
      <c r="AN4" s="197" t="n">
        <v>25</v>
      </c>
      <c r="AO4" s="294"/>
      <c r="AP4" s="230" t="n">
        <v>40</v>
      </c>
      <c r="AQ4" s="294"/>
      <c r="AR4" s="197" t="n">
        <v>60</v>
      </c>
      <c r="AS4" s="197" t="n">
        <f aca="false">AO4*AP4+AQ4*AR4+AM4*AN4</f>
        <v>0</v>
      </c>
      <c r="AT4" s="98"/>
    </row>
    <row r="5" customFormat="false" ht="15" hidden="false" customHeight="false" outlineLevel="0" collapsed="false">
      <c r="A5" s="89" t="n">
        <f aca="false">A4+1</f>
        <v>3</v>
      </c>
      <c r="B5" s="23" t="s">
        <v>12</v>
      </c>
      <c r="C5" s="36" t="s">
        <v>17</v>
      </c>
      <c r="D5" s="294" t="n">
        <v>8</v>
      </c>
      <c r="E5" s="294" t="n">
        <v>8</v>
      </c>
      <c r="F5" s="294" t="n">
        <v>8</v>
      </c>
      <c r="G5" s="295" t="n">
        <v>8</v>
      </c>
      <c r="H5" s="294" t="n">
        <v>8</v>
      </c>
      <c r="I5" s="295" t="s">
        <v>50</v>
      </c>
      <c r="J5" s="295" t="s">
        <v>50</v>
      </c>
      <c r="K5" s="295" t="n">
        <v>8</v>
      </c>
      <c r="L5" s="295" t="n">
        <v>8</v>
      </c>
      <c r="M5" s="295" t="n">
        <v>8</v>
      </c>
      <c r="N5" s="295" t="n">
        <v>8</v>
      </c>
      <c r="O5" s="294" t="n">
        <v>8</v>
      </c>
      <c r="P5" s="295" t="s">
        <v>50</v>
      </c>
      <c r="Q5" s="295" t="s">
        <v>50</v>
      </c>
      <c r="R5" s="294" t="n">
        <v>8</v>
      </c>
      <c r="S5" s="294" t="n">
        <v>8</v>
      </c>
      <c r="T5" s="294" t="n">
        <v>8</v>
      </c>
      <c r="U5" s="294" t="n">
        <v>8</v>
      </c>
      <c r="V5" s="294" t="n">
        <v>8</v>
      </c>
      <c r="W5" s="294" t="s">
        <v>50</v>
      </c>
      <c r="X5" s="294" t="s">
        <v>50</v>
      </c>
      <c r="Y5" s="295" t="n">
        <v>8</v>
      </c>
      <c r="Z5" s="295" t="n">
        <v>8</v>
      </c>
      <c r="AA5" s="295" t="n">
        <v>8</v>
      </c>
      <c r="AB5" s="295" t="n">
        <v>8</v>
      </c>
      <c r="AC5" s="295" t="n">
        <v>8</v>
      </c>
      <c r="AD5" s="294" t="s">
        <v>50</v>
      </c>
      <c r="AE5" s="294" t="s">
        <v>50</v>
      </c>
      <c r="AF5" s="294" t="n">
        <v>8</v>
      </c>
      <c r="AG5" s="294" t="n">
        <v>8</v>
      </c>
      <c r="AH5" s="294" t="n">
        <v>8</v>
      </c>
      <c r="AI5" s="195" t="n">
        <f aca="false">IF(COUNTIF(D5:AH5,"&gt;0")&gt;23,23,COUNTIF(D5:AH5,"&gt;0"))</f>
        <v>23</v>
      </c>
      <c r="AJ5" s="196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296"/>
      <c r="AN5" s="197" t="n">
        <v>25</v>
      </c>
      <c r="AO5" s="294"/>
      <c r="AP5" s="230" t="n">
        <v>40</v>
      </c>
      <c r="AQ5" s="294"/>
      <c r="AR5" s="197" t="n">
        <v>60</v>
      </c>
      <c r="AS5" s="197" t="n">
        <f aca="false">AO5*AP5+AQ5*AR5+AM5*AN5</f>
        <v>0</v>
      </c>
      <c r="AT5" s="98" t="n">
        <v>1.15</v>
      </c>
    </row>
    <row r="6" customFormat="false" ht="15" hidden="false" customHeight="false" outlineLevel="0" collapsed="false">
      <c r="A6" s="23" t="n">
        <f aca="false">A5+1</f>
        <v>4</v>
      </c>
      <c r="B6" s="23" t="s">
        <v>12</v>
      </c>
      <c r="C6" s="40" t="s">
        <v>18</v>
      </c>
      <c r="D6" s="294" t="n">
        <v>8</v>
      </c>
      <c r="E6" s="294" t="n">
        <v>8</v>
      </c>
      <c r="F6" s="294" t="n">
        <v>8</v>
      </c>
      <c r="G6" s="295" t="n">
        <v>8</v>
      </c>
      <c r="H6" s="294" t="n">
        <v>8</v>
      </c>
      <c r="I6" s="295" t="s">
        <v>50</v>
      </c>
      <c r="J6" s="295" t="s">
        <v>50</v>
      </c>
      <c r="K6" s="295" t="n">
        <v>8</v>
      </c>
      <c r="L6" s="295" t="n">
        <v>8</v>
      </c>
      <c r="M6" s="295" t="n">
        <v>8</v>
      </c>
      <c r="N6" s="295" t="n">
        <v>8</v>
      </c>
      <c r="O6" s="294" t="n">
        <v>8</v>
      </c>
      <c r="P6" s="295" t="s">
        <v>50</v>
      </c>
      <c r="Q6" s="295" t="s">
        <v>50</v>
      </c>
      <c r="R6" s="294" t="n">
        <v>8</v>
      </c>
      <c r="S6" s="294" t="n">
        <v>8</v>
      </c>
      <c r="T6" s="294" t="n">
        <v>8</v>
      </c>
      <c r="U6" s="294" t="n">
        <v>8</v>
      </c>
      <c r="V6" s="294" t="n">
        <v>8</v>
      </c>
      <c r="W6" s="294" t="s">
        <v>50</v>
      </c>
      <c r="X6" s="294" t="s">
        <v>50</v>
      </c>
      <c r="Y6" s="295" t="n">
        <v>8</v>
      </c>
      <c r="Z6" s="295" t="n">
        <v>8</v>
      </c>
      <c r="AA6" s="295" t="n">
        <v>8</v>
      </c>
      <c r="AB6" s="295" t="n">
        <v>8</v>
      </c>
      <c r="AC6" s="295" t="n">
        <v>8</v>
      </c>
      <c r="AD6" s="294" t="s">
        <v>50</v>
      </c>
      <c r="AE6" s="294" t="s">
        <v>50</v>
      </c>
      <c r="AF6" s="297" t="s">
        <v>15</v>
      </c>
      <c r="AG6" s="297" t="s">
        <v>15</v>
      </c>
      <c r="AH6" s="297" t="s">
        <v>15</v>
      </c>
      <c r="AI6" s="192" t="n">
        <f aca="false">IF(COUNTIF(D6:AH6,"&gt;0")&gt;23,23,COUNTIF(D6:AH6,"&gt;0"))</f>
        <v>20</v>
      </c>
      <c r="AJ6" s="192"/>
      <c r="AK6" s="196" t="n">
        <f aca="false">COUNTIF($D6:$AH6,"отп/Б")+COUNTIF($D6:$AH6,"отп")+COUNTIF($D6:$AH6,"отп/с")</f>
        <v>3</v>
      </c>
      <c r="AL6" s="196" t="n">
        <f aca="false">COUNTIF($D6:$AH6,"Б")</f>
        <v>0</v>
      </c>
      <c r="AM6" s="296"/>
      <c r="AN6" s="197" t="n">
        <v>25</v>
      </c>
      <c r="AO6" s="294"/>
      <c r="AP6" s="230" t="n">
        <v>50</v>
      </c>
      <c r="AQ6" s="294"/>
      <c r="AR6" s="230" t="n">
        <v>75</v>
      </c>
      <c r="AS6" s="230" t="n">
        <f aca="false">AO6*AP6+AQ6*AR6+AM6*AN6</f>
        <v>0</v>
      </c>
      <c r="AT6" s="98"/>
    </row>
    <row r="7" customFormat="false" ht="15" hidden="false" customHeight="false" outlineLevel="0" collapsed="false">
      <c r="A7" s="89" t="n">
        <f aca="false">A6+1</f>
        <v>5</v>
      </c>
      <c r="B7" s="23" t="s">
        <v>12</v>
      </c>
      <c r="C7" s="40" t="s">
        <v>19</v>
      </c>
      <c r="D7" s="294" t="n">
        <v>8</v>
      </c>
      <c r="E7" s="294" t="n">
        <v>12.5</v>
      </c>
      <c r="F7" s="294" t="n">
        <v>8</v>
      </c>
      <c r="G7" s="295" t="n">
        <v>11.5</v>
      </c>
      <c r="H7" s="294" t="n">
        <v>8</v>
      </c>
      <c r="I7" s="295" t="s">
        <v>50</v>
      </c>
      <c r="J7" s="295" t="s">
        <v>50</v>
      </c>
      <c r="K7" s="295" t="n">
        <v>10.5</v>
      </c>
      <c r="L7" s="295" t="n">
        <v>10.5</v>
      </c>
      <c r="M7" s="295" t="n">
        <v>8</v>
      </c>
      <c r="N7" s="295" t="n">
        <v>11.5</v>
      </c>
      <c r="O7" s="294" t="n">
        <v>15</v>
      </c>
      <c r="P7" s="295" t="s">
        <v>50</v>
      </c>
      <c r="Q7" s="295" t="s">
        <v>50</v>
      </c>
      <c r="R7" s="294" t="n">
        <v>11</v>
      </c>
      <c r="S7" s="294" t="n">
        <v>8</v>
      </c>
      <c r="T7" s="294" t="n">
        <v>14</v>
      </c>
      <c r="U7" s="294" t="n">
        <v>14</v>
      </c>
      <c r="V7" s="294" t="n">
        <v>8</v>
      </c>
      <c r="W7" s="294" t="s">
        <v>50</v>
      </c>
      <c r="X7" s="294" t="s">
        <v>50</v>
      </c>
      <c r="Y7" s="295" t="n">
        <v>8</v>
      </c>
      <c r="Z7" s="295" t="n">
        <v>8</v>
      </c>
      <c r="AA7" s="295" t="n">
        <v>11</v>
      </c>
      <c r="AB7" s="295" t="n">
        <v>8</v>
      </c>
      <c r="AC7" s="295" t="n">
        <v>8</v>
      </c>
      <c r="AD7" s="294" t="s">
        <v>50</v>
      </c>
      <c r="AE7" s="294" t="s">
        <v>50</v>
      </c>
      <c r="AF7" s="294" t="n">
        <v>8</v>
      </c>
      <c r="AG7" s="294" t="n">
        <v>12</v>
      </c>
      <c r="AH7" s="294" t="n">
        <v>8</v>
      </c>
      <c r="AI7" s="200" t="n">
        <f aca="false">IF(COUNTIF(D7:AH7,"&gt;0")&gt;23,23,COUNTIF(D7:AH7,"&gt;0"))</f>
        <v>23</v>
      </c>
      <c r="AJ7" s="196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296"/>
      <c r="AN7" s="197" t="n">
        <v>25</v>
      </c>
      <c r="AO7" s="298" t="n">
        <v>46</v>
      </c>
      <c r="AP7" s="230" t="n">
        <v>40</v>
      </c>
      <c r="AQ7" s="294"/>
      <c r="AR7" s="197" t="n">
        <v>60</v>
      </c>
      <c r="AS7" s="197" t="n">
        <f aca="false">AO7*AP7+AQ7*AR7+AM7*AN7</f>
        <v>1840</v>
      </c>
      <c r="AT7" s="98"/>
    </row>
    <row r="8" customFormat="false" ht="15" hidden="false" customHeight="false" outlineLevel="0" collapsed="false">
      <c r="A8" s="23" t="n">
        <f aca="false">A7+1</f>
        <v>6</v>
      </c>
      <c r="B8" s="23" t="s">
        <v>12</v>
      </c>
      <c r="C8" s="40" t="s">
        <v>20</v>
      </c>
      <c r="D8" s="297" t="s">
        <v>15</v>
      </c>
      <c r="E8" s="297" t="s">
        <v>15</v>
      </c>
      <c r="F8" s="297" t="s">
        <v>15</v>
      </c>
      <c r="G8" s="297" t="s">
        <v>15</v>
      </c>
      <c r="H8" s="297" t="s">
        <v>15</v>
      </c>
      <c r="I8" s="295" t="s">
        <v>50</v>
      </c>
      <c r="J8" s="295" t="s">
        <v>50</v>
      </c>
      <c r="K8" s="297" t="s">
        <v>15</v>
      </c>
      <c r="L8" s="295" t="n">
        <v>8</v>
      </c>
      <c r="M8" s="295" t="n">
        <v>20</v>
      </c>
      <c r="N8" s="295" t="n">
        <v>17</v>
      </c>
      <c r="O8" s="294" t="n">
        <v>8</v>
      </c>
      <c r="P8" s="295" t="s">
        <v>50</v>
      </c>
      <c r="Q8" s="295" t="s">
        <v>50</v>
      </c>
      <c r="R8" s="294" t="n">
        <v>8</v>
      </c>
      <c r="S8" s="294" t="n">
        <v>9.5</v>
      </c>
      <c r="T8" s="294" t="n">
        <v>20</v>
      </c>
      <c r="U8" s="294" t="n">
        <v>18.5</v>
      </c>
      <c r="V8" s="294" t="n">
        <v>8</v>
      </c>
      <c r="W8" s="299" t="n">
        <v>16</v>
      </c>
      <c r="X8" s="294" t="s">
        <v>50</v>
      </c>
      <c r="Y8" s="295" t="n">
        <v>9</v>
      </c>
      <c r="Z8" s="295" t="n">
        <v>8</v>
      </c>
      <c r="AA8" s="295" t="n">
        <v>8</v>
      </c>
      <c r="AB8" s="295" t="n">
        <v>20</v>
      </c>
      <c r="AC8" s="295" t="n">
        <v>17</v>
      </c>
      <c r="AD8" s="299" t="n">
        <v>20</v>
      </c>
      <c r="AE8" s="299" t="n">
        <v>2.5</v>
      </c>
      <c r="AF8" s="294" t="n">
        <v>8</v>
      </c>
      <c r="AG8" s="294" t="n">
        <v>8</v>
      </c>
      <c r="AH8" s="294" t="n">
        <v>9.5</v>
      </c>
      <c r="AI8" s="200" t="n">
        <f aca="false">IF(COUNTIF(D8:AH8,"&gt;0")&gt;23,23,COUNTIF(D8:AH8,"&gt;0"))-3</f>
        <v>17</v>
      </c>
      <c r="AJ8" s="196"/>
      <c r="AK8" s="196" t="n">
        <f aca="false">COUNTIF($D8:$AH8,"отп/Б")+COUNTIF($D8:$AH8,"отп")+COUNTIF($D8:$AH8,"отп/с")</f>
        <v>6</v>
      </c>
      <c r="AL8" s="196" t="n">
        <f aca="false">COUNTIF($D8:$AH8,"Б")</f>
        <v>0</v>
      </c>
      <c r="AM8" s="296" t="n">
        <v>24</v>
      </c>
      <c r="AN8" s="197" t="n">
        <v>25</v>
      </c>
      <c r="AO8" s="300" t="n">
        <f aca="false">IF(SUM(D8:AH8)-$AI8*8-AQ8&gt;0,SUM(D8:AH8)-$AI8*8-AQ8,0)-AM8</f>
        <v>44</v>
      </c>
      <c r="AP8" s="230" t="n">
        <v>40</v>
      </c>
      <c r="AQ8" s="294" t="n">
        <v>39</v>
      </c>
      <c r="AR8" s="197" t="n">
        <v>60</v>
      </c>
      <c r="AS8" s="197" t="n">
        <f aca="false">AO8*AP8+AQ8*AR8+AM8*AN8</f>
        <v>4700</v>
      </c>
      <c r="AT8" s="98"/>
    </row>
    <row r="9" customFormat="false" ht="15" hidden="false" customHeight="false" outlineLevel="0" collapsed="false">
      <c r="A9" s="89" t="n">
        <f aca="false">A8+1</f>
        <v>7</v>
      </c>
      <c r="B9" s="23" t="s">
        <v>12</v>
      </c>
      <c r="C9" s="40" t="s">
        <v>21</v>
      </c>
      <c r="D9" s="294" t="n">
        <v>8</v>
      </c>
      <c r="E9" s="294" t="n">
        <v>8</v>
      </c>
      <c r="F9" s="294" t="n">
        <v>8</v>
      </c>
      <c r="G9" s="295" t="n">
        <v>8</v>
      </c>
      <c r="H9" s="294" t="n">
        <v>8</v>
      </c>
      <c r="I9" s="295" t="s">
        <v>50</v>
      </c>
      <c r="J9" s="295" t="s">
        <v>50</v>
      </c>
      <c r="K9" s="295" t="n">
        <v>8</v>
      </c>
      <c r="L9" s="295" t="n">
        <v>8</v>
      </c>
      <c r="M9" s="295" t="n">
        <v>8</v>
      </c>
      <c r="N9" s="294" t="n">
        <v>8</v>
      </c>
      <c r="O9" s="294" t="n">
        <v>8</v>
      </c>
      <c r="P9" s="295" t="s">
        <v>50</v>
      </c>
      <c r="Q9" s="295" t="s">
        <v>50</v>
      </c>
      <c r="R9" s="294" t="n">
        <v>8</v>
      </c>
      <c r="S9" s="294" t="n">
        <v>8</v>
      </c>
      <c r="T9" s="294" t="n">
        <v>8</v>
      </c>
      <c r="U9" s="294" t="n">
        <v>8</v>
      </c>
      <c r="V9" s="294" t="n">
        <v>8</v>
      </c>
      <c r="W9" s="294" t="s">
        <v>50</v>
      </c>
      <c r="X9" s="294" t="s">
        <v>50</v>
      </c>
      <c r="Y9" s="295" t="n">
        <v>8</v>
      </c>
      <c r="Z9" s="295" t="n">
        <v>8</v>
      </c>
      <c r="AA9" s="295" t="n">
        <v>8</v>
      </c>
      <c r="AB9" s="295" t="n">
        <v>8</v>
      </c>
      <c r="AC9" s="295" t="n">
        <v>8</v>
      </c>
      <c r="AD9" s="294" t="s">
        <v>50</v>
      </c>
      <c r="AE9" s="294" t="s">
        <v>50</v>
      </c>
      <c r="AF9" s="294" t="n">
        <v>8</v>
      </c>
      <c r="AG9" s="294" t="n">
        <v>8</v>
      </c>
      <c r="AH9" s="294" t="n">
        <v>8</v>
      </c>
      <c r="AI9" s="200" t="n">
        <f aca="false">IF(COUNTIF(D9:AH9,"&gt;0")&gt;23,23,COUNTIF(D9:AH9,"&gt;0"))</f>
        <v>23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296"/>
      <c r="AN9" s="197" t="n">
        <v>25</v>
      </c>
      <c r="AO9" s="294"/>
      <c r="AP9" s="230" t="n">
        <v>40</v>
      </c>
      <c r="AQ9" s="294"/>
      <c r="AR9" s="197" t="n">
        <v>60</v>
      </c>
      <c r="AS9" s="197" t="n">
        <f aca="false">AO9*AP9+AQ9*AR9+AM9*AN9</f>
        <v>0</v>
      </c>
      <c r="AT9" s="98"/>
    </row>
    <row r="10" customFormat="false" ht="15" hidden="false" customHeight="false" outlineLevel="0" collapsed="false">
      <c r="A10" s="23" t="n">
        <f aca="false">A9+1</f>
        <v>8</v>
      </c>
      <c r="B10" s="23" t="s">
        <v>12</v>
      </c>
      <c r="C10" s="40" t="s">
        <v>22</v>
      </c>
      <c r="D10" s="294" t="n">
        <v>8</v>
      </c>
      <c r="E10" s="294" t="n">
        <v>8</v>
      </c>
      <c r="F10" s="294" t="n">
        <v>20</v>
      </c>
      <c r="G10" s="295" t="n">
        <v>17</v>
      </c>
      <c r="H10" s="294" t="n">
        <v>8</v>
      </c>
      <c r="I10" s="295" t="s">
        <v>50</v>
      </c>
      <c r="J10" s="295" t="s">
        <v>50</v>
      </c>
      <c r="K10" s="295" t="n">
        <v>8</v>
      </c>
      <c r="L10" s="295" t="n">
        <v>8</v>
      </c>
      <c r="M10" s="295" t="n">
        <v>20</v>
      </c>
      <c r="N10" s="295" t="n">
        <v>17</v>
      </c>
      <c r="O10" s="294" t="n">
        <v>8</v>
      </c>
      <c r="P10" s="295" t="s">
        <v>50</v>
      </c>
      <c r="Q10" s="295" t="s">
        <v>50</v>
      </c>
      <c r="R10" s="297" t="s">
        <v>15</v>
      </c>
      <c r="S10" s="294" t="n">
        <v>20</v>
      </c>
      <c r="T10" s="294" t="n">
        <v>18.5</v>
      </c>
      <c r="U10" s="294" t="n">
        <v>8</v>
      </c>
      <c r="V10" s="294" t="n">
        <v>8</v>
      </c>
      <c r="W10" s="294" t="s">
        <v>50</v>
      </c>
      <c r="X10" s="294" t="s">
        <v>50</v>
      </c>
      <c r="Y10" s="295" t="n">
        <v>8</v>
      </c>
      <c r="Z10" s="295" t="n">
        <v>9</v>
      </c>
      <c r="AA10" s="295" t="n">
        <v>20</v>
      </c>
      <c r="AB10" s="295" t="n">
        <v>24</v>
      </c>
      <c r="AC10" s="295" t="n">
        <v>8</v>
      </c>
      <c r="AD10" s="294" t="s">
        <v>50</v>
      </c>
      <c r="AE10" s="294" t="s">
        <v>50</v>
      </c>
      <c r="AF10" s="294" t="n">
        <v>8</v>
      </c>
      <c r="AG10" s="294" t="n">
        <v>11</v>
      </c>
      <c r="AH10" s="294" t="n">
        <v>20</v>
      </c>
      <c r="AI10" s="200" t="n">
        <f aca="false">IF(COUNTIF(D10:AH10,"&gt;0")&gt;23,23,COUNTIF(D10:AH10,"&gt;0"))</f>
        <v>22</v>
      </c>
      <c r="AJ10" s="196"/>
      <c r="AK10" s="196" t="n">
        <f aca="false">COUNTIF($D10:$AH10,"отп/Б")+COUNTIF($D10:$AH10,"отп")+COUNTIF($D10:$AH10,"отп/с")</f>
        <v>1</v>
      </c>
      <c r="AL10" s="196" t="n">
        <f aca="false">COUNTIF($D10:$AH10,"Б")</f>
        <v>0</v>
      </c>
      <c r="AM10" s="296" t="n">
        <v>40</v>
      </c>
      <c r="AN10" s="197" t="n">
        <v>15</v>
      </c>
      <c r="AO10" s="294" t="n">
        <v>64</v>
      </c>
      <c r="AP10" s="230" t="n">
        <v>30</v>
      </c>
      <c r="AQ10" s="294"/>
      <c r="AR10" s="197" t="n">
        <v>45</v>
      </c>
      <c r="AS10" s="197" t="n">
        <f aca="false">AO10*AP10+AQ10*AR10+AM10*AN10</f>
        <v>2520</v>
      </c>
      <c r="AT10" s="98"/>
    </row>
    <row r="11" customFormat="false" ht="15" hidden="false" customHeight="false" outlineLevel="0" collapsed="false">
      <c r="A11" s="89" t="n">
        <f aca="false">A10+1</f>
        <v>9</v>
      </c>
      <c r="B11" s="23" t="s">
        <v>12</v>
      </c>
      <c r="C11" s="40" t="s">
        <v>23</v>
      </c>
      <c r="D11" s="294" t="n">
        <v>8</v>
      </c>
      <c r="E11" s="294" t="n">
        <v>11.5</v>
      </c>
      <c r="F11" s="294" t="n">
        <v>8</v>
      </c>
      <c r="G11" s="295" t="n">
        <v>20</v>
      </c>
      <c r="H11" s="294" t="n">
        <v>17</v>
      </c>
      <c r="I11" s="295" t="s">
        <v>50</v>
      </c>
      <c r="J11" s="295" t="s">
        <v>50</v>
      </c>
      <c r="K11" s="295" t="n">
        <v>8</v>
      </c>
      <c r="L11" s="295" t="n">
        <v>11.5</v>
      </c>
      <c r="M11" s="295" t="n">
        <v>8</v>
      </c>
      <c r="N11" s="295" t="n">
        <v>20</v>
      </c>
      <c r="O11" s="294" t="n">
        <v>17</v>
      </c>
      <c r="P11" s="295" t="s">
        <v>50</v>
      </c>
      <c r="Q11" s="295" t="s">
        <v>50</v>
      </c>
      <c r="R11" s="297" t="s">
        <v>15</v>
      </c>
      <c r="S11" s="297" t="s">
        <v>15</v>
      </c>
      <c r="T11" s="297" t="s">
        <v>15</v>
      </c>
      <c r="U11" s="297" t="s">
        <v>15</v>
      </c>
      <c r="V11" s="297" t="s">
        <v>15</v>
      </c>
      <c r="W11" s="294" t="s">
        <v>50</v>
      </c>
      <c r="X11" s="294" t="s">
        <v>50</v>
      </c>
      <c r="Y11" s="297" t="s">
        <v>15</v>
      </c>
      <c r="Z11" s="297" t="s">
        <v>15</v>
      </c>
      <c r="AA11" s="297" t="s">
        <v>15</v>
      </c>
      <c r="AB11" s="297" t="s">
        <v>15</v>
      </c>
      <c r="AC11" s="297" t="s">
        <v>15</v>
      </c>
      <c r="AD11" s="294" t="s">
        <v>50</v>
      </c>
      <c r="AE11" s="294" t="s">
        <v>50</v>
      </c>
      <c r="AF11" s="294" t="n">
        <v>8</v>
      </c>
      <c r="AG11" s="294" t="n">
        <v>8</v>
      </c>
      <c r="AH11" s="294" t="n">
        <v>8</v>
      </c>
      <c r="AI11" s="200" t="n">
        <f aca="false">IF(COUNTIF(D11:AH11,"&gt;0")&gt;23,23,COUNTIF(D11:AH11,"&gt;0"))</f>
        <v>13</v>
      </c>
      <c r="AJ11" s="196"/>
      <c r="AK11" s="196" t="n">
        <f aca="false">COUNTIF($D11:$AH11,"отп/Б")+COUNTIF($D11:$AH11,"отп")+COUNTIF($D11:$AH11,"отп/с")</f>
        <v>10</v>
      </c>
      <c r="AL11" s="196" t="n">
        <f aca="false">COUNTIF($D11:$AH11,"Б")</f>
        <v>0</v>
      </c>
      <c r="AM11" s="296" t="n">
        <v>16</v>
      </c>
      <c r="AN11" s="197" t="n">
        <v>25</v>
      </c>
      <c r="AO11" s="294" t="n">
        <v>33</v>
      </c>
      <c r="AP11" s="230" t="n">
        <v>40</v>
      </c>
      <c r="AQ11" s="294"/>
      <c r="AR11" s="197" t="n">
        <v>60</v>
      </c>
      <c r="AS11" s="197" t="n">
        <f aca="false">AO11*AP11+AQ11*AR11+AM11*AN11</f>
        <v>1720</v>
      </c>
      <c r="AT11" s="98"/>
    </row>
    <row r="12" customFormat="false" ht="15" hidden="false" customHeight="false" outlineLevel="0" collapsed="false">
      <c r="A12" s="23" t="n">
        <f aca="false">A11+1</f>
        <v>10</v>
      </c>
      <c r="B12" s="23" t="s">
        <v>12</v>
      </c>
      <c r="C12" s="40" t="s">
        <v>24</v>
      </c>
      <c r="D12" s="294" t="n">
        <v>9</v>
      </c>
      <c r="E12" s="294" t="n">
        <v>8</v>
      </c>
      <c r="F12" s="294" t="n">
        <v>18</v>
      </c>
      <c r="G12" s="295" t="n">
        <v>8</v>
      </c>
      <c r="H12" s="294" t="n">
        <v>8</v>
      </c>
      <c r="I12" s="295" t="s">
        <v>50</v>
      </c>
      <c r="J12" s="295" t="s">
        <v>50</v>
      </c>
      <c r="K12" s="295" t="n">
        <v>8</v>
      </c>
      <c r="L12" s="295" t="n">
        <v>8</v>
      </c>
      <c r="M12" s="295" t="n">
        <v>8</v>
      </c>
      <c r="N12" s="294" t="n">
        <v>8</v>
      </c>
      <c r="O12" s="294" t="n">
        <v>8</v>
      </c>
      <c r="P12" s="295" t="s">
        <v>50</v>
      </c>
      <c r="Q12" s="295" t="s">
        <v>50</v>
      </c>
      <c r="R12" s="295" t="n">
        <v>8</v>
      </c>
      <c r="S12" s="295" t="n">
        <v>8</v>
      </c>
      <c r="T12" s="295" t="n">
        <v>8</v>
      </c>
      <c r="U12" s="295" t="n">
        <v>8</v>
      </c>
      <c r="V12" s="295" t="n">
        <v>8</v>
      </c>
      <c r="W12" s="294" t="s">
        <v>50</v>
      </c>
      <c r="X12" s="294" t="s">
        <v>50</v>
      </c>
      <c r="Y12" s="295" t="n">
        <v>8</v>
      </c>
      <c r="Z12" s="295" t="n">
        <v>8</v>
      </c>
      <c r="AA12" s="295" t="n">
        <v>8</v>
      </c>
      <c r="AB12" s="295" t="n">
        <v>8</v>
      </c>
      <c r="AC12" s="295" t="n">
        <v>8</v>
      </c>
      <c r="AD12" s="294" t="s">
        <v>50</v>
      </c>
      <c r="AE12" s="294" t="s">
        <v>50</v>
      </c>
      <c r="AF12" s="297" t="s">
        <v>15</v>
      </c>
      <c r="AG12" s="297" t="s">
        <v>15</v>
      </c>
      <c r="AH12" s="297" t="s">
        <v>15</v>
      </c>
      <c r="AI12" s="200" t="n">
        <f aca="false">IF(COUNTIF(D12:AH12,"&gt;0")&gt;23,23,COUNTIF(D12:AH12,"&gt;0"))</f>
        <v>20</v>
      </c>
      <c r="AJ12" s="196"/>
      <c r="AK12" s="196" t="n">
        <f aca="false">COUNTIF($D12:$AH12,"отп/Б")+COUNTIF($D12:$AH12,"отп")+COUNTIF($D12:$AH12,"отп/с")</f>
        <v>3</v>
      </c>
      <c r="AL12" s="196" t="n">
        <f aca="false">COUNTIF($D12:$AH12,"Б")</f>
        <v>0</v>
      </c>
      <c r="AM12" s="296"/>
      <c r="AN12" s="197" t="n">
        <v>15</v>
      </c>
      <c r="AO12" s="294" t="n">
        <v>25</v>
      </c>
      <c r="AP12" s="230" t="n">
        <v>40</v>
      </c>
      <c r="AQ12" s="294"/>
      <c r="AR12" s="230" t="n">
        <v>45</v>
      </c>
      <c r="AS12" s="230" t="n">
        <f aca="false">AO12*AP12+AQ12*AR12+AM12*AN12</f>
        <v>1000</v>
      </c>
      <c r="AT12" s="98" t="n">
        <v>1.1</v>
      </c>
    </row>
    <row r="13" customFormat="false" ht="15" hidden="false" customHeight="false" outlineLevel="0" collapsed="false">
      <c r="A13" s="206" t="n">
        <f aca="false">A12+1</f>
        <v>11</v>
      </c>
      <c r="B13" s="121" t="s">
        <v>12</v>
      </c>
      <c r="C13" s="207" t="s">
        <v>26</v>
      </c>
      <c r="D13" s="298" t="n">
        <v>8</v>
      </c>
      <c r="E13" s="298" t="n">
        <v>8</v>
      </c>
      <c r="F13" s="298" t="n">
        <v>8</v>
      </c>
      <c r="G13" s="301" t="n">
        <v>8</v>
      </c>
      <c r="H13" s="298" t="n">
        <v>11.5</v>
      </c>
      <c r="I13" s="301" t="s">
        <v>50</v>
      </c>
      <c r="J13" s="301" t="s">
        <v>50</v>
      </c>
      <c r="K13" s="301" t="n">
        <v>8</v>
      </c>
      <c r="L13" s="301" t="n">
        <v>8</v>
      </c>
      <c r="M13" s="301" t="n">
        <v>12.5</v>
      </c>
      <c r="N13" s="301" t="n">
        <v>8</v>
      </c>
      <c r="O13" s="298" t="n">
        <v>8</v>
      </c>
      <c r="P13" s="301" t="s">
        <v>50</v>
      </c>
      <c r="Q13" s="301" t="s">
        <v>50</v>
      </c>
      <c r="R13" s="301" t="n">
        <v>8</v>
      </c>
      <c r="S13" s="301" t="n">
        <v>8</v>
      </c>
      <c r="T13" s="301" t="n">
        <v>8</v>
      </c>
      <c r="U13" s="301" t="n">
        <v>11.5</v>
      </c>
      <c r="V13" s="301" t="n">
        <v>8</v>
      </c>
      <c r="W13" s="298" t="s">
        <v>50</v>
      </c>
      <c r="X13" s="298" t="s">
        <v>50</v>
      </c>
      <c r="Y13" s="301" t="n">
        <v>8</v>
      </c>
      <c r="Z13" s="301" t="n">
        <v>8</v>
      </c>
      <c r="AA13" s="301" t="n">
        <v>8</v>
      </c>
      <c r="AB13" s="301" t="n">
        <v>8</v>
      </c>
      <c r="AC13" s="301" t="n">
        <v>11.5</v>
      </c>
      <c r="AD13" s="298" t="s">
        <v>50</v>
      </c>
      <c r="AE13" s="298" t="s">
        <v>50</v>
      </c>
      <c r="AF13" s="302" t="s">
        <v>15</v>
      </c>
      <c r="AG13" s="298" t="n">
        <v>8</v>
      </c>
      <c r="AH13" s="298" t="n">
        <v>8</v>
      </c>
      <c r="AI13" s="211" t="n">
        <f aca="false">IF(COUNTIF(D13:AH13,"&gt;0")&gt;23,23,COUNTIF(D13:AH13,"&gt;0"))</f>
        <v>22</v>
      </c>
      <c r="AJ13" s="213"/>
      <c r="AK13" s="213" t="n">
        <f aca="false">COUNTIF($D13:$AH13,"отп/Б")+COUNTIF($D13:$AH13,"отп")+COUNTIF($D13:$AH13,"отп/с")</f>
        <v>1</v>
      </c>
      <c r="AL13" s="213" t="n">
        <f aca="false">COUNTIF($D13:$AH13,"Б")</f>
        <v>0</v>
      </c>
      <c r="AM13" s="303"/>
      <c r="AN13" s="214" t="n">
        <v>15</v>
      </c>
      <c r="AO13" s="298" t="n">
        <v>16</v>
      </c>
      <c r="AP13" s="304" t="n">
        <v>30</v>
      </c>
      <c r="AQ13" s="298"/>
      <c r="AR13" s="304" t="n">
        <v>45</v>
      </c>
      <c r="AS13" s="304" t="n">
        <f aca="false">AO13*AP13+AQ13*AR13+AM13*AN13</f>
        <v>480</v>
      </c>
      <c r="AT13" s="126" t="n">
        <v>1.05</v>
      </c>
    </row>
    <row r="14" customFormat="false" ht="15" hidden="false" customHeight="false" outlineLevel="0" collapsed="false">
      <c r="A14" s="215" t="n">
        <f aca="false">A13+1</f>
        <v>12</v>
      </c>
      <c r="B14" s="216" t="s">
        <v>27</v>
      </c>
      <c r="C14" s="217" t="s">
        <v>28</v>
      </c>
      <c r="D14" s="305" t="n">
        <v>8</v>
      </c>
      <c r="E14" s="305" t="n">
        <v>8</v>
      </c>
      <c r="F14" s="305" t="n">
        <v>8</v>
      </c>
      <c r="G14" s="305" t="n">
        <v>8</v>
      </c>
      <c r="H14" s="305" t="n">
        <v>8</v>
      </c>
      <c r="I14" s="306" t="s">
        <v>50</v>
      </c>
      <c r="J14" s="306" t="s">
        <v>50</v>
      </c>
      <c r="K14" s="305" t="n">
        <v>8</v>
      </c>
      <c r="L14" s="305" t="n">
        <v>8</v>
      </c>
      <c r="M14" s="305" t="n">
        <v>8</v>
      </c>
      <c r="N14" s="305" t="n">
        <v>8</v>
      </c>
      <c r="O14" s="305" t="n">
        <v>0</v>
      </c>
      <c r="P14" s="306" t="s">
        <v>50</v>
      </c>
      <c r="Q14" s="306" t="s">
        <v>50</v>
      </c>
      <c r="R14" s="305" t="n">
        <v>8</v>
      </c>
      <c r="S14" s="305" t="n">
        <v>8</v>
      </c>
      <c r="T14" s="305" t="n">
        <v>8</v>
      </c>
      <c r="U14" s="305" t="n">
        <v>8</v>
      </c>
      <c r="V14" s="305" t="n">
        <v>8</v>
      </c>
      <c r="W14" s="305" t="s">
        <v>50</v>
      </c>
      <c r="X14" s="305" t="s">
        <v>50</v>
      </c>
      <c r="Y14" s="305" t="n">
        <v>8</v>
      </c>
      <c r="Z14" s="305" t="n">
        <v>8</v>
      </c>
      <c r="AA14" s="307" t="s">
        <v>65</v>
      </c>
      <c r="AB14" s="307" t="s">
        <v>65</v>
      </c>
      <c r="AC14" s="307" t="s">
        <v>65</v>
      </c>
      <c r="AD14" s="305" t="s">
        <v>50</v>
      </c>
      <c r="AE14" s="305" t="s">
        <v>50</v>
      </c>
      <c r="AF14" s="305" t="n">
        <v>8</v>
      </c>
      <c r="AG14" s="305" t="n">
        <v>8</v>
      </c>
      <c r="AH14" s="308" t="n">
        <v>8</v>
      </c>
      <c r="AI14" s="309" t="n">
        <f aca="false">IF(COUNTIF(D14:AH14,"&gt;0")&gt;23,23,COUNTIF(D14:AH14,"&gt;0"))</f>
        <v>19</v>
      </c>
      <c r="AJ14" s="310"/>
      <c r="AK14" s="310" t="n">
        <f aca="false">COUNTIF($D14:$AH14,"отп/Б")+COUNTIF($D14:$AH14,"отп")+COUNTIF($D14:$AH14,"отп/с")</f>
        <v>0</v>
      </c>
      <c r="AL14" s="310" t="n">
        <f aca="false">COUNTIF($D14:$AH14,"Б")</f>
        <v>3</v>
      </c>
      <c r="AM14" s="305"/>
      <c r="AN14" s="310" t="n">
        <v>25</v>
      </c>
      <c r="AO14" s="311" t="n">
        <f aca="false">IF(SUM(D14:AH14)-$AI14*8-AQ14&gt;0,SUM(D14:AH14)-$AI14*8-AQ14,0)-AM14</f>
        <v>0</v>
      </c>
      <c r="AP14" s="312" t="n">
        <v>50</v>
      </c>
      <c r="AQ14" s="313"/>
      <c r="AR14" s="225" t="n">
        <v>75</v>
      </c>
      <c r="AS14" s="225" t="n">
        <f aca="false">AO14*AP14+AQ14*AR14+AM14*AN14</f>
        <v>0</v>
      </c>
      <c r="AT14" s="314"/>
    </row>
    <row r="15" customFormat="false" ht="15" hidden="false" customHeight="false" outlineLevel="0" collapsed="false">
      <c r="A15" s="227" t="n">
        <f aca="false">A14+1</f>
        <v>13</v>
      </c>
      <c r="B15" s="23" t="s">
        <v>27</v>
      </c>
      <c r="C15" s="51" t="s">
        <v>32</v>
      </c>
      <c r="D15" s="315" t="n">
        <v>8</v>
      </c>
      <c r="E15" s="315" t="n">
        <v>8</v>
      </c>
      <c r="F15" s="315" t="n">
        <v>8</v>
      </c>
      <c r="G15" s="315" t="n">
        <v>8</v>
      </c>
      <c r="H15" s="315" t="n">
        <v>8</v>
      </c>
      <c r="I15" s="316" t="s">
        <v>50</v>
      </c>
      <c r="J15" s="316" t="s">
        <v>50</v>
      </c>
      <c r="K15" s="315" t="n">
        <v>8</v>
      </c>
      <c r="L15" s="315" t="n">
        <v>8</v>
      </c>
      <c r="M15" s="315" t="n">
        <v>8</v>
      </c>
      <c r="N15" s="315" t="n">
        <v>8</v>
      </c>
      <c r="O15" s="315" t="n">
        <v>8</v>
      </c>
      <c r="P15" s="316" t="s">
        <v>50</v>
      </c>
      <c r="Q15" s="316" t="s">
        <v>50</v>
      </c>
      <c r="R15" s="315" t="n">
        <v>8</v>
      </c>
      <c r="S15" s="315" t="n">
        <v>8</v>
      </c>
      <c r="T15" s="315" t="n">
        <v>8</v>
      </c>
      <c r="U15" s="316" t="n">
        <v>10</v>
      </c>
      <c r="V15" s="316" t="n">
        <v>9</v>
      </c>
      <c r="W15" s="315" t="s">
        <v>50</v>
      </c>
      <c r="X15" s="315" t="s">
        <v>50</v>
      </c>
      <c r="Y15" s="317" t="n">
        <v>9</v>
      </c>
      <c r="Z15" s="317" t="n">
        <v>10</v>
      </c>
      <c r="AA15" s="316" t="n">
        <v>10</v>
      </c>
      <c r="AB15" s="316" t="n">
        <v>10</v>
      </c>
      <c r="AC15" s="316" t="n">
        <v>9</v>
      </c>
      <c r="AD15" s="315" t="s">
        <v>50</v>
      </c>
      <c r="AE15" s="315" t="s">
        <v>50</v>
      </c>
      <c r="AF15" s="315" t="n">
        <v>9</v>
      </c>
      <c r="AG15" s="315" t="n">
        <v>8</v>
      </c>
      <c r="AH15" s="318" t="n">
        <v>8</v>
      </c>
      <c r="AI15" s="319" t="n">
        <f aca="false">IF(COUNTIF(D15:AH15,"&gt;0")&gt;23,23,COUNTIF(D15:AH15,"&gt;0"))</f>
        <v>23</v>
      </c>
      <c r="AJ15" s="320"/>
      <c r="AK15" s="320" t="n">
        <f aca="false">COUNTIF($D15:$AH15,"отп/Б")+COUNTIF($D15:$AH15,"отп")+COUNTIF($D15:$AH15,"отп/с")</f>
        <v>0</v>
      </c>
      <c r="AL15" s="320" t="n">
        <f aca="false">COUNTIF($D15:$AH15,"Б")</f>
        <v>0</v>
      </c>
      <c r="AM15" s="321"/>
      <c r="AN15" s="320" t="n">
        <v>25</v>
      </c>
      <c r="AO15" s="322" t="n">
        <f aca="false">IF(SUM(D15:AH15)-$AI15*8-AQ15&gt;0,SUM(D15:AH15)-$AI15*8-AQ15,0)-AM15</f>
        <v>12</v>
      </c>
      <c r="AP15" s="196" t="n">
        <v>50</v>
      </c>
      <c r="AQ15" s="323"/>
      <c r="AR15" s="197" t="n">
        <v>75</v>
      </c>
      <c r="AS15" s="197" t="n">
        <f aca="false">AO15*AP15+AQ15*AR15+AM15*AN15</f>
        <v>600</v>
      </c>
      <c r="AT15" s="35"/>
    </row>
    <row r="16" customFormat="false" ht="15" hidden="false" customHeight="false" outlineLevel="0" collapsed="false">
      <c r="A16" s="227" t="n">
        <f aca="false">A15+1</f>
        <v>14</v>
      </c>
      <c r="B16" s="23" t="s">
        <v>27</v>
      </c>
      <c r="C16" s="51" t="s">
        <v>98</v>
      </c>
      <c r="D16" s="315"/>
      <c r="E16" s="315"/>
      <c r="F16" s="315"/>
      <c r="G16" s="315"/>
      <c r="H16" s="315"/>
      <c r="I16" s="316"/>
      <c r="J16" s="316"/>
      <c r="K16" s="315"/>
      <c r="L16" s="315"/>
      <c r="M16" s="315" t="n">
        <v>8</v>
      </c>
      <c r="N16" s="315" t="n">
        <v>8</v>
      </c>
      <c r="O16" s="315" t="n">
        <v>8</v>
      </c>
      <c r="P16" s="316" t="s">
        <v>50</v>
      </c>
      <c r="Q16" s="316" t="s">
        <v>50</v>
      </c>
      <c r="R16" s="315" t="n">
        <v>8</v>
      </c>
      <c r="S16" s="315" t="n">
        <v>8</v>
      </c>
      <c r="T16" s="315" t="n">
        <v>8</v>
      </c>
      <c r="U16" s="315" t="n">
        <v>8</v>
      </c>
      <c r="V16" s="315" t="n">
        <v>8</v>
      </c>
      <c r="W16" s="315" t="s">
        <v>50</v>
      </c>
      <c r="X16" s="315" t="s">
        <v>50</v>
      </c>
      <c r="Y16" s="315" t="n">
        <v>8</v>
      </c>
      <c r="Z16" s="315" t="n">
        <v>8</v>
      </c>
      <c r="AA16" s="315" t="n">
        <v>8</v>
      </c>
      <c r="AB16" s="315" t="n">
        <v>8</v>
      </c>
      <c r="AC16" s="315" t="n">
        <v>8</v>
      </c>
      <c r="AD16" s="315" t="s">
        <v>50</v>
      </c>
      <c r="AE16" s="315" t="s">
        <v>50</v>
      </c>
      <c r="AF16" s="315" t="n">
        <v>8</v>
      </c>
      <c r="AG16" s="315" t="n">
        <v>8</v>
      </c>
      <c r="AH16" s="315" t="n">
        <v>8</v>
      </c>
      <c r="AI16" s="319" t="n">
        <f aca="false">IF(COUNTIF(D16:AH16,"&gt;0")&gt;23,23,COUNTIF(D16:AH16,"&gt;0"))</f>
        <v>16</v>
      </c>
      <c r="AJ16" s="320"/>
      <c r="AK16" s="320" t="n">
        <f aca="false">COUNTIF($D16:$AH16,"отп/Б")+COUNTIF($D16:$AH16,"отп")+COUNTIF($D16:$AH16,"отп/с")</f>
        <v>0</v>
      </c>
      <c r="AL16" s="320" t="n">
        <f aca="false">COUNTIF($D16:$AH16,"Б")</f>
        <v>0</v>
      </c>
      <c r="AM16" s="321"/>
      <c r="AN16" s="320" t="n">
        <v>26</v>
      </c>
      <c r="AO16" s="322" t="n">
        <f aca="false">IF(SUM(D16:AH16)-$AI16*8-AQ16&gt;0,SUM(D16:AH16)-$AI16*8-AQ16,0)-AM16</f>
        <v>0</v>
      </c>
      <c r="AP16" s="196" t="n">
        <v>50</v>
      </c>
      <c r="AQ16" s="323"/>
      <c r="AR16" s="197" t="n">
        <v>75</v>
      </c>
      <c r="AS16" s="197" t="n">
        <f aca="false">AO16*AP16+AQ16*AR16+AM16*AN16</f>
        <v>0</v>
      </c>
      <c r="AT16" s="35"/>
    </row>
    <row r="17" customFormat="false" ht="15" hidden="false" customHeight="false" outlineLevel="0" collapsed="false">
      <c r="A17" s="227" t="n">
        <f aca="false">A16+1</f>
        <v>15</v>
      </c>
      <c r="B17" s="23" t="s">
        <v>27</v>
      </c>
      <c r="C17" s="51" t="s">
        <v>99</v>
      </c>
      <c r="D17" s="315"/>
      <c r="E17" s="315"/>
      <c r="F17" s="315"/>
      <c r="G17" s="315"/>
      <c r="H17" s="315"/>
      <c r="I17" s="316"/>
      <c r="J17" s="316"/>
      <c r="K17" s="315"/>
      <c r="L17" s="315"/>
      <c r="M17" s="315"/>
      <c r="N17" s="315"/>
      <c r="O17" s="315"/>
      <c r="P17" s="316"/>
      <c r="Q17" s="316"/>
      <c r="R17" s="315"/>
      <c r="S17" s="315"/>
      <c r="T17" s="315"/>
      <c r="U17" s="316"/>
      <c r="V17" s="316"/>
      <c r="W17" s="315"/>
      <c r="X17" s="315"/>
      <c r="Y17" s="317"/>
      <c r="Z17" s="315" t="n">
        <v>8</v>
      </c>
      <c r="AA17" s="315" t="n">
        <v>8</v>
      </c>
      <c r="AB17" s="315" t="n">
        <v>8</v>
      </c>
      <c r="AC17" s="315" t="n">
        <v>8</v>
      </c>
      <c r="AD17" s="315" t="s">
        <v>50</v>
      </c>
      <c r="AE17" s="315" t="s">
        <v>50</v>
      </c>
      <c r="AF17" s="315" t="n">
        <v>8</v>
      </c>
      <c r="AG17" s="315" t="n">
        <v>8</v>
      </c>
      <c r="AH17" s="315" t="n">
        <v>8</v>
      </c>
      <c r="AI17" s="319" t="n">
        <f aca="false">IF(COUNTIF(D17:AH17,"&gt;0")&gt;23,23,COUNTIF(D17:AH17,"&gt;0"))</f>
        <v>7</v>
      </c>
      <c r="AJ17" s="320"/>
      <c r="AK17" s="320" t="n">
        <f aca="false">COUNTIF($D17:$AH17,"отп/Б")+COUNTIF($D17:$AH17,"отп")+COUNTIF($D17:$AH17,"отп/с")</f>
        <v>0</v>
      </c>
      <c r="AL17" s="320" t="n">
        <f aca="false">COUNTIF($D17:$AH17,"Б")</f>
        <v>0</v>
      </c>
      <c r="AM17" s="321"/>
      <c r="AN17" s="320" t="n">
        <v>27</v>
      </c>
      <c r="AO17" s="322" t="n">
        <f aca="false">IF(SUM(D17:AH17)-$AI17*8-AQ17&gt;0,SUM(D17:AH17)-$AI17*8-AQ17,0)-AM17</f>
        <v>0</v>
      </c>
      <c r="AP17" s="196" t="n">
        <v>50</v>
      </c>
      <c r="AQ17" s="323"/>
      <c r="AR17" s="197" t="n">
        <v>75</v>
      </c>
      <c r="AS17" s="197" t="n">
        <f aca="false">AO17*AP17+AQ17*AR17+AM17*AN17</f>
        <v>0</v>
      </c>
      <c r="AT17" s="35"/>
    </row>
    <row r="18" customFormat="false" ht="15" hidden="false" customHeight="false" outlineLevel="0" collapsed="false">
      <c r="A18" s="227" t="n">
        <f aca="false">A17+1</f>
        <v>16</v>
      </c>
      <c r="B18" s="23" t="s">
        <v>27</v>
      </c>
      <c r="C18" s="51" t="s">
        <v>33</v>
      </c>
      <c r="D18" s="292" t="n">
        <v>15</v>
      </c>
      <c r="E18" s="292" t="n">
        <v>23</v>
      </c>
      <c r="F18" s="292" t="n">
        <v>19</v>
      </c>
      <c r="G18" s="324" t="n">
        <v>11</v>
      </c>
      <c r="H18" s="292" t="n">
        <v>8</v>
      </c>
      <c r="I18" s="324" t="s">
        <v>50</v>
      </c>
      <c r="J18" s="325" t="n">
        <v>6</v>
      </c>
      <c r="K18" s="324" t="n">
        <v>23</v>
      </c>
      <c r="L18" s="324" t="n">
        <v>21</v>
      </c>
      <c r="M18" s="295" t="n">
        <v>8</v>
      </c>
      <c r="N18" s="295" t="n">
        <v>11</v>
      </c>
      <c r="O18" s="292" t="n">
        <v>8</v>
      </c>
      <c r="P18" s="324" t="s">
        <v>50</v>
      </c>
      <c r="Q18" s="324" t="s">
        <v>50</v>
      </c>
      <c r="R18" s="324" t="n">
        <v>15</v>
      </c>
      <c r="S18" s="324" t="n">
        <v>23</v>
      </c>
      <c r="T18" s="324" t="n">
        <v>23</v>
      </c>
      <c r="U18" s="324" t="n">
        <v>23</v>
      </c>
      <c r="V18" s="292" t="n">
        <v>23</v>
      </c>
      <c r="W18" s="326" t="n">
        <v>2</v>
      </c>
      <c r="X18" s="292" t="s">
        <v>50</v>
      </c>
      <c r="Y18" s="295" t="n">
        <v>15</v>
      </c>
      <c r="Z18" s="295" t="n">
        <v>23</v>
      </c>
      <c r="AA18" s="294" t="n">
        <v>23</v>
      </c>
      <c r="AB18" s="295" t="n">
        <v>23</v>
      </c>
      <c r="AC18" s="295" t="n">
        <v>23</v>
      </c>
      <c r="AD18" s="326" t="n">
        <v>2</v>
      </c>
      <c r="AE18" s="292" t="s">
        <v>50</v>
      </c>
      <c r="AF18" s="292" t="n">
        <v>8</v>
      </c>
      <c r="AG18" s="292" t="n">
        <v>15</v>
      </c>
      <c r="AH18" s="327" t="n">
        <v>21</v>
      </c>
      <c r="AI18" s="200" t="n">
        <f aca="false">IF(COUNTIF(D18:AH18,"&gt;0")&gt;23,23,COUNTIF(D18:AH18,"&gt;0"))</f>
        <v>23</v>
      </c>
      <c r="AJ18" s="196"/>
      <c r="AK18" s="196" t="n">
        <f aca="false">COUNTIF($D18:$AH18,"отп/Б")+COUNTIF($D18:$AH18,"отп")+COUNTIF($D18:$AH18,"отп/с")</f>
        <v>0</v>
      </c>
      <c r="AL18" s="196" t="n">
        <f aca="false">COUNTIF($D18:$AH18,"Б")</f>
        <v>0</v>
      </c>
      <c r="AM18" s="328" t="n">
        <f aca="false">3+7+10+8+9+8+4+8+8+11+8</f>
        <v>84</v>
      </c>
      <c r="AN18" s="197" t="n">
        <v>25</v>
      </c>
      <c r="AO18" s="322" t="n">
        <f aca="false">IF(SUM(D18:AH18)-$AI18*8-AQ18&gt;0,SUM(D18:AH18)-$AI18*8-AQ18,0)-AM18</f>
        <v>137</v>
      </c>
      <c r="AP18" s="196" t="n">
        <v>40</v>
      </c>
      <c r="AQ18" s="329" t="n">
        <f aca="false">AD18+W18+J18</f>
        <v>10</v>
      </c>
      <c r="AR18" s="197" t="n">
        <v>60</v>
      </c>
      <c r="AS18" s="197" t="n">
        <f aca="false">AO18*AP18+AQ18*AR18+AM18*AN18</f>
        <v>8180</v>
      </c>
      <c r="AT18" s="35"/>
    </row>
    <row r="19" customFormat="false" ht="15" hidden="false" customHeight="false" outlineLevel="0" collapsed="false">
      <c r="A19" s="227" t="n">
        <f aca="false">A18+1</f>
        <v>17</v>
      </c>
      <c r="B19" s="23" t="s">
        <v>27</v>
      </c>
      <c r="C19" s="51" t="s">
        <v>34</v>
      </c>
      <c r="D19" s="330" t="s">
        <v>15</v>
      </c>
      <c r="E19" s="330" t="s">
        <v>15</v>
      </c>
      <c r="F19" s="330" t="s">
        <v>15</v>
      </c>
      <c r="G19" s="330" t="s">
        <v>15</v>
      </c>
      <c r="H19" s="330" t="s">
        <v>15</v>
      </c>
      <c r="I19" s="324" t="s">
        <v>50</v>
      </c>
      <c r="J19" s="324" t="s">
        <v>50</v>
      </c>
      <c r="K19" s="330" t="s">
        <v>15</v>
      </c>
      <c r="L19" s="330" t="s">
        <v>15</v>
      </c>
      <c r="M19" s="330" t="s">
        <v>15</v>
      </c>
      <c r="N19" s="330" t="s">
        <v>15</v>
      </c>
      <c r="O19" s="330" t="s">
        <v>15</v>
      </c>
      <c r="P19" s="324" t="s">
        <v>50</v>
      </c>
      <c r="Q19" s="324" t="s">
        <v>50</v>
      </c>
      <c r="R19" s="315" t="n">
        <v>8</v>
      </c>
      <c r="S19" s="315" t="n">
        <v>8</v>
      </c>
      <c r="T19" s="315" t="n">
        <v>8</v>
      </c>
      <c r="U19" s="315" t="n">
        <v>8</v>
      </c>
      <c r="V19" s="315" t="n">
        <v>8</v>
      </c>
      <c r="W19" s="315" t="s">
        <v>50</v>
      </c>
      <c r="X19" s="315" t="s">
        <v>50</v>
      </c>
      <c r="Y19" s="315" t="n">
        <v>8</v>
      </c>
      <c r="Z19" s="315" t="n">
        <v>8</v>
      </c>
      <c r="AA19" s="316" t="n">
        <v>15</v>
      </c>
      <c r="AB19" s="316" t="n">
        <v>23</v>
      </c>
      <c r="AC19" s="316" t="n">
        <v>16</v>
      </c>
      <c r="AD19" s="315" t="s">
        <v>50</v>
      </c>
      <c r="AE19" s="315" t="s">
        <v>50</v>
      </c>
      <c r="AF19" s="315" t="n">
        <v>8</v>
      </c>
      <c r="AG19" s="315" t="n">
        <v>8</v>
      </c>
      <c r="AH19" s="315" t="n">
        <v>8</v>
      </c>
      <c r="AI19" s="200" t="n">
        <f aca="false">IF(COUNTIF(D19:AH19,"&gt;0")&gt;23,23,COUNTIF(D19:AH19,"&gt;0"))</f>
        <v>13</v>
      </c>
      <c r="AJ19" s="196"/>
      <c r="AK19" s="196" t="n">
        <f aca="false">COUNTIF($D19:$AH19,"отп/Б")+COUNTIF($D19:$AH19,"отп")+COUNTIF($D19:$AH19,"отп/с")</f>
        <v>10</v>
      </c>
      <c r="AL19" s="196" t="n">
        <f aca="false">COUNTIF($D19:$AH19,"Б")</f>
        <v>0</v>
      </c>
      <c r="AM19" s="328" t="n">
        <f aca="false">5+3</f>
        <v>8</v>
      </c>
      <c r="AN19" s="237" t="n">
        <v>25</v>
      </c>
      <c r="AO19" s="322" t="n">
        <f aca="false">IF(SUM(D19:AH19)-$AI19*8-AQ19&gt;0,SUM(D19:AH19)-$AI19*8-AQ19,0)-AM19</f>
        <v>22</v>
      </c>
      <c r="AP19" s="196" t="n">
        <v>40</v>
      </c>
      <c r="AQ19" s="329"/>
      <c r="AR19" s="197" t="n">
        <v>60</v>
      </c>
      <c r="AS19" s="197" t="n">
        <f aca="false">AO19*AP19+AQ19*AR19+AM19*AN19</f>
        <v>1080</v>
      </c>
      <c r="AT19" s="35"/>
    </row>
    <row r="20" customFormat="false" ht="15" hidden="false" customHeight="false" outlineLevel="0" collapsed="false">
      <c r="A20" s="227" t="n">
        <f aca="false">A19+1</f>
        <v>18</v>
      </c>
      <c r="B20" s="23" t="s">
        <v>27</v>
      </c>
      <c r="C20" s="51" t="s">
        <v>35</v>
      </c>
      <c r="D20" s="315" t="n">
        <v>8</v>
      </c>
      <c r="E20" s="315" t="n">
        <v>8</v>
      </c>
      <c r="F20" s="315" t="n">
        <v>8</v>
      </c>
      <c r="G20" s="315" t="n">
        <v>8</v>
      </c>
      <c r="H20" s="315" t="n">
        <v>8</v>
      </c>
      <c r="I20" s="316" t="s">
        <v>50</v>
      </c>
      <c r="J20" s="316" t="s">
        <v>50</v>
      </c>
      <c r="K20" s="315" t="n">
        <v>8</v>
      </c>
      <c r="L20" s="315" t="n">
        <v>8</v>
      </c>
      <c r="M20" s="315" t="n">
        <v>10</v>
      </c>
      <c r="N20" s="315" t="n">
        <v>8</v>
      </c>
      <c r="O20" s="315" t="n">
        <v>8</v>
      </c>
      <c r="P20" s="316" t="s">
        <v>50</v>
      </c>
      <c r="Q20" s="316" t="s">
        <v>50</v>
      </c>
      <c r="R20" s="315" t="n">
        <v>8</v>
      </c>
      <c r="S20" s="315" t="n">
        <v>15</v>
      </c>
      <c r="T20" s="315" t="n">
        <v>23</v>
      </c>
      <c r="U20" s="315" t="n">
        <v>23</v>
      </c>
      <c r="V20" s="315" t="n">
        <v>16</v>
      </c>
      <c r="W20" s="315" t="s">
        <v>50</v>
      </c>
      <c r="X20" s="315" t="s">
        <v>50</v>
      </c>
      <c r="Y20" s="315" t="n">
        <v>8</v>
      </c>
      <c r="Z20" s="315" t="n">
        <v>8</v>
      </c>
      <c r="AA20" s="315" t="n">
        <v>8</v>
      </c>
      <c r="AB20" s="315" t="n">
        <v>10</v>
      </c>
      <c r="AC20" s="315" t="n">
        <v>8</v>
      </c>
      <c r="AD20" s="315" t="s">
        <v>50</v>
      </c>
      <c r="AE20" s="315" t="s">
        <v>50</v>
      </c>
      <c r="AF20" s="315" t="n">
        <v>8</v>
      </c>
      <c r="AG20" s="315" t="n">
        <v>8</v>
      </c>
      <c r="AH20" s="318" t="n">
        <v>8</v>
      </c>
      <c r="AI20" s="319" t="n">
        <f aca="false">IF(COUNTIF(D20:AH20,"&gt;0")&gt;23,23,COUNTIF(D20:AH20,"&gt;0"))</f>
        <v>23</v>
      </c>
      <c r="AJ20" s="320"/>
      <c r="AK20" s="320" t="n">
        <f aca="false">COUNTIF($D20:$AH20,"отп/Б")+COUNTIF($D20:$AH20,"отп")+COUNTIF($D20:$AH20,"отп/с")</f>
        <v>0</v>
      </c>
      <c r="AL20" s="320" t="n">
        <f aca="false">COUNTIF($D20:$AH20,"Б")</f>
        <v>0</v>
      </c>
      <c r="AM20" s="331" t="n">
        <f aca="false">5+7+4</f>
        <v>16</v>
      </c>
      <c r="AN20" s="332" t="n">
        <v>25</v>
      </c>
      <c r="AO20" s="322" t="n">
        <f aca="false">IF(SUM(D20:AH20)-$AI20*8-AQ20&gt;0,SUM(D20:AH20)-$AI20*8-AQ20,0)-AM20</f>
        <v>33</v>
      </c>
      <c r="AP20" s="196" t="n">
        <v>40</v>
      </c>
      <c r="AQ20" s="323"/>
      <c r="AR20" s="197" t="n">
        <v>60</v>
      </c>
      <c r="AS20" s="197" t="n">
        <f aca="false">AO20*AP20+AQ20*AR20+AM20*AN20</f>
        <v>1720</v>
      </c>
      <c r="AT20" s="35"/>
    </row>
    <row r="21" customFormat="false" ht="15" hidden="false" customHeight="false" outlineLevel="0" collapsed="false">
      <c r="A21" s="227" t="n">
        <f aca="false">A20+1</f>
        <v>19</v>
      </c>
      <c r="B21" s="23" t="s">
        <v>27</v>
      </c>
      <c r="C21" s="51" t="s">
        <v>37</v>
      </c>
      <c r="D21" s="315" t="n">
        <v>9</v>
      </c>
      <c r="E21" s="315" t="n">
        <v>8</v>
      </c>
      <c r="F21" s="315" t="n">
        <v>8</v>
      </c>
      <c r="G21" s="316" t="n">
        <v>9</v>
      </c>
      <c r="H21" s="315" t="n">
        <v>8</v>
      </c>
      <c r="I21" s="316" t="s">
        <v>50</v>
      </c>
      <c r="J21" s="316" t="s">
        <v>50</v>
      </c>
      <c r="K21" s="315" t="n">
        <v>8</v>
      </c>
      <c r="L21" s="316" t="n">
        <v>9</v>
      </c>
      <c r="M21" s="315" t="n">
        <v>8</v>
      </c>
      <c r="N21" s="315" t="n">
        <v>8</v>
      </c>
      <c r="O21" s="315" t="n">
        <v>8</v>
      </c>
      <c r="P21" s="316" t="s">
        <v>50</v>
      </c>
      <c r="Q21" s="316" t="s">
        <v>50</v>
      </c>
      <c r="R21" s="330" t="s">
        <v>15</v>
      </c>
      <c r="S21" s="330" t="s">
        <v>15</v>
      </c>
      <c r="T21" s="330" t="s">
        <v>15</v>
      </c>
      <c r="U21" s="330" t="s">
        <v>15</v>
      </c>
      <c r="V21" s="330" t="s">
        <v>15</v>
      </c>
      <c r="W21" s="315" t="s">
        <v>50</v>
      </c>
      <c r="X21" s="315" t="s">
        <v>50</v>
      </c>
      <c r="Y21" s="330" t="s">
        <v>15</v>
      </c>
      <c r="Z21" s="330" t="s">
        <v>15</v>
      </c>
      <c r="AA21" s="330" t="s">
        <v>15</v>
      </c>
      <c r="AB21" s="330" t="s">
        <v>15</v>
      </c>
      <c r="AC21" s="330" t="s">
        <v>15</v>
      </c>
      <c r="AD21" s="315" t="s">
        <v>50</v>
      </c>
      <c r="AE21" s="315" t="s">
        <v>50</v>
      </c>
      <c r="AF21" s="315" t="n">
        <v>8</v>
      </c>
      <c r="AG21" s="315" t="n">
        <v>8</v>
      </c>
      <c r="AH21" s="318" t="n">
        <v>8</v>
      </c>
      <c r="AI21" s="319" t="n">
        <f aca="false">IF(COUNTIF(D21:AH21,"&gt;0")&gt;23,23,COUNTIF(D21:AH21,"&gt;0"))</f>
        <v>13</v>
      </c>
      <c r="AJ21" s="320"/>
      <c r="AK21" s="320" t="n">
        <f aca="false">COUNTIF($D21:$AH21,"отп/Б")+COUNTIF($D21:$AH21,"отп")+COUNTIF($D21:$AH21,"отп/с")</f>
        <v>10</v>
      </c>
      <c r="AL21" s="320" t="n">
        <f aca="false">COUNTIF($D21:$AH21,"Б")</f>
        <v>0</v>
      </c>
      <c r="AM21" s="321"/>
      <c r="AN21" s="320" t="n">
        <v>25</v>
      </c>
      <c r="AO21" s="322" t="n">
        <f aca="false">IF(SUM(D21:AH21)-$AI21*8-AQ21&gt;0,SUM(D21:AH21)-$AI21*8-AQ21,0)-AM21</f>
        <v>3</v>
      </c>
      <c r="AP21" s="196" t="n">
        <v>40</v>
      </c>
      <c r="AQ21" s="323"/>
      <c r="AR21" s="197" t="n">
        <v>60</v>
      </c>
      <c r="AS21" s="197" t="n">
        <f aca="false">AO21*AP21+AQ21*AR21+AM21*AN21</f>
        <v>120</v>
      </c>
      <c r="AT21" s="35"/>
    </row>
    <row r="22" customFormat="false" ht="15" hidden="false" customHeight="false" outlineLevel="0" collapsed="false">
      <c r="A22" s="227" t="n">
        <f aca="false">A21+1</f>
        <v>20</v>
      </c>
      <c r="B22" s="23" t="s">
        <v>27</v>
      </c>
      <c r="C22" s="46" t="s">
        <v>38</v>
      </c>
      <c r="D22" s="315" t="n">
        <v>8</v>
      </c>
      <c r="E22" s="315" t="n">
        <v>8</v>
      </c>
      <c r="F22" s="315" t="n">
        <v>8</v>
      </c>
      <c r="G22" s="315" t="n">
        <v>8</v>
      </c>
      <c r="H22" s="315" t="n">
        <v>8</v>
      </c>
      <c r="I22" s="316" t="s">
        <v>50</v>
      </c>
      <c r="J22" s="316" t="s">
        <v>50</v>
      </c>
      <c r="K22" s="315" t="n">
        <v>8</v>
      </c>
      <c r="L22" s="315" t="n">
        <v>8</v>
      </c>
      <c r="M22" s="315" t="n">
        <v>12</v>
      </c>
      <c r="N22" s="315" t="n">
        <v>8</v>
      </c>
      <c r="O22" s="315" t="n">
        <v>8</v>
      </c>
      <c r="P22" s="316" t="s">
        <v>50</v>
      </c>
      <c r="Q22" s="316" t="s">
        <v>50</v>
      </c>
      <c r="R22" s="315" t="n">
        <v>8</v>
      </c>
      <c r="S22" s="315" t="n">
        <v>8</v>
      </c>
      <c r="T22" s="316" t="n">
        <v>10</v>
      </c>
      <c r="U22" s="315" t="n">
        <v>8</v>
      </c>
      <c r="V22" s="316" t="n">
        <v>9</v>
      </c>
      <c r="W22" s="315" t="s">
        <v>50</v>
      </c>
      <c r="X22" s="315" t="s">
        <v>50</v>
      </c>
      <c r="Y22" s="315" t="n">
        <v>8</v>
      </c>
      <c r="Z22" s="315" t="n">
        <v>8</v>
      </c>
      <c r="AA22" s="316" t="n">
        <v>10</v>
      </c>
      <c r="AB22" s="315" t="n">
        <v>8</v>
      </c>
      <c r="AC22" s="315" t="n">
        <v>8</v>
      </c>
      <c r="AD22" s="315" t="s">
        <v>50</v>
      </c>
      <c r="AE22" s="315" t="s">
        <v>50</v>
      </c>
      <c r="AF22" s="315" t="n">
        <v>8</v>
      </c>
      <c r="AG22" s="315" t="n">
        <v>8</v>
      </c>
      <c r="AH22" s="318" t="n">
        <v>10</v>
      </c>
      <c r="AI22" s="319" t="n">
        <f aca="false">IF(COUNTIF(D22:AH22,"&gt;0")&gt;23,23,COUNTIF(D22:AH22,"&gt;0"))</f>
        <v>23</v>
      </c>
      <c r="AJ22" s="320"/>
      <c r="AK22" s="320" t="n">
        <f aca="false">COUNTIF($D22:$AH22,"отп/Б")+COUNTIF($D22:$AH22,"отп")+COUNTIF($D22:$AH22,"отп/с")</f>
        <v>0</v>
      </c>
      <c r="AL22" s="320" t="n">
        <f aca="false">COUNTIF($D22:$AH22,"Б")</f>
        <v>0</v>
      </c>
      <c r="AM22" s="321"/>
      <c r="AN22" s="320" t="n">
        <v>25</v>
      </c>
      <c r="AO22" s="322" t="n">
        <f aca="false">IF(SUM(D22:AH22)-$AI22*8-AQ22&gt;0,SUM(D22:AH22)-$AI22*8-AQ22,0)-AM22</f>
        <v>11</v>
      </c>
      <c r="AP22" s="196" t="n">
        <v>40</v>
      </c>
      <c r="AQ22" s="323"/>
      <c r="AR22" s="197" t="n">
        <v>60</v>
      </c>
      <c r="AS22" s="197" t="n">
        <f aca="false">AO22*AP22+AQ22*AR22+AM22*AN22</f>
        <v>440</v>
      </c>
      <c r="AT22" s="35"/>
    </row>
    <row r="23" customFormat="false" ht="15" hidden="false" customHeight="false" outlineLevel="0" collapsed="false">
      <c r="A23" s="227" t="n">
        <f aca="false">A22+1</f>
        <v>21</v>
      </c>
      <c r="B23" s="23" t="s">
        <v>27</v>
      </c>
      <c r="C23" s="46" t="s">
        <v>39</v>
      </c>
      <c r="D23" s="315" t="n">
        <v>8</v>
      </c>
      <c r="E23" s="315" t="n">
        <v>8</v>
      </c>
      <c r="F23" s="315" t="n">
        <v>8</v>
      </c>
      <c r="G23" s="315" t="n">
        <v>8</v>
      </c>
      <c r="H23" s="315" t="n">
        <v>8</v>
      </c>
      <c r="I23" s="316" t="s">
        <v>50</v>
      </c>
      <c r="J23" s="316" t="s">
        <v>50</v>
      </c>
      <c r="K23" s="315" t="n">
        <v>8</v>
      </c>
      <c r="L23" s="315" t="n">
        <v>8</v>
      </c>
      <c r="M23" s="315" t="n">
        <v>8</v>
      </c>
      <c r="N23" s="315" t="n">
        <v>8</v>
      </c>
      <c r="O23" s="315" t="n">
        <v>8</v>
      </c>
      <c r="P23" s="316" t="s">
        <v>50</v>
      </c>
      <c r="Q23" s="316" t="s">
        <v>50</v>
      </c>
      <c r="R23" s="315" t="n">
        <v>8</v>
      </c>
      <c r="S23" s="315" t="n">
        <v>8</v>
      </c>
      <c r="T23" s="315" t="n">
        <v>8</v>
      </c>
      <c r="U23" s="315" t="n">
        <v>8</v>
      </c>
      <c r="V23" s="315" t="n">
        <v>8</v>
      </c>
      <c r="W23" s="315" t="s">
        <v>50</v>
      </c>
      <c r="X23" s="315" t="s">
        <v>50</v>
      </c>
      <c r="Y23" s="315" t="n">
        <v>8</v>
      </c>
      <c r="Z23" s="315" t="n">
        <v>8</v>
      </c>
      <c r="AA23" s="315" t="n">
        <v>8</v>
      </c>
      <c r="AB23" s="315" t="n">
        <v>8</v>
      </c>
      <c r="AC23" s="315" t="n">
        <v>8</v>
      </c>
      <c r="AD23" s="315" t="s">
        <v>50</v>
      </c>
      <c r="AE23" s="315" t="s">
        <v>50</v>
      </c>
      <c r="AF23" s="315" t="n">
        <v>8</v>
      </c>
      <c r="AG23" s="315" t="n">
        <v>8</v>
      </c>
      <c r="AH23" s="318" t="n">
        <v>8</v>
      </c>
      <c r="AI23" s="319" t="n">
        <f aca="false">IF(COUNTIF(D23:AH23,"&gt;0")&gt;23,23,COUNTIF(D23:AH23,"&gt;0"))</f>
        <v>23</v>
      </c>
      <c r="AJ23" s="320"/>
      <c r="AK23" s="320" t="n">
        <f aca="false">COUNTIF($D23:$AH23,"отп/Б")+COUNTIF($D23:$AH23,"отп")+COUNTIF($D23:$AH23,"отп/с")</f>
        <v>0</v>
      </c>
      <c r="AL23" s="320" t="n">
        <f aca="false">COUNTIF($D23:$AH23,"Б")</f>
        <v>0</v>
      </c>
      <c r="AM23" s="321"/>
      <c r="AN23" s="320" t="n">
        <v>25</v>
      </c>
      <c r="AO23" s="322" t="n">
        <f aca="false">IF(SUM(D23:AH23)-$AI23*8-AQ23&gt;0,SUM(D23:AH23)-$AI23*8-AQ23,0)-AM23</f>
        <v>0</v>
      </c>
      <c r="AP23" s="196" t="n">
        <v>40</v>
      </c>
      <c r="AQ23" s="323"/>
      <c r="AR23" s="230" t="n">
        <v>60</v>
      </c>
      <c r="AS23" s="230" t="n">
        <f aca="false">AO23*AP23+AQ23*AR23+AM23*AN23</f>
        <v>0</v>
      </c>
      <c r="AT23" s="35"/>
    </row>
    <row r="24" customFormat="false" ht="15" hidden="false" customHeight="false" outlineLevel="0" collapsed="false">
      <c r="A24" s="227" t="n">
        <f aca="false">A23+1</f>
        <v>22</v>
      </c>
      <c r="B24" s="23" t="s">
        <v>27</v>
      </c>
      <c r="C24" s="59" t="s">
        <v>40</v>
      </c>
      <c r="D24" s="315" t="n">
        <v>8</v>
      </c>
      <c r="E24" s="315" t="n">
        <v>8</v>
      </c>
      <c r="F24" s="315" t="n">
        <v>8</v>
      </c>
      <c r="G24" s="315" t="n">
        <v>8</v>
      </c>
      <c r="H24" s="315" t="n">
        <v>8</v>
      </c>
      <c r="I24" s="316" t="s">
        <v>50</v>
      </c>
      <c r="J24" s="316" t="s">
        <v>50</v>
      </c>
      <c r="K24" s="315" t="n">
        <v>8</v>
      </c>
      <c r="L24" s="315" t="n">
        <v>8</v>
      </c>
      <c r="M24" s="315" t="n">
        <v>8</v>
      </c>
      <c r="N24" s="315" t="n">
        <v>8</v>
      </c>
      <c r="O24" s="315" t="n">
        <v>8</v>
      </c>
      <c r="P24" s="316" t="s">
        <v>50</v>
      </c>
      <c r="Q24" s="316" t="s">
        <v>50</v>
      </c>
      <c r="R24" s="315" t="n">
        <v>8</v>
      </c>
      <c r="S24" s="315" t="n">
        <v>8</v>
      </c>
      <c r="T24" s="315" t="n">
        <v>8</v>
      </c>
      <c r="U24" s="315" t="n">
        <v>8</v>
      </c>
      <c r="V24" s="315" t="n">
        <v>8</v>
      </c>
      <c r="W24" s="315" t="s">
        <v>50</v>
      </c>
      <c r="X24" s="315" t="s">
        <v>50</v>
      </c>
      <c r="Y24" s="315" t="n">
        <v>8</v>
      </c>
      <c r="Z24" s="315" t="n">
        <v>8</v>
      </c>
      <c r="AA24" s="315" t="n">
        <v>8</v>
      </c>
      <c r="AB24" s="315" t="n">
        <v>8</v>
      </c>
      <c r="AC24" s="316" t="n">
        <v>11</v>
      </c>
      <c r="AD24" s="315" t="s">
        <v>50</v>
      </c>
      <c r="AE24" s="315" t="s">
        <v>50</v>
      </c>
      <c r="AF24" s="315" t="n">
        <v>8</v>
      </c>
      <c r="AG24" s="315" t="n">
        <v>8</v>
      </c>
      <c r="AH24" s="318" t="n">
        <v>8</v>
      </c>
      <c r="AI24" s="319" t="n">
        <f aca="false">IF(COUNTIF(D24:AH24,"&gt;0")&gt;23,23,COUNTIF(D24:AH24,"&gt;0"))</f>
        <v>23</v>
      </c>
      <c r="AJ24" s="320"/>
      <c r="AK24" s="320" t="n">
        <f aca="false">COUNTIF($D24:$AH24,"отп/Б")+COUNTIF($D24:$AH24,"отп")+COUNTIF($D24:$AH24,"отп/с")</f>
        <v>0</v>
      </c>
      <c r="AL24" s="320" t="n">
        <f aca="false">COUNTIF($D24:$AH24,"Б")</f>
        <v>0</v>
      </c>
      <c r="AM24" s="321"/>
      <c r="AN24" s="320" t="n">
        <v>25</v>
      </c>
      <c r="AO24" s="322" t="n">
        <f aca="false">IF(SUM(D24:AH24)-$AI24*8-AQ24&gt;0,SUM(D24:AH24)-$AI24*8-AQ24,0)-AM24</f>
        <v>3</v>
      </c>
      <c r="AP24" s="196" t="n">
        <v>40</v>
      </c>
      <c r="AQ24" s="323"/>
      <c r="AR24" s="197" t="n">
        <v>60</v>
      </c>
      <c r="AS24" s="197" t="n">
        <f aca="false">AO24*AP24+AQ24*AR24+AM24*AN24</f>
        <v>120</v>
      </c>
      <c r="AT24" s="35"/>
    </row>
    <row r="25" customFormat="false" ht="15" hidden="false" customHeight="false" outlineLevel="0" collapsed="false">
      <c r="A25" s="227" t="n">
        <f aca="false">A24+1</f>
        <v>23</v>
      </c>
      <c r="B25" s="23" t="s">
        <v>27</v>
      </c>
      <c r="C25" s="51" t="s">
        <v>42</v>
      </c>
      <c r="D25" s="315" t="n">
        <v>9.5</v>
      </c>
      <c r="E25" s="315" t="n">
        <v>10</v>
      </c>
      <c r="F25" s="315" t="n">
        <v>10</v>
      </c>
      <c r="G25" s="316" t="n">
        <v>10</v>
      </c>
      <c r="H25" s="315" t="n">
        <v>9</v>
      </c>
      <c r="I25" s="316" t="s">
        <v>50</v>
      </c>
      <c r="J25" s="316" t="s">
        <v>50</v>
      </c>
      <c r="K25" s="316" t="n">
        <v>10</v>
      </c>
      <c r="L25" s="316" t="n">
        <v>10</v>
      </c>
      <c r="M25" s="316" t="n">
        <v>10</v>
      </c>
      <c r="N25" s="316" t="n">
        <v>9</v>
      </c>
      <c r="O25" s="315" t="n">
        <v>9</v>
      </c>
      <c r="P25" s="316" t="s">
        <v>50</v>
      </c>
      <c r="Q25" s="316" t="s">
        <v>50</v>
      </c>
      <c r="R25" s="316" t="n">
        <v>10</v>
      </c>
      <c r="S25" s="316" t="n">
        <v>10.5</v>
      </c>
      <c r="T25" s="316" t="n">
        <v>9</v>
      </c>
      <c r="U25" s="316" t="n">
        <v>11</v>
      </c>
      <c r="V25" s="315" t="n">
        <v>9</v>
      </c>
      <c r="W25" s="315" t="s">
        <v>50</v>
      </c>
      <c r="X25" s="315" t="s">
        <v>50</v>
      </c>
      <c r="Y25" s="317" t="n">
        <v>11</v>
      </c>
      <c r="Z25" s="317" t="n">
        <v>8</v>
      </c>
      <c r="AA25" s="315" t="n">
        <v>10</v>
      </c>
      <c r="AB25" s="315" t="n">
        <v>10</v>
      </c>
      <c r="AC25" s="316" t="n">
        <v>9</v>
      </c>
      <c r="AD25" s="315" t="s">
        <v>50</v>
      </c>
      <c r="AE25" s="315" t="s">
        <v>50</v>
      </c>
      <c r="AF25" s="315" t="n">
        <v>10.5</v>
      </c>
      <c r="AG25" s="315" t="n">
        <v>10</v>
      </c>
      <c r="AH25" s="318" t="n">
        <v>11</v>
      </c>
      <c r="AI25" s="319" t="n">
        <f aca="false">IF(COUNTIF(D25:AH25,"&gt;0")&gt;23,23,COUNTIF(D25:AH25,"&gt;0"))</f>
        <v>23</v>
      </c>
      <c r="AJ25" s="320"/>
      <c r="AK25" s="320" t="n">
        <f aca="false">COUNTIF($D25:$AH25,"отп/Б")+COUNTIF($D25:$AH25,"отп")+COUNTIF($D25:$AH25,"отп/с")</f>
        <v>0</v>
      </c>
      <c r="AL25" s="320" t="n">
        <f aca="false">COUNTIF($D25:$AH25,"Б")</f>
        <v>0</v>
      </c>
      <c r="AM25" s="321"/>
      <c r="AN25" s="320" t="n">
        <v>25</v>
      </c>
      <c r="AO25" s="322" t="n">
        <f aca="false">IF(SUM(D25:AH25)-$AI25*8-AQ25&gt;0,SUM(D25:AH25)-$AI25*8-AQ25,0)-AM25</f>
        <v>41.5</v>
      </c>
      <c r="AP25" s="196" t="n">
        <v>40</v>
      </c>
      <c r="AQ25" s="323"/>
      <c r="AR25" s="197" t="n">
        <v>60</v>
      </c>
      <c r="AS25" s="197" t="n">
        <f aca="false">AO25*AP25+AQ25*AR25+AM25*AN25</f>
        <v>1660</v>
      </c>
      <c r="AT25" s="35"/>
    </row>
    <row r="26" customFormat="false" ht="15" hidden="false" customHeight="false" outlineLevel="0" collapsed="false">
      <c r="A26" s="227" t="n">
        <f aca="false">A25+1</f>
        <v>24</v>
      </c>
      <c r="B26" s="23" t="s">
        <v>27</v>
      </c>
      <c r="C26" s="46" t="s">
        <v>43</v>
      </c>
      <c r="D26" s="315" t="n">
        <v>9</v>
      </c>
      <c r="E26" s="315" t="n">
        <v>9</v>
      </c>
      <c r="F26" s="315" t="n">
        <v>9</v>
      </c>
      <c r="G26" s="315" t="n">
        <v>9</v>
      </c>
      <c r="H26" s="315" t="n">
        <v>9</v>
      </c>
      <c r="I26" s="316" t="s">
        <v>50</v>
      </c>
      <c r="J26" s="316" t="s">
        <v>50</v>
      </c>
      <c r="K26" s="315" t="n">
        <v>9</v>
      </c>
      <c r="L26" s="315" t="n">
        <v>9</v>
      </c>
      <c r="M26" s="315" t="n">
        <v>8</v>
      </c>
      <c r="N26" s="315" t="n">
        <v>9</v>
      </c>
      <c r="O26" s="315" t="n">
        <v>10</v>
      </c>
      <c r="P26" s="316" t="s">
        <v>50</v>
      </c>
      <c r="Q26" s="316" t="s">
        <v>50</v>
      </c>
      <c r="R26" s="315" t="n">
        <v>9</v>
      </c>
      <c r="S26" s="316" t="n">
        <v>8</v>
      </c>
      <c r="T26" s="316" t="n">
        <v>9</v>
      </c>
      <c r="U26" s="316" t="n">
        <v>9</v>
      </c>
      <c r="V26" s="315" t="n">
        <v>9</v>
      </c>
      <c r="W26" s="315" t="s">
        <v>50</v>
      </c>
      <c r="X26" s="315" t="s">
        <v>50</v>
      </c>
      <c r="Y26" s="317" t="n">
        <v>9</v>
      </c>
      <c r="Z26" s="317" t="n">
        <v>9</v>
      </c>
      <c r="AA26" s="317" t="n">
        <v>9</v>
      </c>
      <c r="AB26" s="317" t="n">
        <v>9</v>
      </c>
      <c r="AC26" s="316" t="n">
        <v>9</v>
      </c>
      <c r="AD26" s="315" t="s">
        <v>50</v>
      </c>
      <c r="AE26" s="315" t="s">
        <v>50</v>
      </c>
      <c r="AF26" s="315" t="n">
        <v>9</v>
      </c>
      <c r="AG26" s="315" t="n">
        <v>9</v>
      </c>
      <c r="AH26" s="318" t="n">
        <v>9</v>
      </c>
      <c r="AI26" s="319" t="n">
        <f aca="false">IF(COUNTIF(D26:AH26,"&gt;0")&gt;23,23,COUNTIF(D26:AH26,"&gt;0"))</f>
        <v>23</v>
      </c>
      <c r="AJ26" s="320"/>
      <c r="AK26" s="320" t="n">
        <f aca="false">COUNTIF($D26:$AH26,"отп/Б")+COUNTIF($D26:$AH26,"отп")+COUNTIF($D26:$AH26,"отп/с")</f>
        <v>0</v>
      </c>
      <c r="AL26" s="320" t="n">
        <f aca="false">COUNTIF($D26:$AH26,"Б")</f>
        <v>0</v>
      </c>
      <c r="AM26" s="321"/>
      <c r="AN26" s="320" t="n">
        <v>25</v>
      </c>
      <c r="AO26" s="322" t="n">
        <f aca="false">IF(SUM(D26:AH26)-$AI26*8-AQ26&gt;0,SUM(D26:AH26)-$AI26*8-AQ26,0)-AM26</f>
        <v>22</v>
      </c>
      <c r="AP26" s="196" t="n">
        <v>40</v>
      </c>
      <c r="AQ26" s="323"/>
      <c r="AR26" s="197" t="n">
        <v>60</v>
      </c>
      <c r="AS26" s="197" t="n">
        <f aca="false">AO26*AP26+AQ26*AR26+AM26*AN26</f>
        <v>880</v>
      </c>
      <c r="AT26" s="35"/>
    </row>
    <row r="27" customFormat="false" ht="15" hidden="false" customHeight="false" outlineLevel="0" collapsed="false">
      <c r="A27" s="227" t="n">
        <f aca="false">A26+1</f>
        <v>25</v>
      </c>
      <c r="B27" s="23" t="s">
        <v>27</v>
      </c>
      <c r="C27" s="46" t="s">
        <v>44</v>
      </c>
      <c r="D27" s="315" t="n">
        <v>8</v>
      </c>
      <c r="E27" s="315" t="n">
        <v>11</v>
      </c>
      <c r="F27" s="315" t="n">
        <v>10.5</v>
      </c>
      <c r="G27" s="316" t="n">
        <v>12.5</v>
      </c>
      <c r="H27" s="315" t="n">
        <v>8</v>
      </c>
      <c r="I27" s="316" t="s">
        <v>50</v>
      </c>
      <c r="J27" s="316" t="s">
        <v>50</v>
      </c>
      <c r="K27" s="315" t="n">
        <v>8</v>
      </c>
      <c r="L27" s="315" t="n">
        <v>8</v>
      </c>
      <c r="M27" s="315" t="n">
        <v>8</v>
      </c>
      <c r="N27" s="315" t="n">
        <v>8</v>
      </c>
      <c r="O27" s="315" t="n">
        <v>8</v>
      </c>
      <c r="P27" s="316" t="s">
        <v>50</v>
      </c>
      <c r="Q27" s="316" t="s">
        <v>50</v>
      </c>
      <c r="R27" s="315" t="n">
        <v>8</v>
      </c>
      <c r="S27" s="315" t="n">
        <v>8</v>
      </c>
      <c r="T27" s="315" t="n">
        <v>8</v>
      </c>
      <c r="U27" s="315" t="n">
        <v>8</v>
      </c>
      <c r="V27" s="315" t="n">
        <v>8</v>
      </c>
      <c r="W27" s="315" t="s">
        <v>50</v>
      </c>
      <c r="X27" s="315" t="s">
        <v>50</v>
      </c>
      <c r="Y27" s="315" t="n">
        <v>8</v>
      </c>
      <c r="Z27" s="317" t="n">
        <v>11</v>
      </c>
      <c r="AA27" s="316" t="n">
        <v>11</v>
      </c>
      <c r="AB27" s="315" t="n">
        <v>8</v>
      </c>
      <c r="AC27" s="315" t="n">
        <v>8</v>
      </c>
      <c r="AD27" s="315" t="s">
        <v>50</v>
      </c>
      <c r="AE27" s="315" t="s">
        <v>50</v>
      </c>
      <c r="AF27" s="315" t="n">
        <v>8</v>
      </c>
      <c r="AG27" s="315" t="n">
        <v>8</v>
      </c>
      <c r="AH27" s="318" t="n">
        <v>8</v>
      </c>
      <c r="AI27" s="319" t="n">
        <f aca="false">IF(COUNTIF(D27:AH27,"&gt;0")&gt;23,23,COUNTIF(D27:AH27,"&gt;0"))</f>
        <v>23</v>
      </c>
      <c r="AJ27" s="320"/>
      <c r="AK27" s="320" t="n">
        <f aca="false">COUNTIF($D27:$AH27,"отп/Б")+COUNTIF($D27:$AH27,"отп")+COUNTIF($D27:$AH27,"отп/с")</f>
        <v>0</v>
      </c>
      <c r="AL27" s="320" t="n">
        <f aca="false">COUNTIF($D27:$AH27,"Б")</f>
        <v>0</v>
      </c>
      <c r="AM27" s="321"/>
      <c r="AN27" s="333" t="n">
        <v>25</v>
      </c>
      <c r="AO27" s="322" t="n">
        <f aca="false">IF(SUM(D27:AH27)-$AI27*8-AQ27&gt;0,SUM(D27:AH27)-$AI27*8-AQ27,0)-AM27</f>
        <v>16</v>
      </c>
      <c r="AP27" s="196" t="n">
        <v>60</v>
      </c>
      <c r="AR27" s="230" t="n">
        <v>90</v>
      </c>
      <c r="AS27" s="230" t="n">
        <f aca="false">AO27*AP27+AQ27*AR27+AM27*AN27</f>
        <v>960</v>
      </c>
      <c r="AT27" s="35"/>
    </row>
    <row r="28" customFormat="false" ht="15" hidden="false" customHeight="false" outlineLevel="0" collapsed="false">
      <c r="A28" s="227" t="n">
        <f aca="false">A27+1</f>
        <v>26</v>
      </c>
      <c r="B28" s="23" t="s">
        <v>27</v>
      </c>
      <c r="C28" s="51" t="s">
        <v>45</v>
      </c>
      <c r="D28" s="292" t="n">
        <v>9</v>
      </c>
      <c r="E28" s="315" t="n">
        <v>8</v>
      </c>
      <c r="F28" s="315" t="n">
        <v>8</v>
      </c>
      <c r="G28" s="324" t="n">
        <v>9</v>
      </c>
      <c r="H28" s="315" t="n">
        <v>8</v>
      </c>
      <c r="I28" s="324" t="s">
        <v>50</v>
      </c>
      <c r="J28" s="324" t="s">
        <v>50</v>
      </c>
      <c r="K28" s="315" t="n">
        <v>8</v>
      </c>
      <c r="L28" s="315" t="n">
        <v>8</v>
      </c>
      <c r="M28" s="324" t="n">
        <v>15</v>
      </c>
      <c r="N28" s="324" t="n">
        <v>24</v>
      </c>
      <c r="O28" s="324" t="n">
        <v>14</v>
      </c>
      <c r="P28" s="324" t="s">
        <v>50</v>
      </c>
      <c r="Q28" s="324" t="s">
        <v>50</v>
      </c>
      <c r="R28" s="315" t="n">
        <v>8</v>
      </c>
      <c r="S28" s="315" t="n">
        <v>8</v>
      </c>
      <c r="T28" s="324" t="n">
        <v>15</v>
      </c>
      <c r="U28" s="324" t="n">
        <v>23</v>
      </c>
      <c r="V28" s="324" t="n">
        <v>16</v>
      </c>
      <c r="W28" s="292" t="s">
        <v>50</v>
      </c>
      <c r="X28" s="292" t="s">
        <v>50</v>
      </c>
      <c r="Y28" s="315" t="n">
        <v>8</v>
      </c>
      <c r="Z28" s="315" t="n">
        <v>8</v>
      </c>
      <c r="AA28" s="324" t="n">
        <v>11</v>
      </c>
      <c r="AB28" s="315" t="n">
        <v>8</v>
      </c>
      <c r="AC28" s="315" t="n">
        <v>8</v>
      </c>
      <c r="AD28" s="292" t="s">
        <v>50</v>
      </c>
      <c r="AE28" s="292" t="s">
        <v>50</v>
      </c>
      <c r="AF28" s="315" t="n">
        <v>8</v>
      </c>
      <c r="AG28" s="315" t="n">
        <v>8</v>
      </c>
      <c r="AH28" s="315" t="n">
        <v>8</v>
      </c>
      <c r="AI28" s="200" t="n">
        <f aca="false">IF(COUNTIF(D28:AH28,"&gt;0")&gt;23,23,COUNTIF(D28:AH28,"&gt;0"))</f>
        <v>23</v>
      </c>
      <c r="AJ28" s="196"/>
      <c r="AK28" s="196" t="n">
        <f aca="false">COUNTIF($D28:$AH28,"отп/Б")+COUNTIF($D28:$AH28,"отп")+COUNTIF($D28:$AH28,"отп/с")</f>
        <v>0</v>
      </c>
      <c r="AL28" s="196" t="n">
        <f aca="false">COUNTIF($D28:$AH28,"Б")</f>
        <v>0</v>
      </c>
      <c r="AM28" s="296" t="n">
        <f aca="false">5+6+5+8</f>
        <v>24</v>
      </c>
      <c r="AN28" s="290" t="n">
        <v>15</v>
      </c>
      <c r="AO28" s="334" t="n">
        <f aca="false">7+10+7+10+3</f>
        <v>37</v>
      </c>
      <c r="AP28" s="196" t="n">
        <v>30</v>
      </c>
      <c r="AQ28" s="323"/>
      <c r="AR28" s="197" t="n">
        <v>45</v>
      </c>
      <c r="AS28" s="197" t="n">
        <f aca="false">AO28*AP28+AQ28*AR28+AM28*AN28</f>
        <v>1470</v>
      </c>
      <c r="AT28" s="35"/>
    </row>
    <row r="29" customFormat="false" ht="15" hidden="false" customHeight="false" outlineLevel="0" collapsed="false">
      <c r="A29" s="227" t="n">
        <f aca="false">A28+1</f>
        <v>27</v>
      </c>
      <c r="B29" s="23" t="s">
        <v>27</v>
      </c>
      <c r="C29" s="51" t="s">
        <v>46</v>
      </c>
      <c r="D29" s="315" t="n">
        <v>8</v>
      </c>
      <c r="E29" s="315" t="n">
        <v>8</v>
      </c>
      <c r="F29" s="315" t="n">
        <v>8</v>
      </c>
      <c r="G29" s="315" t="n">
        <v>8</v>
      </c>
      <c r="H29" s="315" t="n">
        <v>8</v>
      </c>
      <c r="I29" s="316" t="s">
        <v>50</v>
      </c>
      <c r="J29" s="316" t="s">
        <v>50</v>
      </c>
      <c r="K29" s="315" t="n">
        <v>8</v>
      </c>
      <c r="L29" s="315" t="n">
        <v>8</v>
      </c>
      <c r="M29" s="315" t="n">
        <v>8</v>
      </c>
      <c r="N29" s="315" t="n">
        <v>8</v>
      </c>
      <c r="O29" s="315" t="n">
        <v>8</v>
      </c>
      <c r="P29" s="316" t="s">
        <v>50</v>
      </c>
      <c r="Q29" s="316" t="s">
        <v>50</v>
      </c>
      <c r="R29" s="315" t="n">
        <v>8</v>
      </c>
      <c r="S29" s="315" t="n">
        <v>8</v>
      </c>
      <c r="T29" s="315" t="n">
        <v>8</v>
      </c>
      <c r="U29" s="315" t="n">
        <v>8</v>
      </c>
      <c r="V29" s="315" t="n">
        <v>8</v>
      </c>
      <c r="W29" s="315" t="s">
        <v>50</v>
      </c>
      <c r="X29" s="315" t="s">
        <v>50</v>
      </c>
      <c r="Y29" s="315" t="n">
        <v>8</v>
      </c>
      <c r="Z29" s="315" t="n">
        <v>8</v>
      </c>
      <c r="AA29" s="315" t="n">
        <v>8</v>
      </c>
      <c r="AB29" s="315" t="n">
        <v>8</v>
      </c>
      <c r="AC29" s="316" t="n">
        <v>11</v>
      </c>
      <c r="AD29" s="315" t="s">
        <v>50</v>
      </c>
      <c r="AE29" s="315" t="s">
        <v>50</v>
      </c>
      <c r="AF29" s="315" t="n">
        <v>8</v>
      </c>
      <c r="AG29" s="315" t="n">
        <v>10</v>
      </c>
      <c r="AH29" s="318" t="n">
        <v>10</v>
      </c>
      <c r="AI29" s="319" t="n">
        <f aca="false">IF(COUNTIF(D29:AH29,"&gt;0")&gt;23,23,COUNTIF(D29:AH29,"&gt;0"))</f>
        <v>23</v>
      </c>
      <c r="AJ29" s="320"/>
      <c r="AK29" s="320" t="n">
        <f aca="false">COUNTIF($D29:$AH29,"отп/Б")+COUNTIF($D29:$AH29,"отп")+COUNTIF($D29:$AH29,"отп/с")</f>
        <v>0</v>
      </c>
      <c r="AL29" s="320" t="n">
        <f aca="false">COUNTIF($D29:$AH29,"Б")</f>
        <v>0</v>
      </c>
      <c r="AM29" s="321"/>
      <c r="AN29" s="333" t="n">
        <v>15</v>
      </c>
      <c r="AO29" s="331" t="n">
        <f aca="false">3+2+2</f>
        <v>7</v>
      </c>
      <c r="AP29" s="196" t="n">
        <v>30</v>
      </c>
      <c r="AQ29" s="323"/>
      <c r="AR29" s="197" t="n">
        <v>45</v>
      </c>
      <c r="AS29" s="197" t="n">
        <f aca="false">AO29*AP29+AQ29*AR29+AM29*AN29</f>
        <v>210</v>
      </c>
      <c r="AT29" s="35"/>
    </row>
    <row r="30" customFormat="false" ht="15" hidden="false" customHeight="false" outlineLevel="0" collapsed="false">
      <c r="A30" s="227" t="n">
        <f aca="false">A29+1</f>
        <v>28</v>
      </c>
      <c r="B30" s="23" t="s">
        <v>27</v>
      </c>
      <c r="C30" s="51" t="s">
        <v>90</v>
      </c>
      <c r="D30" s="315" t="n">
        <v>12</v>
      </c>
      <c r="E30" s="315" t="n">
        <v>8</v>
      </c>
      <c r="F30" s="315" t="n">
        <v>9</v>
      </c>
      <c r="G30" s="315" t="n">
        <v>8</v>
      </c>
      <c r="H30" s="315" t="n">
        <v>8</v>
      </c>
      <c r="I30" s="316" t="s">
        <v>50</v>
      </c>
      <c r="J30" s="316" t="s">
        <v>50</v>
      </c>
      <c r="K30" s="315" t="n">
        <v>8</v>
      </c>
      <c r="L30" s="315" t="n">
        <v>8</v>
      </c>
      <c r="M30" s="315" t="n">
        <v>9</v>
      </c>
      <c r="N30" s="315" t="n">
        <v>9</v>
      </c>
      <c r="O30" s="315" t="n">
        <v>8</v>
      </c>
      <c r="P30" s="316" t="s">
        <v>50</v>
      </c>
      <c r="Q30" s="316" t="s">
        <v>50</v>
      </c>
      <c r="R30" s="315" t="n">
        <v>8</v>
      </c>
      <c r="S30" s="315" t="n">
        <v>8</v>
      </c>
      <c r="T30" s="315" t="n">
        <v>9</v>
      </c>
      <c r="U30" s="315" t="n">
        <v>12</v>
      </c>
      <c r="V30" s="315" t="n">
        <v>10</v>
      </c>
      <c r="W30" s="315" t="s">
        <v>50</v>
      </c>
      <c r="X30" s="315" t="s">
        <v>50</v>
      </c>
      <c r="Y30" s="315" t="n">
        <v>8</v>
      </c>
      <c r="Z30" s="315" t="n">
        <v>8</v>
      </c>
      <c r="AA30" s="315" t="n">
        <v>8</v>
      </c>
      <c r="AB30" s="315" t="n">
        <v>8</v>
      </c>
      <c r="AC30" s="315" t="n">
        <v>9</v>
      </c>
      <c r="AD30" s="315" t="s">
        <v>50</v>
      </c>
      <c r="AE30" s="315" t="s">
        <v>50</v>
      </c>
      <c r="AF30" s="315" t="n">
        <v>8</v>
      </c>
      <c r="AG30" s="315" t="n">
        <v>13</v>
      </c>
      <c r="AH30" s="315" t="n">
        <v>8</v>
      </c>
      <c r="AI30" s="335" t="n">
        <f aca="false">IF(COUNTIF(D30:AH30,"&gt;0")&gt;23,23,COUNTIF(D30:AH30,"&gt;0"))</f>
        <v>23</v>
      </c>
      <c r="AJ30" s="320"/>
      <c r="AK30" s="320" t="n">
        <f aca="false">COUNTIF($D30:$AH30,"отп/Б")+COUNTIF($D30:$AH30,"отп")+COUNTIF($D30:$AH30,"отп/с")</f>
        <v>0</v>
      </c>
      <c r="AL30" s="320" t="n">
        <f aca="false">COUNTIF($D30:$AH30,"Б")</f>
        <v>0</v>
      </c>
      <c r="AM30" s="321"/>
      <c r="AN30" s="333" t="n">
        <v>15</v>
      </c>
      <c r="AO30" s="331" t="n">
        <f aca="false">4+1+1+1+1+4+2+5+1</f>
        <v>20</v>
      </c>
      <c r="AP30" s="196" t="n">
        <v>30</v>
      </c>
      <c r="AQ30" s="323"/>
      <c r="AR30" s="197" t="n">
        <v>45</v>
      </c>
      <c r="AS30" s="197" t="n">
        <f aca="false">AO30*AP30+AQ30*AR30+AM30*AN30</f>
        <v>600</v>
      </c>
      <c r="AT30" s="35"/>
    </row>
    <row r="31" customFormat="false" ht="15" hidden="false" customHeight="false" outlineLevel="0" collapsed="false">
      <c r="A31" s="227" t="n">
        <f aca="false">A30+1</f>
        <v>29</v>
      </c>
      <c r="B31" s="23" t="s">
        <v>27</v>
      </c>
      <c r="C31" s="51" t="s">
        <v>48</v>
      </c>
      <c r="D31" s="315" t="n">
        <v>0</v>
      </c>
      <c r="E31" s="315" t="n">
        <v>0</v>
      </c>
      <c r="F31" s="315" t="n">
        <v>0</v>
      </c>
      <c r="G31" s="316" t="n">
        <v>0</v>
      </c>
      <c r="H31" s="315" t="n">
        <v>0</v>
      </c>
      <c r="I31" s="316" t="s">
        <v>50</v>
      </c>
      <c r="J31" s="316" t="s">
        <v>50</v>
      </c>
      <c r="K31" s="316" t="n">
        <v>0</v>
      </c>
      <c r="L31" s="316" t="n">
        <v>0</v>
      </c>
      <c r="M31" s="316" t="n">
        <v>0</v>
      </c>
      <c r="N31" s="317" t="n">
        <v>0</v>
      </c>
      <c r="O31" s="315" t="n">
        <v>0</v>
      </c>
      <c r="P31" s="316" t="s">
        <v>50</v>
      </c>
      <c r="Q31" s="316" t="s">
        <v>50</v>
      </c>
      <c r="R31" s="317" t="n">
        <v>0</v>
      </c>
      <c r="S31" s="317" t="n">
        <v>0</v>
      </c>
      <c r="T31" s="317" t="n">
        <v>0</v>
      </c>
      <c r="U31" s="317" t="n">
        <v>0</v>
      </c>
      <c r="V31" s="317" t="n">
        <v>0</v>
      </c>
      <c r="W31" s="315" t="s">
        <v>50</v>
      </c>
      <c r="X31" s="315" t="s">
        <v>50</v>
      </c>
      <c r="Y31" s="317" t="n">
        <v>0</v>
      </c>
      <c r="Z31" s="317" t="n">
        <v>0</v>
      </c>
      <c r="AA31" s="317" t="n">
        <v>0</v>
      </c>
      <c r="AB31" s="317" t="n">
        <v>0</v>
      </c>
      <c r="AC31" s="317" t="n">
        <v>0</v>
      </c>
      <c r="AD31" s="315" t="s">
        <v>50</v>
      </c>
      <c r="AE31" s="315" t="s">
        <v>50</v>
      </c>
      <c r="AF31" s="317" t="n">
        <v>0</v>
      </c>
      <c r="AG31" s="317" t="n">
        <v>0</v>
      </c>
      <c r="AH31" s="317" t="n">
        <v>0</v>
      </c>
      <c r="AI31" s="319" t="n">
        <f aca="false">IF(COUNTIF(D31:AH31,"&gt;0")&gt;23,23,COUNTIF(D31:AH31,"&gt;0"))</f>
        <v>0</v>
      </c>
      <c r="AJ31" s="320"/>
      <c r="AK31" s="320" t="n">
        <f aca="false">COUNTIF($D31:$AH31,"отп/Б")+COUNTIF($D31:$AH31,"отп")+COUNTIF($D31:$AH31,"отп/с")</f>
        <v>0</v>
      </c>
      <c r="AL31" s="320" t="n">
        <f aca="false">COUNTIF($D31:$AH31,"Б")</f>
        <v>0</v>
      </c>
      <c r="AM31" s="321"/>
      <c r="AN31" s="320" t="n">
        <v>0</v>
      </c>
      <c r="AO31" s="321"/>
      <c r="AP31" s="196" t="n">
        <v>0</v>
      </c>
      <c r="AQ31" s="323"/>
      <c r="AR31" s="197" t="n">
        <v>0</v>
      </c>
      <c r="AS31" s="197" t="n">
        <f aca="false">AO31*AP31+AQ31*AR31+AM31*AN31</f>
        <v>0</v>
      </c>
      <c r="AT31" s="35"/>
    </row>
    <row r="32" customFormat="false" ht="15" hidden="false" customHeight="false" outlineLevel="0" collapsed="false">
      <c r="A32" s="227" t="n">
        <f aca="false">A31+1</f>
        <v>30</v>
      </c>
      <c r="B32" s="71" t="s">
        <v>27</v>
      </c>
      <c r="C32" s="246" t="s">
        <v>49</v>
      </c>
      <c r="D32" s="336" t="n">
        <v>8</v>
      </c>
      <c r="E32" s="336" t="n">
        <v>8</v>
      </c>
      <c r="F32" s="336" t="n">
        <v>8</v>
      </c>
      <c r="G32" s="336" t="n">
        <v>8</v>
      </c>
      <c r="H32" s="336" t="n">
        <v>8</v>
      </c>
      <c r="I32" s="337" t="s">
        <v>50</v>
      </c>
      <c r="J32" s="337" t="s">
        <v>50</v>
      </c>
      <c r="K32" s="336" t="n">
        <v>8</v>
      </c>
      <c r="L32" s="336" t="n">
        <v>8</v>
      </c>
      <c r="M32" s="336" t="n">
        <v>8</v>
      </c>
      <c r="N32" s="336" t="n">
        <v>8</v>
      </c>
      <c r="O32" s="336" t="n">
        <v>8</v>
      </c>
      <c r="P32" s="337" t="s">
        <v>50</v>
      </c>
      <c r="Q32" s="337" t="s">
        <v>50</v>
      </c>
      <c r="R32" s="336" t="n">
        <v>8</v>
      </c>
      <c r="S32" s="336" t="n">
        <v>8</v>
      </c>
      <c r="T32" s="336" t="n">
        <v>8</v>
      </c>
      <c r="U32" s="336" t="n">
        <v>8</v>
      </c>
      <c r="V32" s="336" t="n">
        <v>8</v>
      </c>
      <c r="W32" s="336" t="s">
        <v>50</v>
      </c>
      <c r="X32" s="336" t="s">
        <v>50</v>
      </c>
      <c r="Y32" s="336" t="n">
        <v>8</v>
      </c>
      <c r="Z32" s="336" t="n">
        <v>8</v>
      </c>
      <c r="AA32" s="336" t="n">
        <v>8</v>
      </c>
      <c r="AB32" s="336" t="n">
        <v>8</v>
      </c>
      <c r="AC32" s="336" t="n">
        <v>8</v>
      </c>
      <c r="AD32" s="336" t="s">
        <v>50</v>
      </c>
      <c r="AE32" s="336" t="s">
        <v>50</v>
      </c>
      <c r="AF32" s="336" t="n">
        <v>8</v>
      </c>
      <c r="AG32" s="336" t="n">
        <v>9</v>
      </c>
      <c r="AH32" s="338" t="n">
        <v>9</v>
      </c>
      <c r="AI32" s="339" t="n">
        <f aca="false">IF(COUNTIF(D32:AH32,"&gt;0")&gt;23,23,COUNTIF(D32:AH32,"&gt;0"))</f>
        <v>23</v>
      </c>
      <c r="AJ32" s="340"/>
      <c r="AK32" s="340" t="n">
        <f aca="false">COUNTIF($D32:$AH32,"отп/Б")+COUNTIF($D32:$AH32,"отп")+COUNTIF($D32:$AH32,"отп/с")</f>
        <v>0</v>
      </c>
      <c r="AL32" s="340" t="n">
        <f aca="false">COUNTIF($D32:$AH32,"Б")</f>
        <v>0</v>
      </c>
      <c r="AM32" s="341"/>
      <c r="AN32" s="340" t="n">
        <v>0</v>
      </c>
      <c r="AO32" s="341" t="n">
        <f aca="false">1+1</f>
        <v>2</v>
      </c>
      <c r="AP32" s="253" t="n">
        <v>0</v>
      </c>
      <c r="AQ32" s="342"/>
      <c r="AR32" s="255" t="n">
        <v>0</v>
      </c>
      <c r="AS32" s="255" t="n">
        <f aca="false">AO32*AP32+AQ32*AR32+AM32*AN32</f>
        <v>0</v>
      </c>
      <c r="AT32" s="72"/>
    </row>
    <row r="33" customFormat="false" ht="15" hidden="false" customHeight="false" outlineLevel="0" collapsed="false">
      <c r="A33" s="227" t="n">
        <f aca="false">A32+1</f>
        <v>31</v>
      </c>
      <c r="B33" s="89" t="s">
        <v>50</v>
      </c>
      <c r="C33" s="257" t="s">
        <v>51</v>
      </c>
      <c r="D33" s="292" t="n">
        <v>8</v>
      </c>
      <c r="E33" s="292" t="n">
        <v>8</v>
      </c>
      <c r="F33" s="292" t="n">
        <v>8</v>
      </c>
      <c r="G33" s="292" t="n">
        <v>10</v>
      </c>
      <c r="H33" s="292" t="n">
        <v>8</v>
      </c>
      <c r="I33" s="324" t="s">
        <v>50</v>
      </c>
      <c r="J33" s="324" t="s">
        <v>50</v>
      </c>
      <c r="K33" s="324" t="n">
        <v>8</v>
      </c>
      <c r="L33" s="324" t="n">
        <v>8</v>
      </c>
      <c r="M33" s="324" t="n">
        <v>8</v>
      </c>
      <c r="N33" s="324" t="n">
        <v>8</v>
      </c>
      <c r="O33" s="292" t="n">
        <v>8</v>
      </c>
      <c r="P33" s="324" t="s">
        <v>50</v>
      </c>
      <c r="Q33" s="324" t="s">
        <v>50</v>
      </c>
      <c r="R33" s="324" t="n">
        <v>8</v>
      </c>
      <c r="S33" s="324" t="n">
        <v>8</v>
      </c>
      <c r="T33" s="324" t="n">
        <v>8</v>
      </c>
      <c r="U33" s="324" t="n">
        <v>8</v>
      </c>
      <c r="V33" s="292" t="n">
        <v>8</v>
      </c>
      <c r="W33" s="292" t="s">
        <v>50</v>
      </c>
      <c r="X33" s="292" t="s">
        <v>50</v>
      </c>
      <c r="Y33" s="324" t="n">
        <v>8</v>
      </c>
      <c r="Z33" s="324" t="n">
        <v>8</v>
      </c>
      <c r="AA33" s="292" t="n">
        <v>8</v>
      </c>
      <c r="AB33" s="324" t="n">
        <v>8</v>
      </c>
      <c r="AC33" s="324" t="n">
        <v>8</v>
      </c>
      <c r="AD33" s="292" t="s">
        <v>50</v>
      </c>
      <c r="AE33" s="292" t="s">
        <v>50</v>
      </c>
      <c r="AF33" s="292" t="n">
        <v>8</v>
      </c>
      <c r="AG33" s="292" t="n">
        <v>8</v>
      </c>
      <c r="AH33" s="327" t="n">
        <v>8</v>
      </c>
      <c r="AI33" s="258" t="n">
        <f aca="false">IF(COUNTIF(D33:AH33,"&gt;0")&gt;23,23,COUNTIF(D33:AH33,"&gt;0"))</f>
        <v>23</v>
      </c>
      <c r="AJ33" s="192"/>
      <c r="AK33" s="192" t="n">
        <f aca="false">COUNTIF($D33:$AH33,"отп/Б")+COUNTIF($D33:$AH33,"отп")+COUNTIF($D33:$AH33,"отп/с")</f>
        <v>0</v>
      </c>
      <c r="AL33" s="192" t="n">
        <f aca="false">COUNTIF($D33:$AH33,"Б")</f>
        <v>0</v>
      </c>
      <c r="AM33" s="289"/>
      <c r="AN33" s="290" t="n">
        <v>25</v>
      </c>
      <c r="AO33" s="322" t="n">
        <f aca="false">IF(SUM(D33:AH33)-$AI33*8-AQ33&gt;0,SUM(D33:AH33)-$AI33*8-AQ33,0)-AM33</f>
        <v>2</v>
      </c>
      <c r="AP33" s="193" t="n">
        <v>40</v>
      </c>
      <c r="AQ33" s="292"/>
      <c r="AR33" s="193" t="n">
        <v>60</v>
      </c>
      <c r="AS33" s="193" t="n">
        <f aca="false">AO33*AP33+AQ33*AR33+AM33*AN33</f>
        <v>80</v>
      </c>
      <c r="AT33" s="97"/>
    </row>
    <row r="34" customFormat="false" ht="15" hidden="false" customHeight="false" outlineLevel="0" collapsed="false">
      <c r="A34" s="227" t="n">
        <f aca="false">A33+1</f>
        <v>32</v>
      </c>
      <c r="B34" s="89" t="s">
        <v>50</v>
      </c>
      <c r="C34" s="257" t="s">
        <v>52</v>
      </c>
      <c r="D34" s="292" t="n">
        <v>8</v>
      </c>
      <c r="E34" s="292" t="n">
        <v>8</v>
      </c>
      <c r="F34" s="292" t="n">
        <v>8</v>
      </c>
      <c r="G34" s="292" t="n">
        <v>8</v>
      </c>
      <c r="H34" s="292" t="n">
        <v>8</v>
      </c>
      <c r="I34" s="324" t="s">
        <v>50</v>
      </c>
      <c r="J34" s="324" t="s">
        <v>50</v>
      </c>
      <c r="K34" s="324" t="n">
        <v>8</v>
      </c>
      <c r="L34" s="324" t="n">
        <v>8</v>
      </c>
      <c r="M34" s="324" t="n">
        <v>8</v>
      </c>
      <c r="N34" s="324" t="n">
        <v>8</v>
      </c>
      <c r="O34" s="292" t="n">
        <v>8</v>
      </c>
      <c r="P34" s="324" t="s">
        <v>50</v>
      </c>
      <c r="Q34" s="324" t="s">
        <v>50</v>
      </c>
      <c r="R34" s="324" t="n">
        <v>8</v>
      </c>
      <c r="S34" s="324" t="n">
        <v>8</v>
      </c>
      <c r="T34" s="324" t="n">
        <v>8</v>
      </c>
      <c r="U34" s="324" t="n">
        <v>8</v>
      </c>
      <c r="V34" s="292" t="n">
        <v>8</v>
      </c>
      <c r="W34" s="292" t="s">
        <v>50</v>
      </c>
      <c r="X34" s="292" t="s">
        <v>50</v>
      </c>
      <c r="Y34" s="324" t="n">
        <v>8</v>
      </c>
      <c r="Z34" s="324" t="n">
        <v>8</v>
      </c>
      <c r="AA34" s="292" t="n">
        <v>8</v>
      </c>
      <c r="AB34" s="324" t="n">
        <v>8</v>
      </c>
      <c r="AC34" s="324" t="n">
        <v>8</v>
      </c>
      <c r="AD34" s="292" t="s">
        <v>50</v>
      </c>
      <c r="AE34" s="292" t="s">
        <v>50</v>
      </c>
      <c r="AF34" s="292" t="n">
        <v>8</v>
      </c>
      <c r="AG34" s="292" t="n">
        <v>8</v>
      </c>
      <c r="AH34" s="327" t="n">
        <v>8</v>
      </c>
      <c r="AI34" s="258" t="n">
        <f aca="false">IF(COUNTIF(D34:AH34,"&gt;0")&gt;23,23,COUNTIF(D34:AH34,"&gt;0"))</f>
        <v>23</v>
      </c>
      <c r="AJ34" s="192"/>
      <c r="AK34" s="192" t="n">
        <f aca="false">COUNTIF($D34:$AH34,"отп/Б")+COUNTIF($D34:$AH34,"отп")+COUNTIF($D34:$AH34,"отп/с")</f>
        <v>0</v>
      </c>
      <c r="AL34" s="192" t="n">
        <f aca="false">COUNTIF($D34:$AH34,"Б")</f>
        <v>0</v>
      </c>
      <c r="AM34" s="289"/>
      <c r="AN34" s="290" t="n">
        <v>25</v>
      </c>
      <c r="AO34" s="322" t="n">
        <f aca="false">IF(SUM(D34:AH34)-$AI34*8-AQ34&gt;0,SUM(D34:AH34)-$AI34*8-AQ34,0)-AM34</f>
        <v>0</v>
      </c>
      <c r="AP34" s="193" t="n">
        <v>50</v>
      </c>
      <c r="AQ34" s="294"/>
      <c r="AR34" s="230" t="n">
        <v>75</v>
      </c>
      <c r="AS34" s="230" t="n">
        <f aca="false">AO34*AP34+AQ34*AR34+AM34*AN34</f>
        <v>0</v>
      </c>
      <c r="AT34" s="98"/>
    </row>
    <row r="35" customFormat="false" ht="15" hidden="false" customHeight="false" outlineLevel="0" collapsed="false">
      <c r="A35" s="227" t="n">
        <f aca="false">A34+1</f>
        <v>33</v>
      </c>
      <c r="B35" s="23" t="s">
        <v>54</v>
      </c>
      <c r="C35" s="62" t="s">
        <v>55</v>
      </c>
      <c r="D35" s="292" t="n">
        <v>8</v>
      </c>
      <c r="E35" s="292" t="n">
        <v>8</v>
      </c>
      <c r="F35" s="292" t="n">
        <v>8</v>
      </c>
      <c r="G35" s="324" t="n">
        <v>8</v>
      </c>
      <c r="H35" s="292" t="n">
        <v>8</v>
      </c>
      <c r="I35" s="324" t="s">
        <v>50</v>
      </c>
      <c r="J35" s="324" t="s">
        <v>50</v>
      </c>
      <c r="K35" s="324" t="n">
        <v>8</v>
      </c>
      <c r="L35" s="324" t="n">
        <v>8</v>
      </c>
      <c r="M35" s="324" t="n">
        <v>8</v>
      </c>
      <c r="N35" s="295" t="n">
        <v>8</v>
      </c>
      <c r="O35" s="292" t="n">
        <v>8</v>
      </c>
      <c r="P35" s="324" t="s">
        <v>50</v>
      </c>
      <c r="Q35" s="324" t="s">
        <v>50</v>
      </c>
      <c r="R35" s="324" t="n">
        <v>8</v>
      </c>
      <c r="S35" s="324" t="n">
        <v>8</v>
      </c>
      <c r="T35" s="324" t="n">
        <v>8</v>
      </c>
      <c r="U35" s="324" t="n">
        <v>8</v>
      </c>
      <c r="V35" s="292" t="n">
        <v>8</v>
      </c>
      <c r="W35" s="292" t="s">
        <v>50</v>
      </c>
      <c r="X35" s="292" t="s">
        <v>50</v>
      </c>
      <c r="Y35" s="343" t="s">
        <v>15</v>
      </c>
      <c r="Z35" s="343" t="s">
        <v>15</v>
      </c>
      <c r="AA35" s="330" t="s">
        <v>15</v>
      </c>
      <c r="AB35" s="343" t="s">
        <v>15</v>
      </c>
      <c r="AC35" s="343" t="s">
        <v>15</v>
      </c>
      <c r="AD35" s="292" t="s">
        <v>50</v>
      </c>
      <c r="AE35" s="292" t="s">
        <v>50</v>
      </c>
      <c r="AF35" s="330" t="s">
        <v>15</v>
      </c>
      <c r="AG35" s="330" t="s">
        <v>15</v>
      </c>
      <c r="AH35" s="344" t="s">
        <v>15</v>
      </c>
      <c r="AI35" s="200" t="n">
        <f aca="false">IF(COUNTIF(D35:AH35,"&gt;0")&gt;23,23,COUNTIF(D35:AH35,"&gt;0"))</f>
        <v>15</v>
      </c>
      <c r="AJ35" s="196"/>
      <c r="AK35" s="196" t="n">
        <f aca="false">COUNTIF($D35:$AH35,"отп/Б")+COUNTIF($D35:$AH35,"отп")+COUNTIF($D35:$AH35,"отп/с")</f>
        <v>8</v>
      </c>
      <c r="AL35" s="196" t="n">
        <f aca="false">COUNTIF($D35:$AH35,"Б")</f>
        <v>0</v>
      </c>
      <c r="AM35" s="296"/>
      <c r="AN35" s="197" t="n">
        <v>25</v>
      </c>
      <c r="AO35" s="322" t="n">
        <f aca="false">IF(SUM(D35:AH35)-$AI35*8-AQ35&gt;0,SUM(D35:AH35)-$AI35*8-AQ35,0)-AM35</f>
        <v>0</v>
      </c>
      <c r="AP35" s="230" t="n">
        <v>40</v>
      </c>
      <c r="AQ35" s="294"/>
      <c r="AR35" s="230" t="n">
        <v>60</v>
      </c>
      <c r="AS35" s="230" t="n">
        <f aca="false">AO35*AP35+AQ35*AR35+AM35*AN35</f>
        <v>0</v>
      </c>
      <c r="AT35" s="98"/>
    </row>
    <row r="36" customFormat="false" ht="15" hidden="false" customHeight="false" outlineLevel="0" collapsed="false">
      <c r="A36" s="227" t="n">
        <f aca="false">A35+1</f>
        <v>34</v>
      </c>
      <c r="B36" s="23" t="s">
        <v>54</v>
      </c>
      <c r="C36" s="62" t="s">
        <v>56</v>
      </c>
      <c r="D36" s="292" t="n">
        <v>8</v>
      </c>
      <c r="E36" s="292" t="n">
        <v>8</v>
      </c>
      <c r="F36" s="292" t="n">
        <v>8</v>
      </c>
      <c r="G36" s="324" t="n">
        <v>8</v>
      </c>
      <c r="H36" s="292" t="n">
        <v>8</v>
      </c>
      <c r="I36" s="324" t="s">
        <v>50</v>
      </c>
      <c r="J36" s="324" t="s">
        <v>50</v>
      </c>
      <c r="K36" s="345" t="s">
        <v>15</v>
      </c>
      <c r="L36" s="345" t="s">
        <v>15</v>
      </c>
      <c r="M36" s="345" t="s">
        <v>15</v>
      </c>
      <c r="N36" s="343" t="s">
        <v>15</v>
      </c>
      <c r="O36" s="330" t="s">
        <v>15</v>
      </c>
      <c r="P36" s="324" t="s">
        <v>50</v>
      </c>
      <c r="Q36" s="324" t="s">
        <v>50</v>
      </c>
      <c r="R36" s="345" t="s">
        <v>15</v>
      </c>
      <c r="S36" s="345" t="s">
        <v>15</v>
      </c>
      <c r="T36" s="345" t="s">
        <v>15</v>
      </c>
      <c r="U36" s="324" t="n">
        <v>8</v>
      </c>
      <c r="V36" s="292" t="n">
        <v>8</v>
      </c>
      <c r="W36" s="292" t="s">
        <v>50</v>
      </c>
      <c r="X36" s="292" t="s">
        <v>50</v>
      </c>
      <c r="Y36" s="295" t="n">
        <v>8</v>
      </c>
      <c r="Z36" s="295" t="n">
        <v>8</v>
      </c>
      <c r="AA36" s="292" t="n">
        <v>8</v>
      </c>
      <c r="AB36" s="295" t="n">
        <v>8</v>
      </c>
      <c r="AC36" s="295" t="n">
        <v>8</v>
      </c>
      <c r="AD36" s="292" t="s">
        <v>50</v>
      </c>
      <c r="AE36" s="292" t="s">
        <v>50</v>
      </c>
      <c r="AF36" s="292" t="n">
        <v>8</v>
      </c>
      <c r="AG36" s="292" t="n">
        <v>8</v>
      </c>
      <c r="AH36" s="327" t="n">
        <v>8</v>
      </c>
      <c r="AI36" s="200" t="n">
        <f aca="false">IF(COUNTIF(D36:AH36,"&gt;0")&gt;23,23,COUNTIF(D36:AH36,"&gt;0"))</f>
        <v>15</v>
      </c>
      <c r="AJ36" s="196"/>
      <c r="AK36" s="196" t="n">
        <f aca="false">COUNTIF($D36:$AH36,"отп/Б")+COUNTIF($D36:$AH36,"отп")+COUNTIF($D36:$AH36,"отп/с")</f>
        <v>8</v>
      </c>
      <c r="AL36" s="196" t="n">
        <f aca="false">COUNTIF($D36:$AH36,"Б")</f>
        <v>0</v>
      </c>
      <c r="AM36" s="296"/>
      <c r="AN36" s="197" t="n">
        <v>25</v>
      </c>
      <c r="AO36" s="322" t="n">
        <f aca="false">IF(SUM(D36:AH36)-$AI36*8-AQ36&gt;0,SUM(D36:AH36)-$AI36*8-AQ36,0)-AM36</f>
        <v>0</v>
      </c>
      <c r="AP36" s="230" t="n">
        <v>40</v>
      </c>
      <c r="AQ36" s="294"/>
      <c r="AR36" s="230" t="n">
        <v>60</v>
      </c>
      <c r="AS36" s="230" t="n">
        <f aca="false">AO36*AP36+AQ36*AR36+AM36*AN36</f>
        <v>0</v>
      </c>
      <c r="AT36" s="98"/>
    </row>
    <row r="37" customFormat="false" ht="15" hidden="false" customHeight="false" outlineLevel="0" collapsed="false">
      <c r="A37" s="227" t="n">
        <f aca="false">A36+1</f>
        <v>35</v>
      </c>
      <c r="B37" s="23" t="s">
        <v>54</v>
      </c>
      <c r="C37" s="63" t="s">
        <v>57</v>
      </c>
      <c r="D37" s="330" t="s">
        <v>15</v>
      </c>
      <c r="E37" s="330" t="s">
        <v>15</v>
      </c>
      <c r="F37" s="330" t="s">
        <v>15</v>
      </c>
      <c r="G37" s="345" t="s">
        <v>15</v>
      </c>
      <c r="H37" s="330" t="s">
        <v>15</v>
      </c>
      <c r="I37" s="324" t="s">
        <v>50</v>
      </c>
      <c r="J37" s="324" t="s">
        <v>50</v>
      </c>
      <c r="K37" s="324" t="n">
        <v>8</v>
      </c>
      <c r="L37" s="324" t="n">
        <v>8</v>
      </c>
      <c r="M37" s="324" t="n">
        <v>8</v>
      </c>
      <c r="N37" s="295" t="n">
        <v>10</v>
      </c>
      <c r="O37" s="292" t="n">
        <v>9</v>
      </c>
      <c r="P37" s="324" t="s">
        <v>50</v>
      </c>
      <c r="Q37" s="324" t="s">
        <v>50</v>
      </c>
      <c r="R37" s="324" t="n">
        <v>9</v>
      </c>
      <c r="S37" s="324" t="n">
        <v>8</v>
      </c>
      <c r="T37" s="324" t="n">
        <v>8</v>
      </c>
      <c r="U37" s="324" t="n">
        <v>8</v>
      </c>
      <c r="V37" s="292" t="n">
        <v>8</v>
      </c>
      <c r="W37" s="292" t="s">
        <v>50</v>
      </c>
      <c r="X37" s="292" t="s">
        <v>50</v>
      </c>
      <c r="Y37" s="295" t="n">
        <v>8</v>
      </c>
      <c r="Z37" s="295" t="n">
        <v>8</v>
      </c>
      <c r="AA37" s="292" t="n">
        <v>8</v>
      </c>
      <c r="AB37" s="295" t="n">
        <v>8</v>
      </c>
      <c r="AC37" s="295" t="n">
        <v>8</v>
      </c>
      <c r="AD37" s="292" t="s">
        <v>50</v>
      </c>
      <c r="AE37" s="292" t="s">
        <v>50</v>
      </c>
      <c r="AF37" s="292" t="n">
        <v>8</v>
      </c>
      <c r="AG37" s="292" t="n">
        <v>8</v>
      </c>
      <c r="AH37" s="327" t="n">
        <v>8</v>
      </c>
      <c r="AI37" s="200" t="n">
        <f aca="false">IF(COUNTIF(D37:AH37,"&gt;0")&gt;23,23,COUNTIF(D37:AH37,"&gt;0"))</f>
        <v>18</v>
      </c>
      <c r="AJ37" s="196"/>
      <c r="AK37" s="196" t="n">
        <f aca="false">COUNTIF($D37:$AH37,"отп/Б")+COUNTIF($D37:$AH37,"отп")+COUNTIF($D37:$AH37,"отп/с")</f>
        <v>5</v>
      </c>
      <c r="AL37" s="196" t="n">
        <f aca="false">COUNTIF($D37:$AH37,"Б")</f>
        <v>0</v>
      </c>
      <c r="AM37" s="296"/>
      <c r="AN37" s="197" t="n">
        <v>25</v>
      </c>
      <c r="AO37" s="322" t="n">
        <f aca="false">IF(SUM(D37:AH37)-$AI37*8-AQ37&gt;0,SUM(D37:AH37)-$AI37*8-AQ37,0)-AM37</f>
        <v>4</v>
      </c>
      <c r="AP37" s="197" t="n">
        <v>40</v>
      </c>
      <c r="AQ37" s="294"/>
      <c r="AR37" s="197" t="n">
        <v>60</v>
      </c>
      <c r="AS37" s="197" t="n">
        <f aca="false">AO37*AP37+AQ37*AR37+AM37*AN37</f>
        <v>160</v>
      </c>
      <c r="AT37" s="98"/>
    </row>
    <row r="38" customFormat="false" ht="15" hidden="false" customHeight="false" outlineLevel="0" collapsed="false">
      <c r="A38" s="227" t="n">
        <f aca="false">A37+1</f>
        <v>36</v>
      </c>
      <c r="B38" s="23" t="s">
        <v>58</v>
      </c>
      <c r="C38" s="64" t="s">
        <v>59</v>
      </c>
      <c r="D38" s="292" t="n">
        <v>8</v>
      </c>
      <c r="E38" s="292" t="n">
        <v>8</v>
      </c>
      <c r="F38" s="292" t="n">
        <v>8</v>
      </c>
      <c r="G38" s="292" t="n">
        <v>8</v>
      </c>
      <c r="H38" s="292" t="n">
        <v>8</v>
      </c>
      <c r="I38" s="324" t="s">
        <v>50</v>
      </c>
      <c r="J38" s="324" t="s">
        <v>50</v>
      </c>
      <c r="K38" s="324" t="n">
        <v>8</v>
      </c>
      <c r="L38" s="324" t="n">
        <v>8</v>
      </c>
      <c r="M38" s="324" t="n">
        <v>8</v>
      </c>
      <c r="N38" s="324" t="n">
        <v>8</v>
      </c>
      <c r="O38" s="324" t="n">
        <v>8</v>
      </c>
      <c r="P38" s="324" t="s">
        <v>50</v>
      </c>
      <c r="Q38" s="324" t="s">
        <v>50</v>
      </c>
      <c r="R38" s="324" t="n">
        <v>8</v>
      </c>
      <c r="S38" s="324" t="n">
        <v>8</v>
      </c>
      <c r="T38" s="324" t="n">
        <v>8</v>
      </c>
      <c r="U38" s="324" t="n">
        <v>8</v>
      </c>
      <c r="V38" s="324" t="n">
        <v>8</v>
      </c>
      <c r="W38" s="292" t="s">
        <v>50</v>
      </c>
      <c r="X38" s="292" t="s">
        <v>50</v>
      </c>
      <c r="Y38" s="295" t="n">
        <v>8</v>
      </c>
      <c r="Z38" s="295" t="n">
        <v>8</v>
      </c>
      <c r="AA38" s="295" t="n">
        <v>8</v>
      </c>
      <c r="AB38" s="295" t="n">
        <v>8</v>
      </c>
      <c r="AC38" s="295" t="n">
        <v>8</v>
      </c>
      <c r="AD38" s="292" t="s">
        <v>50</v>
      </c>
      <c r="AE38" s="292" t="s">
        <v>50</v>
      </c>
      <c r="AF38" s="292" t="n">
        <v>8</v>
      </c>
      <c r="AG38" s="292" t="n">
        <v>8</v>
      </c>
      <c r="AH38" s="292" t="n">
        <v>8</v>
      </c>
      <c r="AI38" s="200" t="n">
        <f aca="false">IF(COUNTIF(D38:AH38,"&gt;0")&gt;23,23,COUNTIF(D38:AH38,"&gt;0"))</f>
        <v>23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296"/>
      <c r="AN38" s="197" t="n">
        <v>25</v>
      </c>
      <c r="AO38" s="322" t="n">
        <f aca="false">IF(SUM(D38:AH38)-$AI38*8-AQ38&gt;0,SUM(D38:AH38)-$AI38*8-AQ38,0)-AM38</f>
        <v>0</v>
      </c>
      <c r="AP38" s="197" t="n">
        <v>50</v>
      </c>
      <c r="AQ38" s="294"/>
      <c r="AR38" s="197" t="n">
        <v>75</v>
      </c>
      <c r="AS38" s="197" t="n">
        <f aca="false">AO38*AP38+AQ38*AR38+AM38*AN38</f>
        <v>0</v>
      </c>
      <c r="AT38" s="98"/>
    </row>
    <row r="39" customFormat="false" ht="15" hidden="false" customHeight="false" outlineLevel="0" collapsed="false">
      <c r="A39" s="227" t="n">
        <f aca="false">A38+1</f>
        <v>37</v>
      </c>
      <c r="B39" s="23" t="s">
        <v>60</v>
      </c>
      <c r="C39" s="65" t="s">
        <v>61</v>
      </c>
      <c r="D39" s="292" t="n">
        <v>8</v>
      </c>
      <c r="E39" s="292" t="n">
        <v>8</v>
      </c>
      <c r="F39" s="324" t="n">
        <v>8</v>
      </c>
      <c r="G39" s="324" t="n">
        <v>8</v>
      </c>
      <c r="H39" s="292" t="n">
        <v>10</v>
      </c>
      <c r="I39" s="324" t="s">
        <v>50</v>
      </c>
      <c r="J39" s="324" t="s">
        <v>50</v>
      </c>
      <c r="K39" s="324" t="n">
        <v>8</v>
      </c>
      <c r="L39" s="324" t="n">
        <v>9</v>
      </c>
      <c r="M39" s="324" t="n">
        <v>8</v>
      </c>
      <c r="N39" s="294" t="n">
        <v>8</v>
      </c>
      <c r="O39" s="292" t="n">
        <v>8</v>
      </c>
      <c r="P39" s="324" t="s">
        <v>50</v>
      </c>
      <c r="Q39" s="324" t="s">
        <v>50</v>
      </c>
      <c r="R39" s="324" t="n">
        <v>8</v>
      </c>
      <c r="S39" s="324" t="n">
        <v>8</v>
      </c>
      <c r="T39" s="324" t="n">
        <v>11</v>
      </c>
      <c r="U39" s="324" t="n">
        <v>8</v>
      </c>
      <c r="V39" s="324" t="n">
        <v>8</v>
      </c>
      <c r="W39" s="292" t="s">
        <v>50</v>
      </c>
      <c r="X39" s="292" t="s">
        <v>50</v>
      </c>
      <c r="Y39" s="324" t="s">
        <v>15</v>
      </c>
      <c r="Z39" s="324" t="s">
        <v>15</v>
      </c>
      <c r="AA39" s="324" t="s">
        <v>15</v>
      </c>
      <c r="AB39" s="295" t="s">
        <v>15</v>
      </c>
      <c r="AC39" s="292" t="s">
        <v>15</v>
      </c>
      <c r="AD39" s="292" t="s">
        <v>50</v>
      </c>
      <c r="AE39" s="292" t="s">
        <v>50</v>
      </c>
      <c r="AF39" s="295" t="n">
        <v>8</v>
      </c>
      <c r="AG39" s="295" t="n">
        <v>8</v>
      </c>
      <c r="AH39" s="295" t="n">
        <v>8</v>
      </c>
      <c r="AI39" s="200" t="n">
        <f aca="false">IF(COUNTIF(D39:AH39,"&gt;0")&gt;23,23,COUNTIF(D39:AH39,"&gt;0"))</f>
        <v>18</v>
      </c>
      <c r="AJ39" s="196"/>
      <c r="AK39" s="196" t="n">
        <f aca="false">COUNTIF($D39:$AH39,"отп/Б")+COUNTIF($D39:$AH39,"отп")+COUNTIF($D39:$AH39,"отп/с")</f>
        <v>5</v>
      </c>
      <c r="AL39" s="196" t="n">
        <f aca="false">COUNTIF($D39:$AH39,"Б")</f>
        <v>0</v>
      </c>
      <c r="AM39" s="296"/>
      <c r="AN39" s="197" t="n">
        <v>25</v>
      </c>
      <c r="AO39" s="322" t="n">
        <f aca="false">IF(SUM(D39:AH39)-$AI39*8-AQ39&gt;0,SUM(D39:AH39)-$AI39*8-AQ39,0)-AM39</f>
        <v>6</v>
      </c>
      <c r="AP39" s="230" t="n">
        <v>40</v>
      </c>
      <c r="AQ39" s="294"/>
      <c r="AR39" s="230" t="n">
        <v>60</v>
      </c>
      <c r="AS39" s="230" t="n">
        <f aca="false">AO39*AP39+AQ39*AR39+AM39*AN39</f>
        <v>240</v>
      </c>
      <c r="AT39" s="98"/>
    </row>
    <row r="40" customFormat="false" ht="15" hidden="false" customHeight="false" outlineLevel="0" collapsed="false">
      <c r="A40" s="227" t="n">
        <f aca="false">A39+1</f>
        <v>38</v>
      </c>
      <c r="B40" s="23" t="s">
        <v>60</v>
      </c>
      <c r="C40" s="65" t="s">
        <v>62</v>
      </c>
      <c r="D40" s="292" t="s">
        <v>15</v>
      </c>
      <c r="E40" s="292" t="s">
        <v>15</v>
      </c>
      <c r="F40" s="292" t="s">
        <v>15</v>
      </c>
      <c r="G40" s="324" t="s">
        <v>15</v>
      </c>
      <c r="H40" s="292" t="s">
        <v>15</v>
      </c>
      <c r="I40" s="324" t="s">
        <v>50</v>
      </c>
      <c r="J40" s="324" t="s">
        <v>50</v>
      </c>
      <c r="K40" s="324" t="s">
        <v>15</v>
      </c>
      <c r="L40" s="324" t="s">
        <v>15</v>
      </c>
      <c r="M40" s="324" t="s">
        <v>15</v>
      </c>
      <c r="N40" s="295" t="s">
        <v>15</v>
      </c>
      <c r="O40" s="292" t="s">
        <v>15</v>
      </c>
      <c r="P40" s="324" t="s">
        <v>50</v>
      </c>
      <c r="Q40" s="324" t="s">
        <v>50</v>
      </c>
      <c r="R40" s="324" t="n">
        <v>8</v>
      </c>
      <c r="S40" s="324" t="n">
        <v>8</v>
      </c>
      <c r="T40" s="324" t="n">
        <v>8</v>
      </c>
      <c r="U40" s="324" t="n">
        <v>8</v>
      </c>
      <c r="V40" s="324" t="n">
        <v>8</v>
      </c>
      <c r="W40" s="292" t="s">
        <v>50</v>
      </c>
      <c r="X40" s="292" t="s">
        <v>50</v>
      </c>
      <c r="Y40" s="295" t="n">
        <v>8</v>
      </c>
      <c r="Z40" s="295" t="n">
        <v>8</v>
      </c>
      <c r="AA40" s="295" t="n">
        <v>8</v>
      </c>
      <c r="AB40" s="295" t="n">
        <v>8</v>
      </c>
      <c r="AC40" s="295" t="n">
        <v>8</v>
      </c>
      <c r="AD40" s="292" t="s">
        <v>50</v>
      </c>
      <c r="AE40" s="292" t="s">
        <v>50</v>
      </c>
      <c r="AF40" s="295" t="n">
        <v>8</v>
      </c>
      <c r="AG40" s="295" t="n">
        <v>8</v>
      </c>
      <c r="AH40" s="295" t="n">
        <v>8</v>
      </c>
      <c r="AI40" s="200" t="n">
        <f aca="false">IF(COUNTIF(D40:AH40,"&gt;0")&gt;23,23,COUNTIF(D40:AH40,"&gt;0"))</f>
        <v>13</v>
      </c>
      <c r="AJ40" s="196"/>
      <c r="AK40" s="196" t="n">
        <f aca="false">COUNTIF($D40:$AH40,"отп/Б")+COUNTIF($D40:$AH40,"отп")+COUNTIF($D40:$AH40,"отп/с")</f>
        <v>10</v>
      </c>
      <c r="AL40" s="196" t="n">
        <f aca="false">COUNTIF($D40:$AH40,"Б")</f>
        <v>0</v>
      </c>
      <c r="AM40" s="296"/>
      <c r="AN40" s="197" t="n">
        <v>25</v>
      </c>
      <c r="AO40" s="322" t="n">
        <f aca="false">IF(SUM(D40:AH40)-$AI40*8-AQ40&gt;0,SUM(D40:AH40)-$AI40*8-AQ40,0)-AM40</f>
        <v>0</v>
      </c>
      <c r="AP40" s="230" t="n">
        <v>50</v>
      </c>
      <c r="AQ40" s="346"/>
      <c r="AR40" s="230" t="n">
        <v>75</v>
      </c>
      <c r="AS40" s="230" t="n">
        <f aca="false">AO40*AP40+AQ40*AR40+AM40*AN40</f>
        <v>0</v>
      </c>
      <c r="AT40" s="98"/>
    </row>
    <row r="41" customFormat="false" ht="15" hidden="false" customHeight="false" outlineLevel="0" collapsed="false"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7"/>
      <c r="AB41" s="347"/>
      <c r="AC41" s="347"/>
      <c r="AD41" s="347"/>
      <c r="AE41" s="347"/>
      <c r="AF41" s="347"/>
      <c r="AG41" s="347"/>
      <c r="AH41" s="347"/>
      <c r="AI41" s="262"/>
      <c r="AJ41" s="264"/>
      <c r="AK41" s="264"/>
      <c r="AL41" s="264"/>
      <c r="AM41" s="348"/>
    </row>
    <row r="42" customFormat="false" ht="15" hidden="false" customHeight="false" outlineLevel="0" collapsed="false"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47"/>
      <c r="AF42" s="347"/>
      <c r="AG42" s="347"/>
      <c r="AH42" s="347"/>
      <c r="AI42" s="262"/>
      <c r="AJ42" s="264"/>
      <c r="AK42" s="264"/>
      <c r="AL42" s="264"/>
      <c r="AM42" s="348"/>
    </row>
  </sheetData>
  <mergeCells count="2">
    <mergeCell ref="D1:AG1"/>
    <mergeCell ref="R4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false" showRowColHeaders="true" showZeros="true" rightToLeft="false" tabSelected="false" showOutlineSymbols="true" defaultGridColor="true" view="normal" topLeftCell="D1" colorId="64" zoomScale="90" zoomScaleNormal="90" zoomScalePageLayoutView="100" workbookViewId="0">
      <pane xSplit="0" ySplit="2" topLeftCell="A3" activePane="bottomLeft" state="frozen"/>
      <selection pane="topLeft" activeCell="D1" activeCellId="0" sqref="D1"/>
      <selection pane="bottomLeft" activeCell="Z31" activeCellId="0" sqref="Z31"/>
    </sheetView>
  </sheetViews>
  <sheetFormatPr defaultRowHeight="15" zeroHeight="false" outlineLevelRow="0" outlineLevelCol="0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35.85"/>
    <col collapsed="false" customWidth="true" hidden="false" outlineLevel="0" max="5" min="4" style="183" width="5.7"/>
    <col collapsed="false" customWidth="true" hidden="false" outlineLevel="0" max="7" min="6" style="183" width="5"/>
    <col collapsed="false" customWidth="true" hidden="false" outlineLevel="0" max="8" min="8" style="183" width="6.14"/>
    <col collapsed="false" customWidth="true" hidden="false" outlineLevel="0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0" max="12" min="12" style="183" width="6.57"/>
    <col collapsed="false" customWidth="true" hidden="false" outlineLevel="0" max="13" min="13" style="183" width="6"/>
    <col collapsed="false" customWidth="true" hidden="false" outlineLevel="0" max="14" min="14" style="183" width="5.85"/>
    <col collapsed="false" customWidth="true" hidden="false" outlineLevel="0" max="34" min="15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14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100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3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290" t="s">
        <v>12</v>
      </c>
      <c r="C3" s="353" t="s">
        <v>13</v>
      </c>
      <c r="D3" s="354" t="n">
        <v>8</v>
      </c>
      <c r="E3" s="354" t="n">
        <v>8</v>
      </c>
      <c r="F3" s="354" t="s">
        <v>50</v>
      </c>
      <c r="G3" s="355" t="s">
        <v>50</v>
      </c>
      <c r="H3" s="354" t="n">
        <v>8</v>
      </c>
      <c r="I3" s="355" t="n">
        <v>8</v>
      </c>
      <c r="J3" s="355" t="n">
        <v>8</v>
      </c>
      <c r="K3" s="355" t="n">
        <v>8</v>
      </c>
      <c r="L3" s="355" t="n">
        <v>8</v>
      </c>
      <c r="M3" s="355" t="s">
        <v>50</v>
      </c>
      <c r="N3" s="355" t="s">
        <v>50</v>
      </c>
      <c r="O3" s="354" t="n">
        <v>8</v>
      </c>
      <c r="P3" s="355" t="n">
        <v>8</v>
      </c>
      <c r="Q3" s="355" t="n">
        <v>8</v>
      </c>
      <c r="R3" s="354" t="n">
        <v>8</v>
      </c>
      <c r="S3" s="354" t="n">
        <v>8</v>
      </c>
      <c r="T3" s="354" t="s">
        <v>50</v>
      </c>
      <c r="U3" s="354" t="s">
        <v>50</v>
      </c>
      <c r="V3" s="354" t="n">
        <v>8</v>
      </c>
      <c r="W3" s="354" t="n">
        <v>8</v>
      </c>
      <c r="X3" s="354" t="n">
        <v>8</v>
      </c>
      <c r="Y3" s="354" t="n">
        <v>8</v>
      </c>
      <c r="Z3" s="354" t="n">
        <v>8</v>
      </c>
      <c r="AA3" s="354" t="s">
        <v>50</v>
      </c>
      <c r="AB3" s="354" t="s">
        <v>50</v>
      </c>
      <c r="AC3" s="354" t="s">
        <v>50</v>
      </c>
      <c r="AD3" s="354" t="n">
        <v>8</v>
      </c>
      <c r="AE3" s="354" t="n">
        <v>8</v>
      </c>
      <c r="AF3" s="354" t="n">
        <v>8</v>
      </c>
      <c r="AG3" s="354" t="n">
        <v>8</v>
      </c>
      <c r="AH3" s="356" t="s">
        <v>50</v>
      </c>
      <c r="AI3" s="195" t="n">
        <f aca="false">IF(COUNTIF(D3:AH3,"&gt;0")&gt;$AI$1,$AI$1,COUNTIF(D3:AH3,"&gt;0"))</f>
        <v>21</v>
      </c>
      <c r="AJ3" s="196"/>
      <c r="AK3" s="196" t="n">
        <f aca="false">COUNTIF($D3:$AH3,"отп/Б")+COUNTIF($D3:$AH3,"отп")+COUNTIF($D3:$AH3,"отп/с")</f>
        <v>0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3" t="n">
        <f aca="false">AO3*AP3+AQ3*AR3+AM3*AN3</f>
        <v>0</v>
      </c>
      <c r="AT3" s="193"/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17</v>
      </c>
      <c r="D4" s="197" t="n">
        <v>8</v>
      </c>
      <c r="E4" s="197" t="n">
        <v>8</v>
      </c>
      <c r="F4" s="197" t="s">
        <v>50</v>
      </c>
      <c r="G4" s="358" t="s">
        <v>50</v>
      </c>
      <c r="H4" s="197" t="n">
        <v>8</v>
      </c>
      <c r="I4" s="358" t="n">
        <v>8</v>
      </c>
      <c r="J4" s="358" t="n">
        <v>8</v>
      </c>
      <c r="K4" s="358" t="n">
        <v>8</v>
      </c>
      <c r="L4" s="358" t="n">
        <v>8</v>
      </c>
      <c r="M4" s="358" t="s">
        <v>50</v>
      </c>
      <c r="N4" s="358" t="s">
        <v>50</v>
      </c>
      <c r="O4" s="197" t="n">
        <v>8</v>
      </c>
      <c r="P4" s="358" t="n">
        <v>8</v>
      </c>
      <c r="Q4" s="358" t="n">
        <v>8</v>
      </c>
      <c r="R4" s="197" t="n">
        <v>8</v>
      </c>
      <c r="S4" s="197" t="n">
        <v>8</v>
      </c>
      <c r="T4" s="197" t="s">
        <v>50</v>
      </c>
      <c r="U4" s="197" t="s">
        <v>50</v>
      </c>
      <c r="V4" s="359" t="s">
        <v>15</v>
      </c>
      <c r="W4" s="359" t="s">
        <v>15</v>
      </c>
      <c r="X4" s="359" t="s">
        <v>15</v>
      </c>
      <c r="Y4" s="359" t="s">
        <v>15</v>
      </c>
      <c r="Z4" s="359" t="s">
        <v>15</v>
      </c>
      <c r="AA4" s="197" t="s">
        <v>50</v>
      </c>
      <c r="AB4" s="197" t="s">
        <v>50</v>
      </c>
      <c r="AC4" s="197" t="s">
        <v>50</v>
      </c>
      <c r="AD4" s="359" t="s">
        <v>15</v>
      </c>
      <c r="AE4" s="359" t="s">
        <v>15</v>
      </c>
      <c r="AF4" s="359" t="s">
        <v>15</v>
      </c>
      <c r="AG4" s="359" t="s">
        <v>15</v>
      </c>
      <c r="AH4" s="356" t="s">
        <v>50</v>
      </c>
      <c r="AI4" s="195" t="n">
        <f aca="false">IF(COUNTIF(D4:AH4,"&gt;0")&gt;$AI$1,$AI$1,COUNTIF(D4:AH4,"&gt;0"))</f>
        <v>12</v>
      </c>
      <c r="AJ4" s="196"/>
      <c r="AK4" s="196" t="n">
        <f aca="false">COUNTIF($D4:$AH4,"отп/Б")+COUNTIF($D4:$AH4,"отп")+COUNTIF($D4:$AH4,"отп/с")</f>
        <v>9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40</v>
      </c>
      <c r="AQ4" s="197"/>
      <c r="AR4" s="197" t="n">
        <v>60</v>
      </c>
      <c r="AS4" s="197" t="n">
        <f aca="false">AO4*AP4+AQ4*AR4+AM4*AN4</f>
        <v>0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18</v>
      </c>
      <c r="D5" s="360" t="s">
        <v>15</v>
      </c>
      <c r="E5" s="360" t="s">
        <v>15</v>
      </c>
      <c r="F5" s="197" t="s">
        <v>50</v>
      </c>
      <c r="G5" s="358" t="s">
        <v>50</v>
      </c>
      <c r="H5" s="359" t="s">
        <v>15</v>
      </c>
      <c r="I5" s="359" t="s">
        <v>15</v>
      </c>
      <c r="J5" s="359" t="s">
        <v>15</v>
      </c>
      <c r="K5" s="359" t="s">
        <v>15</v>
      </c>
      <c r="L5" s="359" t="s">
        <v>15</v>
      </c>
      <c r="M5" s="358" t="s">
        <v>50</v>
      </c>
      <c r="N5" s="358" t="s">
        <v>50</v>
      </c>
      <c r="O5" s="197" t="n">
        <v>8</v>
      </c>
      <c r="P5" s="358" t="n">
        <v>8</v>
      </c>
      <c r="Q5" s="358" t="n">
        <v>8</v>
      </c>
      <c r="R5" s="197" t="n">
        <v>8</v>
      </c>
      <c r="S5" s="197" t="n">
        <v>8</v>
      </c>
      <c r="T5" s="197" t="s">
        <v>50</v>
      </c>
      <c r="U5" s="197" t="s">
        <v>50</v>
      </c>
      <c r="V5" s="197" t="n">
        <v>8</v>
      </c>
      <c r="W5" s="197" t="n">
        <v>8</v>
      </c>
      <c r="X5" s="197" t="n">
        <v>8</v>
      </c>
      <c r="Y5" s="358" t="n">
        <v>8</v>
      </c>
      <c r="Z5" s="358" t="n">
        <v>8</v>
      </c>
      <c r="AA5" s="197" t="s">
        <v>50</v>
      </c>
      <c r="AB5" s="197" t="s">
        <v>50</v>
      </c>
      <c r="AC5" s="197" t="s">
        <v>50</v>
      </c>
      <c r="AD5" s="197" t="n">
        <v>8</v>
      </c>
      <c r="AE5" s="197" t="n">
        <v>8</v>
      </c>
      <c r="AF5" s="197" t="n">
        <v>8</v>
      </c>
      <c r="AG5" s="197" t="n">
        <v>8</v>
      </c>
      <c r="AH5" s="356" t="s">
        <v>50</v>
      </c>
      <c r="AI5" s="192" t="n">
        <f aca="false">IF(COUNTIF(D5:AH5,"&gt;0")&gt;$AI$1,$AI$1,COUNTIF(D5:AH5,"&gt;0"))</f>
        <v>14</v>
      </c>
      <c r="AJ5" s="192"/>
      <c r="AK5" s="196" t="n">
        <f aca="false">COUNTIF($D5:$AH5,"отп/Б")+COUNTIF($D5:$AH5,"отп")+COUNTIF($D5:$AH5,"отп/с")</f>
        <v>7</v>
      </c>
      <c r="AL5" s="196" t="n">
        <f aca="false">COUNTIF($D5:$AH5,"Б")</f>
        <v>0</v>
      </c>
      <c r="AM5" s="196"/>
      <c r="AN5" s="197" t="n">
        <v>25</v>
      </c>
      <c r="AO5" s="197"/>
      <c r="AP5" s="230" t="n">
        <v>50</v>
      </c>
      <c r="AQ5" s="197"/>
      <c r="AR5" s="230" t="n">
        <v>75</v>
      </c>
      <c r="AS5" s="230" t="n">
        <f aca="false">AO5*AP5+AQ5*AR5+AM5*AN5</f>
        <v>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19</v>
      </c>
      <c r="D6" s="197" t="n">
        <v>9</v>
      </c>
      <c r="E6" s="197" t="n">
        <v>13.5</v>
      </c>
      <c r="F6" s="361" t="n">
        <v>14</v>
      </c>
      <c r="G6" s="358" t="s">
        <v>50</v>
      </c>
      <c r="H6" s="197" t="n">
        <v>8</v>
      </c>
      <c r="I6" s="358" t="n">
        <v>8</v>
      </c>
      <c r="J6" s="362" t="n">
        <v>11.5</v>
      </c>
      <c r="K6" s="358" t="n">
        <v>8</v>
      </c>
      <c r="L6" s="362" t="n">
        <v>11.5</v>
      </c>
      <c r="M6" s="358" t="s">
        <v>50</v>
      </c>
      <c r="N6" s="358" t="s">
        <v>50</v>
      </c>
      <c r="O6" s="197" t="n">
        <v>8</v>
      </c>
      <c r="P6" s="358" t="n">
        <v>8</v>
      </c>
      <c r="Q6" s="358" t="n">
        <v>9</v>
      </c>
      <c r="R6" s="363" t="n">
        <v>14.5</v>
      </c>
      <c r="S6" s="197" t="n">
        <v>8</v>
      </c>
      <c r="T6" s="197" t="s">
        <v>50</v>
      </c>
      <c r="U6" s="197" t="s">
        <v>50</v>
      </c>
      <c r="V6" s="197" t="n">
        <v>8</v>
      </c>
      <c r="W6" s="197" t="n">
        <v>8</v>
      </c>
      <c r="X6" s="363" t="n">
        <v>12.5</v>
      </c>
      <c r="Y6" s="358" t="n">
        <v>8</v>
      </c>
      <c r="Z6" s="362" t="n">
        <v>11.5</v>
      </c>
      <c r="AA6" s="197" t="s">
        <v>50</v>
      </c>
      <c r="AB6" s="197" t="s">
        <v>50</v>
      </c>
      <c r="AC6" s="197" t="s">
        <v>50</v>
      </c>
      <c r="AD6" s="197" t="n">
        <v>8</v>
      </c>
      <c r="AE6" s="197" t="n">
        <v>8</v>
      </c>
      <c r="AF6" s="197" t="n">
        <v>8</v>
      </c>
      <c r="AG6" s="363" t="n">
        <v>15.5</v>
      </c>
      <c r="AH6" s="356" t="s">
        <v>50</v>
      </c>
      <c r="AI6" s="200" t="n">
        <f aca="false">IF(COUNTIF(D6:AH6,"&gt;0")&gt;$AI$1,$AI$1,COUNTIF(D6:AH6,"&gt;0"))</f>
        <v>22</v>
      </c>
      <c r="AJ6" s="196"/>
      <c r="AK6" s="196" t="n">
        <f aca="false">COUNTIF($D6:$AH6,"отп/Б")+COUNTIF($D6:$AH6,"отп")+COUNTIF($D6:$AH6,"отп/с")</f>
        <v>0</v>
      </c>
      <c r="AL6" s="196" t="n">
        <f aca="false">COUNTIF($D6:$AH6,"Б")</f>
        <v>0</v>
      </c>
      <c r="AM6" s="196"/>
      <c r="AN6" s="197" t="n">
        <v>25</v>
      </c>
      <c r="AO6" s="197" t="n">
        <v>37</v>
      </c>
      <c r="AP6" s="230" t="n">
        <v>40</v>
      </c>
      <c r="AQ6" s="197" t="n">
        <v>14</v>
      </c>
      <c r="AR6" s="197" t="n">
        <v>60</v>
      </c>
      <c r="AS6" s="197" t="n">
        <f aca="false">AO6*AP6+AQ6*AR6+AM6*AN6</f>
        <v>2320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20</v>
      </c>
      <c r="D7" s="197" t="n">
        <v>20</v>
      </c>
      <c r="E7" s="197" t="n">
        <v>17</v>
      </c>
      <c r="F7" s="197" t="s">
        <v>50</v>
      </c>
      <c r="G7" s="358" t="s">
        <v>50</v>
      </c>
      <c r="H7" s="363" t="n">
        <v>11.5</v>
      </c>
      <c r="I7" s="358" t="n">
        <v>8</v>
      </c>
      <c r="J7" s="358" t="n">
        <v>8</v>
      </c>
      <c r="K7" s="197" t="n">
        <v>20</v>
      </c>
      <c r="L7" s="358" t="n">
        <v>17</v>
      </c>
      <c r="M7" s="358" t="s">
        <v>50</v>
      </c>
      <c r="N7" s="358" t="s">
        <v>50</v>
      </c>
      <c r="O7" s="363" t="n">
        <v>14</v>
      </c>
      <c r="P7" s="358" t="n">
        <v>8</v>
      </c>
      <c r="Q7" s="362" t="n">
        <v>10.5</v>
      </c>
      <c r="R7" s="363" t="n">
        <v>19</v>
      </c>
      <c r="S7" s="363" t="n">
        <v>9.5</v>
      </c>
      <c r="T7" s="197" t="s">
        <v>50</v>
      </c>
      <c r="U7" s="197" t="s">
        <v>50</v>
      </c>
      <c r="V7" s="197" t="n">
        <v>8</v>
      </c>
      <c r="W7" s="197" t="n">
        <v>8</v>
      </c>
      <c r="X7" s="197" t="n">
        <v>8</v>
      </c>
      <c r="Y7" s="358" t="n">
        <v>20</v>
      </c>
      <c r="Z7" s="358" t="n">
        <v>17</v>
      </c>
      <c r="AA7" s="197" t="s">
        <v>50</v>
      </c>
      <c r="AB7" s="197" t="s">
        <v>50</v>
      </c>
      <c r="AC7" s="197" t="s">
        <v>50</v>
      </c>
      <c r="AD7" s="197" t="n">
        <v>8</v>
      </c>
      <c r="AE7" s="197" t="n">
        <v>8</v>
      </c>
      <c r="AF7" s="197" t="n">
        <v>20</v>
      </c>
      <c r="AG7" s="197" t="n">
        <v>17</v>
      </c>
      <c r="AH7" s="356" t="s">
        <v>50</v>
      </c>
      <c r="AI7" s="195" t="n">
        <f aca="false">IF(COUNTIF(D7:AH7,"&gt;0")&gt;$AI$1,$AI$1,COUNTIF(D7:AH7,"&gt;0"))</f>
        <v>21</v>
      </c>
      <c r="AJ7" s="196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196" t="n">
        <v>32</v>
      </c>
      <c r="AN7" s="197" t="n">
        <v>25</v>
      </c>
      <c r="AO7" s="197" t="n">
        <v>76.5</v>
      </c>
      <c r="AP7" s="230" t="n">
        <v>40</v>
      </c>
      <c r="AQ7" s="197"/>
      <c r="AR7" s="197" t="n">
        <v>60</v>
      </c>
      <c r="AS7" s="197" t="n">
        <f aca="false">AO7*AP7+AQ7*AR7+AM7*AN7</f>
        <v>3860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21</v>
      </c>
      <c r="D8" s="197" t="n">
        <v>8</v>
      </c>
      <c r="E8" s="197" t="n">
        <v>8</v>
      </c>
      <c r="F8" s="197" t="s">
        <v>50</v>
      </c>
      <c r="G8" s="358" t="s">
        <v>50</v>
      </c>
      <c r="H8" s="197" t="n">
        <v>8</v>
      </c>
      <c r="I8" s="358" t="n">
        <v>8</v>
      </c>
      <c r="J8" s="358" t="n">
        <v>8</v>
      </c>
      <c r="K8" s="358" t="n">
        <v>8</v>
      </c>
      <c r="L8" s="358" t="n">
        <v>8</v>
      </c>
      <c r="M8" s="358" t="s">
        <v>50</v>
      </c>
      <c r="N8" s="358" t="s">
        <v>50</v>
      </c>
      <c r="O8" s="197" t="n">
        <v>8</v>
      </c>
      <c r="P8" s="358" t="n">
        <v>8</v>
      </c>
      <c r="Q8" s="358" t="n">
        <v>8</v>
      </c>
      <c r="R8" s="197" t="n">
        <v>10</v>
      </c>
      <c r="S8" s="197" t="n">
        <v>9.5</v>
      </c>
      <c r="T8" s="197" t="s">
        <v>50</v>
      </c>
      <c r="U8" s="197" t="s">
        <v>50</v>
      </c>
      <c r="V8" s="197" t="n">
        <v>8</v>
      </c>
      <c r="W8" s="197" t="n">
        <v>8</v>
      </c>
      <c r="X8" s="197" t="n">
        <v>8</v>
      </c>
      <c r="Y8" s="358" t="n">
        <v>8</v>
      </c>
      <c r="Z8" s="358" t="n">
        <v>9</v>
      </c>
      <c r="AA8" s="197" t="s">
        <v>50</v>
      </c>
      <c r="AB8" s="197" t="s">
        <v>50</v>
      </c>
      <c r="AC8" s="197" t="s">
        <v>50</v>
      </c>
      <c r="AD8" s="197" t="n">
        <v>8</v>
      </c>
      <c r="AE8" s="197" t="n">
        <v>8</v>
      </c>
      <c r="AF8" s="197" t="n">
        <v>8</v>
      </c>
      <c r="AG8" s="197" t="n">
        <v>8</v>
      </c>
      <c r="AH8" s="356" t="s">
        <v>50</v>
      </c>
      <c r="AI8" s="200" t="n">
        <f aca="false">IF(COUNTIF(D8:AH8,"&gt;0")&gt;$AI$1,$AI$1,COUNTIF(D8:AH8,"&gt;0"))</f>
        <v>21</v>
      </c>
      <c r="AJ8" s="196"/>
      <c r="AK8" s="196" t="n">
        <f aca="false">COUNTIF($D8:$AH8,"отп/Б")+COUNTIF($D8:$AH8,"отп")+COUNTIF($D8:$AH8,"отп/с")</f>
        <v>0</v>
      </c>
      <c r="AL8" s="196" t="n">
        <f aca="false">COUNTIF($D8:$AH8,"Б")</f>
        <v>0</v>
      </c>
      <c r="AM8" s="196"/>
      <c r="AN8" s="197" t="n">
        <v>25</v>
      </c>
      <c r="AO8" s="197" t="n">
        <v>5</v>
      </c>
      <c r="AP8" s="230" t="n">
        <v>40</v>
      </c>
      <c r="AQ8" s="197"/>
      <c r="AR8" s="197" t="n">
        <v>60</v>
      </c>
      <c r="AS8" s="197" t="n">
        <f aca="false">AO8*AP8+AQ8*AR8+AM8*AN8</f>
        <v>200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22</v>
      </c>
      <c r="D9" s="197" t="n">
        <v>19</v>
      </c>
      <c r="E9" s="197" t="n">
        <v>10.5</v>
      </c>
      <c r="F9" s="197" t="s">
        <v>50</v>
      </c>
      <c r="G9" s="358" t="s">
        <v>50</v>
      </c>
      <c r="H9" s="197" t="n">
        <v>8</v>
      </c>
      <c r="I9" s="358" t="n">
        <v>8</v>
      </c>
      <c r="J9" s="358" t="n">
        <v>20</v>
      </c>
      <c r="K9" s="358" t="n">
        <v>17</v>
      </c>
      <c r="L9" s="362" t="n">
        <v>14.5</v>
      </c>
      <c r="M9" s="364" t="n">
        <v>10.5</v>
      </c>
      <c r="N9" s="358" t="s">
        <v>50</v>
      </c>
      <c r="O9" s="197" t="n">
        <v>8</v>
      </c>
      <c r="P9" s="358" t="n">
        <v>11</v>
      </c>
      <c r="Q9" s="358" t="n">
        <v>20</v>
      </c>
      <c r="R9" s="197" t="n">
        <v>22</v>
      </c>
      <c r="S9" s="363" t="n">
        <v>16.5</v>
      </c>
      <c r="T9" s="197" t="s">
        <v>50</v>
      </c>
      <c r="U9" s="197" t="s">
        <v>50</v>
      </c>
      <c r="V9" s="197" t="n">
        <v>8</v>
      </c>
      <c r="W9" s="197" t="n">
        <v>9</v>
      </c>
      <c r="X9" s="197" t="n">
        <v>20</v>
      </c>
      <c r="Y9" s="358" t="n">
        <v>22</v>
      </c>
      <c r="Z9" s="358" t="n">
        <v>8</v>
      </c>
      <c r="AA9" s="197" t="s">
        <v>50</v>
      </c>
      <c r="AB9" s="197" t="s">
        <v>50</v>
      </c>
      <c r="AC9" s="197" t="s">
        <v>50</v>
      </c>
      <c r="AD9" s="197" t="n">
        <v>8</v>
      </c>
      <c r="AE9" s="197" t="n">
        <v>20</v>
      </c>
      <c r="AF9" s="197" t="n">
        <v>18</v>
      </c>
      <c r="AG9" s="363" t="n">
        <v>11.5</v>
      </c>
      <c r="AH9" s="356" t="s">
        <v>50</v>
      </c>
      <c r="AI9" s="200" t="n">
        <f aca="false">IF(COUNTIF(D9:AH9,"&gt;0")&gt;$AI$1,$AI$1,COUNTIF(D9:AH9,"&gt;0"))</f>
        <v>22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 t="n">
        <v>32</v>
      </c>
      <c r="AN9" s="197" t="n">
        <v>15</v>
      </c>
      <c r="AO9" s="197" t="n">
        <v>93</v>
      </c>
      <c r="AP9" s="230" t="n">
        <v>30</v>
      </c>
      <c r="AQ9" s="197" t="n">
        <v>10.5</v>
      </c>
      <c r="AR9" s="197" t="n">
        <v>45</v>
      </c>
      <c r="AS9" s="197" t="n">
        <f aca="false">AO9*AP9+AQ9*AR9+AM9*AN9</f>
        <v>3742.5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23</v>
      </c>
      <c r="D10" s="365" t="n">
        <v>20</v>
      </c>
      <c r="E10" s="365" t="n">
        <v>17</v>
      </c>
      <c r="F10" s="197" t="s">
        <v>50</v>
      </c>
      <c r="G10" s="358" t="s">
        <v>50</v>
      </c>
      <c r="H10" s="197" t="n">
        <v>8</v>
      </c>
      <c r="I10" s="358" t="n">
        <v>8</v>
      </c>
      <c r="J10" s="358" t="n">
        <v>8</v>
      </c>
      <c r="K10" s="366" t="n">
        <v>20</v>
      </c>
      <c r="L10" s="366" t="n">
        <v>17</v>
      </c>
      <c r="M10" s="358" t="s">
        <v>50</v>
      </c>
      <c r="N10" s="358" t="s">
        <v>50</v>
      </c>
      <c r="O10" s="197" t="n">
        <v>8</v>
      </c>
      <c r="P10" s="358" t="n">
        <v>8</v>
      </c>
      <c r="Q10" s="358" t="n">
        <v>9</v>
      </c>
      <c r="R10" s="197" t="n">
        <v>20</v>
      </c>
      <c r="S10" s="197" t="n">
        <v>17</v>
      </c>
      <c r="T10" s="197" t="s">
        <v>50</v>
      </c>
      <c r="U10" s="197" t="s">
        <v>50</v>
      </c>
      <c r="V10" s="197" t="n">
        <v>8</v>
      </c>
      <c r="W10" s="197" t="n">
        <v>8</v>
      </c>
      <c r="X10" s="197" t="n">
        <v>8</v>
      </c>
      <c r="Y10" s="197" t="n">
        <v>8</v>
      </c>
      <c r="Z10" s="197" t="n">
        <v>8</v>
      </c>
      <c r="AA10" s="197" t="s">
        <v>50</v>
      </c>
      <c r="AB10" s="197" t="s">
        <v>50</v>
      </c>
      <c r="AC10" s="197" t="s">
        <v>50</v>
      </c>
      <c r="AD10" s="197" t="n">
        <v>8</v>
      </c>
      <c r="AE10" s="197" t="n">
        <v>20</v>
      </c>
      <c r="AF10" s="197" t="n">
        <v>18</v>
      </c>
      <c r="AG10" s="197" t="n">
        <v>8</v>
      </c>
      <c r="AH10" s="356" t="s">
        <v>50</v>
      </c>
      <c r="AI10" s="200" t="n">
        <f aca="false">IF(COUNTIF(D10:AH10,"&gt;0")&gt;$AI$1,$AI$1,COUNTIF(D10:AH10,"&gt;0"))</f>
        <v>21</v>
      </c>
      <c r="AJ10" s="196"/>
      <c r="AK10" s="196" t="n">
        <f aca="false">COUNTIF($D10:$AH10,"отп/Б")+COUNTIF($D10:$AH10,"отп")+COUNTIF($D10:$AH10,"отп/с")</f>
        <v>0</v>
      </c>
      <c r="AL10" s="196" t="n">
        <f aca="false">COUNTIF($D10:$AH10,"Б")</f>
        <v>0</v>
      </c>
      <c r="AM10" s="196" t="n">
        <v>28</v>
      </c>
      <c r="AN10" s="197" t="n">
        <v>25</v>
      </c>
      <c r="AO10" s="197" t="n">
        <v>40</v>
      </c>
      <c r="AP10" s="230" t="n">
        <v>40</v>
      </c>
      <c r="AQ10" s="197"/>
      <c r="AR10" s="197" t="n">
        <v>60</v>
      </c>
      <c r="AS10" s="197" t="n">
        <f aca="false">AO10*AP10+AQ10*AR10+AM10*AN10</f>
        <v>2300</v>
      </c>
      <c r="AT10" s="230"/>
    </row>
    <row r="11" customFormat="false" ht="15" hidden="false" customHeight="false" outlineLevel="0" collapsed="false">
      <c r="A11" s="290" t="n">
        <f aca="false">A10+1</f>
        <v>9</v>
      </c>
      <c r="B11" s="197" t="s">
        <v>12</v>
      </c>
      <c r="C11" s="357" t="s">
        <v>24</v>
      </c>
      <c r="D11" s="360" t="s">
        <v>15</v>
      </c>
      <c r="E11" s="360" t="s">
        <v>15</v>
      </c>
      <c r="F11" s="197" t="s">
        <v>50</v>
      </c>
      <c r="G11" s="358" t="s">
        <v>50</v>
      </c>
      <c r="H11" s="359" t="s">
        <v>15</v>
      </c>
      <c r="I11" s="359" t="s">
        <v>15</v>
      </c>
      <c r="J11" s="359" t="s">
        <v>15</v>
      </c>
      <c r="K11" s="359" t="s">
        <v>15</v>
      </c>
      <c r="L11" s="359" t="s">
        <v>15</v>
      </c>
      <c r="M11" s="358" t="s">
        <v>50</v>
      </c>
      <c r="N11" s="358" t="s">
        <v>50</v>
      </c>
      <c r="O11" s="197" t="n">
        <v>8</v>
      </c>
      <c r="P11" s="358" t="n">
        <v>8</v>
      </c>
      <c r="Q11" s="358" t="n">
        <v>8</v>
      </c>
      <c r="R11" s="358" t="n">
        <v>8</v>
      </c>
      <c r="S11" s="358" t="n">
        <v>8</v>
      </c>
      <c r="T11" s="197" t="s">
        <v>50</v>
      </c>
      <c r="U11" s="197" t="s">
        <v>50</v>
      </c>
      <c r="V11" s="358" t="n">
        <v>8</v>
      </c>
      <c r="W11" s="197" t="n">
        <v>8</v>
      </c>
      <c r="X11" s="197" t="n">
        <v>8</v>
      </c>
      <c r="Y11" s="358" t="n">
        <v>8</v>
      </c>
      <c r="Z11" s="358" t="n">
        <v>8</v>
      </c>
      <c r="AA11" s="197" t="s">
        <v>50</v>
      </c>
      <c r="AB11" s="197" t="s">
        <v>50</v>
      </c>
      <c r="AC11" s="197" t="s">
        <v>50</v>
      </c>
      <c r="AD11" s="197" t="n">
        <v>8</v>
      </c>
      <c r="AE11" s="197" t="n">
        <v>8</v>
      </c>
      <c r="AF11" s="197" t="n">
        <v>8</v>
      </c>
      <c r="AG11" s="197" t="n">
        <v>8</v>
      </c>
      <c r="AH11" s="356" t="s">
        <v>50</v>
      </c>
      <c r="AI11" s="200" t="n">
        <f aca="false">IF(COUNTIF(D11:AH11,"&gt;0")&gt;$AI$1,$AI$1,COUNTIF(D11:AH11,"&gt;0"))</f>
        <v>14</v>
      </c>
      <c r="AJ11" s="196"/>
      <c r="AK11" s="196" t="n">
        <f aca="false">COUNTIF($D11:$AH11,"отп/Б")+COUNTIF($D11:$AH11,"отп")+COUNTIF($D11:$AH11,"отп/с")</f>
        <v>7</v>
      </c>
      <c r="AL11" s="196" t="n">
        <f aca="false">COUNTIF($D11:$AH11,"Б")</f>
        <v>0</v>
      </c>
      <c r="AM11" s="196"/>
      <c r="AN11" s="197" t="n">
        <v>25</v>
      </c>
      <c r="AO11" s="197" t="n">
        <v>30</v>
      </c>
      <c r="AP11" s="230" t="n">
        <v>40</v>
      </c>
      <c r="AQ11" s="197"/>
      <c r="AR11" s="230" t="n">
        <v>60</v>
      </c>
      <c r="AS11" s="230" t="n">
        <f aca="false">AO11*AP11+AQ11*AR11+AM11*AN11</f>
        <v>1200</v>
      </c>
      <c r="AT11" s="230"/>
    </row>
    <row r="12" customFormat="false" ht="15" hidden="false" customHeight="false" outlineLevel="0" collapsed="false">
      <c r="A12" s="290" t="n">
        <f aca="false">A11+1</f>
        <v>10</v>
      </c>
      <c r="B12" s="214" t="s">
        <v>12</v>
      </c>
      <c r="C12" s="367" t="s">
        <v>26</v>
      </c>
      <c r="D12" s="214" t="n">
        <v>8</v>
      </c>
      <c r="E12" s="214" t="n">
        <v>8</v>
      </c>
      <c r="F12" s="214" t="s">
        <v>50</v>
      </c>
      <c r="G12" s="368" t="s">
        <v>50</v>
      </c>
      <c r="H12" s="214" t="n">
        <v>11.5</v>
      </c>
      <c r="I12" s="368" t="n">
        <v>10.5</v>
      </c>
      <c r="J12" s="368" t="n">
        <v>8</v>
      </c>
      <c r="K12" s="368" t="n">
        <v>8</v>
      </c>
      <c r="L12" s="368" t="n">
        <v>8</v>
      </c>
      <c r="M12" s="368" t="s">
        <v>50</v>
      </c>
      <c r="N12" s="368" t="s">
        <v>50</v>
      </c>
      <c r="O12" s="214" t="n">
        <v>8</v>
      </c>
      <c r="P12" s="368" t="n">
        <v>8</v>
      </c>
      <c r="Q12" s="368" t="n">
        <v>8</v>
      </c>
      <c r="R12" s="368" t="n">
        <v>8</v>
      </c>
      <c r="S12" s="368" t="n">
        <v>8</v>
      </c>
      <c r="T12" s="214" t="s">
        <v>50</v>
      </c>
      <c r="U12" s="214" t="s">
        <v>50</v>
      </c>
      <c r="V12" s="368" t="n">
        <v>8</v>
      </c>
      <c r="W12" s="214" t="n">
        <v>8</v>
      </c>
      <c r="X12" s="214" t="n">
        <v>8</v>
      </c>
      <c r="Y12" s="368" t="n">
        <v>20</v>
      </c>
      <c r="Z12" s="368" t="n">
        <v>17</v>
      </c>
      <c r="AA12" s="214" t="s">
        <v>50</v>
      </c>
      <c r="AB12" s="214" t="s">
        <v>50</v>
      </c>
      <c r="AC12" s="214" t="s">
        <v>50</v>
      </c>
      <c r="AD12" s="214" t="n">
        <v>8</v>
      </c>
      <c r="AE12" s="369" t="n">
        <v>15.5</v>
      </c>
      <c r="AF12" s="197" t="n">
        <v>20</v>
      </c>
      <c r="AG12" s="214" t="n">
        <v>17</v>
      </c>
      <c r="AH12" s="356" t="s">
        <v>50</v>
      </c>
      <c r="AI12" s="211" t="n">
        <f aca="false">IF(COUNTIF(D12:AH12,"&gt;0")&gt;$AI$1,$AI$1,COUNTIF(D12:AH12,"&gt;0"))</f>
        <v>21</v>
      </c>
      <c r="AJ12" s="213"/>
      <c r="AK12" s="213" t="n">
        <f aca="false">COUNTIF($D12:$AH12,"отп/Б")+COUNTIF($D12:$AH12,"отп")+COUNTIF($D12:$AH12,"отп/с")</f>
        <v>0</v>
      </c>
      <c r="AL12" s="213" t="n">
        <f aca="false">COUNTIF($D12:$AH12,"Б")</f>
        <v>0</v>
      </c>
      <c r="AM12" s="213" t="n">
        <v>16</v>
      </c>
      <c r="AN12" s="214" t="n">
        <v>15</v>
      </c>
      <c r="AO12" s="214" t="n">
        <v>40.5</v>
      </c>
      <c r="AP12" s="304" t="n">
        <v>30</v>
      </c>
      <c r="AQ12" s="214"/>
      <c r="AR12" s="304" t="n">
        <v>45</v>
      </c>
      <c r="AS12" s="304" t="n">
        <f aca="false">AO12*AP12+AQ12*AR12+AM12*AN12</f>
        <v>1455</v>
      </c>
      <c r="AT12" s="304"/>
    </row>
    <row r="13" customFormat="false" ht="15" hidden="false" customHeight="false" outlineLevel="0" collapsed="false">
      <c r="A13" s="290" t="n">
        <f aca="false">A12+1</f>
        <v>11</v>
      </c>
      <c r="B13" s="312" t="s">
        <v>27</v>
      </c>
      <c r="C13" s="370" t="s">
        <v>28</v>
      </c>
      <c r="D13" s="371" t="n">
        <v>8</v>
      </c>
      <c r="E13" s="371" t="n">
        <v>8</v>
      </c>
      <c r="F13" s="371" t="s">
        <v>50</v>
      </c>
      <c r="G13" s="372" t="s">
        <v>50</v>
      </c>
      <c r="H13" s="371" t="n">
        <v>8</v>
      </c>
      <c r="I13" s="372" t="n">
        <v>8</v>
      </c>
      <c r="J13" s="372" t="n">
        <v>8</v>
      </c>
      <c r="K13" s="371" t="n">
        <v>8</v>
      </c>
      <c r="L13" s="371" t="n">
        <v>8</v>
      </c>
      <c r="M13" s="372" t="s">
        <v>50</v>
      </c>
      <c r="N13" s="372" t="s">
        <v>50</v>
      </c>
      <c r="O13" s="371" t="n">
        <v>8</v>
      </c>
      <c r="P13" s="372" t="n">
        <v>8</v>
      </c>
      <c r="Q13" s="372" t="n">
        <v>8</v>
      </c>
      <c r="R13" s="372" t="n">
        <v>8</v>
      </c>
      <c r="S13" s="372" t="n">
        <v>8</v>
      </c>
      <c r="T13" s="371" t="s">
        <v>50</v>
      </c>
      <c r="U13" s="371" t="s">
        <v>50</v>
      </c>
      <c r="V13" s="372" t="n">
        <v>8</v>
      </c>
      <c r="W13" s="371" t="n">
        <v>8</v>
      </c>
      <c r="X13" s="371" t="n">
        <v>8</v>
      </c>
      <c r="Y13" s="372" t="n">
        <v>8</v>
      </c>
      <c r="Z13" s="372" t="n">
        <v>8</v>
      </c>
      <c r="AA13" s="371" t="s">
        <v>50</v>
      </c>
      <c r="AB13" s="371" t="s">
        <v>50</v>
      </c>
      <c r="AC13" s="371" t="s">
        <v>50</v>
      </c>
      <c r="AD13" s="371" t="s">
        <v>15</v>
      </c>
      <c r="AE13" s="371" t="s">
        <v>15</v>
      </c>
      <c r="AF13" s="222" t="s">
        <v>15</v>
      </c>
      <c r="AG13" s="222" t="s">
        <v>15</v>
      </c>
      <c r="AH13" s="356" t="s">
        <v>50</v>
      </c>
      <c r="AI13" s="373" t="n">
        <f aca="false">IF(COUNTIF(D13:AH13,"&gt;0")&gt;$AI$1,$AI$1,COUNTIF(D13:AH13,"&gt;0"))</f>
        <v>17</v>
      </c>
      <c r="AJ13" s="312"/>
      <c r="AK13" s="312" t="n">
        <f aca="false">COUNTIF($D13:$AH13,"отп/Б")+COUNTIF($D13:$AH13,"отп")+COUNTIF($D13:$AH13,"отп/с")</f>
        <v>4</v>
      </c>
      <c r="AL13" s="312" t="n">
        <f aca="false">COUNTIF($D13:$AH13,"Б")</f>
        <v>0</v>
      </c>
      <c r="AM13" s="312"/>
      <c r="AN13" s="312" t="n">
        <v>25</v>
      </c>
      <c r="AO13" s="225"/>
      <c r="AP13" s="312" t="n">
        <v>50</v>
      </c>
      <c r="AQ13" s="374"/>
      <c r="AR13" s="225" t="n">
        <v>75</v>
      </c>
      <c r="AS13" s="225" t="n">
        <f aca="false">AO13*AP13+AQ13*AR13+AM13*AN13</f>
        <v>0</v>
      </c>
      <c r="AT13" s="375"/>
    </row>
    <row r="14" customFormat="false" ht="15" hidden="false" customHeight="false" outlineLevel="0" collapsed="false">
      <c r="A14" s="290" t="n">
        <f aca="false">A13+1</f>
        <v>12</v>
      </c>
      <c r="B14" s="197" t="s">
        <v>27</v>
      </c>
      <c r="C14" s="376" t="s">
        <v>32</v>
      </c>
      <c r="D14" s="192" t="n">
        <v>8</v>
      </c>
      <c r="E14" s="192" t="n">
        <v>8</v>
      </c>
      <c r="F14" s="192" t="s">
        <v>50</v>
      </c>
      <c r="G14" s="377" t="s">
        <v>50</v>
      </c>
      <c r="H14" s="192" t="n">
        <v>8</v>
      </c>
      <c r="I14" s="377" t="n">
        <v>8</v>
      </c>
      <c r="J14" s="377" t="n">
        <v>8</v>
      </c>
      <c r="K14" s="192" t="n">
        <v>8</v>
      </c>
      <c r="L14" s="192" t="n">
        <v>8</v>
      </c>
      <c r="M14" s="377" t="s">
        <v>50</v>
      </c>
      <c r="N14" s="377" t="s">
        <v>50</v>
      </c>
      <c r="O14" s="192" t="n">
        <v>8</v>
      </c>
      <c r="P14" s="377" t="n">
        <v>11</v>
      </c>
      <c r="Q14" s="377" t="n">
        <v>9</v>
      </c>
      <c r="R14" s="377" t="n">
        <v>8</v>
      </c>
      <c r="S14" s="377" t="n">
        <v>8</v>
      </c>
      <c r="T14" s="192" t="s">
        <v>50</v>
      </c>
      <c r="U14" s="192" t="s">
        <v>50</v>
      </c>
      <c r="V14" s="377" t="n">
        <v>10</v>
      </c>
      <c r="W14" s="192" t="n">
        <v>9</v>
      </c>
      <c r="X14" s="192" t="n">
        <v>9</v>
      </c>
      <c r="Y14" s="244" t="n">
        <v>9</v>
      </c>
      <c r="Z14" s="244" t="n">
        <v>8</v>
      </c>
      <c r="AA14" s="192" t="s">
        <v>50</v>
      </c>
      <c r="AB14" s="192" t="s">
        <v>50</v>
      </c>
      <c r="AC14" s="192" t="s">
        <v>50</v>
      </c>
      <c r="AD14" s="192" t="n">
        <v>9</v>
      </c>
      <c r="AE14" s="192" t="n">
        <v>8</v>
      </c>
      <c r="AF14" s="192" t="n">
        <v>8</v>
      </c>
      <c r="AG14" s="192" t="n">
        <v>8</v>
      </c>
      <c r="AH14" s="356" t="s">
        <v>50</v>
      </c>
      <c r="AI14" s="378" t="n">
        <f aca="false">IF(COUNTIF(D14:AH14,"&gt;0")&gt;$AI$1,$AI$1,COUNTIF(D14:AH14,"&gt;0"))</f>
        <v>21</v>
      </c>
      <c r="AJ14" s="197"/>
      <c r="AK14" s="197" t="n">
        <f aca="false">COUNTIF($D14:$AH14,"отп/Б")+COUNTIF($D14:$AH14,"отп")+COUNTIF($D14:$AH14,"отп/с")</f>
        <v>0</v>
      </c>
      <c r="AL14" s="197" t="n">
        <f aca="false">COUNTIF($D14:$AH14,"Б")</f>
        <v>0</v>
      </c>
      <c r="AM14" s="197"/>
      <c r="AN14" s="197" t="n">
        <v>25</v>
      </c>
      <c r="AO14" s="197" t="n">
        <v>10</v>
      </c>
      <c r="AP14" s="197" t="n">
        <v>50</v>
      </c>
      <c r="AQ14" s="379"/>
      <c r="AR14" s="197" t="n">
        <v>75</v>
      </c>
      <c r="AS14" s="197" t="n">
        <f aca="false">AO14*AP14+AQ14*AR14+AM14*AN14</f>
        <v>500</v>
      </c>
      <c r="AT14" s="380"/>
    </row>
    <row r="15" customFormat="false" ht="15" hidden="false" customHeight="false" outlineLevel="0" collapsed="false">
      <c r="A15" s="290" t="n">
        <f aca="false">A14+1</f>
        <v>13</v>
      </c>
      <c r="B15" s="197"/>
      <c r="C15" s="51" t="s">
        <v>98</v>
      </c>
      <c r="D15" s="192" t="n">
        <v>8</v>
      </c>
      <c r="E15" s="192" t="n">
        <v>8</v>
      </c>
      <c r="F15" s="192" t="s">
        <v>50</v>
      </c>
      <c r="G15" s="377" t="s">
        <v>50</v>
      </c>
      <c r="H15" s="192" t="n">
        <v>8</v>
      </c>
      <c r="I15" s="377" t="n">
        <v>8</v>
      </c>
      <c r="J15" s="377" t="n">
        <v>8</v>
      </c>
      <c r="K15" s="192" t="n">
        <v>8</v>
      </c>
      <c r="L15" s="192" t="n">
        <v>8</v>
      </c>
      <c r="M15" s="377" t="s">
        <v>50</v>
      </c>
      <c r="N15" s="377" t="s">
        <v>50</v>
      </c>
      <c r="O15" s="192" t="n">
        <v>8</v>
      </c>
      <c r="P15" s="377" t="n">
        <v>8</v>
      </c>
      <c r="Q15" s="377" t="n">
        <v>8</v>
      </c>
      <c r="R15" s="377" t="n">
        <v>8</v>
      </c>
      <c r="S15" s="377" t="n">
        <v>8</v>
      </c>
      <c r="T15" s="192" t="s">
        <v>50</v>
      </c>
      <c r="U15" s="192" t="s">
        <v>50</v>
      </c>
      <c r="V15" s="377" t="n">
        <v>10</v>
      </c>
      <c r="W15" s="192" t="n">
        <v>9</v>
      </c>
      <c r="X15" s="192" t="n">
        <v>10</v>
      </c>
      <c r="Y15" s="244" t="n">
        <v>10</v>
      </c>
      <c r="Z15" s="244" t="n">
        <v>8</v>
      </c>
      <c r="AA15" s="192" t="s">
        <v>50</v>
      </c>
      <c r="AB15" s="192" t="s">
        <v>50</v>
      </c>
      <c r="AC15" s="192" t="s">
        <v>50</v>
      </c>
      <c r="AD15" s="192" t="n">
        <v>8</v>
      </c>
      <c r="AE15" s="192" t="n">
        <v>9</v>
      </c>
      <c r="AF15" s="192" t="n">
        <v>8</v>
      </c>
      <c r="AG15" s="192" t="n">
        <v>8</v>
      </c>
      <c r="AH15" s="356" t="s">
        <v>50</v>
      </c>
      <c r="AI15" s="378" t="n">
        <f aca="false">IF(COUNTIF(D15:AH15,"&gt;0")&gt;$AI$1,$AI$1,COUNTIF(D15:AH15,"&gt;0"))</f>
        <v>21</v>
      </c>
      <c r="AJ15" s="197"/>
      <c r="AK15" s="197" t="n">
        <f aca="false">COUNTIF($D15:$AH15,"отп/Б")+COUNTIF($D15:$AH15,"отп")+COUNTIF($D15:$AH15,"отп/с")</f>
        <v>0</v>
      </c>
      <c r="AL15" s="197" t="n">
        <f aca="false">COUNTIF($D15:$AH15,"Б")</f>
        <v>0</v>
      </c>
      <c r="AM15" s="197"/>
      <c r="AN15" s="197" t="n">
        <v>25</v>
      </c>
      <c r="AO15" s="197" t="n">
        <v>8</v>
      </c>
      <c r="AP15" s="197" t="n">
        <v>50</v>
      </c>
      <c r="AQ15" s="379"/>
      <c r="AR15" s="197" t="n">
        <v>75</v>
      </c>
      <c r="AS15" s="197" t="n">
        <f aca="false">AO15*AP15+AQ15*AR15+AM15*AN15</f>
        <v>400</v>
      </c>
      <c r="AT15" s="380"/>
    </row>
    <row r="16" customFormat="false" ht="15" hidden="false" customHeight="false" outlineLevel="0" collapsed="false">
      <c r="A16" s="290" t="n">
        <f aca="false">A15+1</f>
        <v>14</v>
      </c>
      <c r="B16" s="197"/>
      <c r="C16" s="51" t="s">
        <v>99</v>
      </c>
      <c r="D16" s="192" t="n">
        <v>8</v>
      </c>
      <c r="E16" s="192" t="n">
        <v>8</v>
      </c>
      <c r="F16" s="192" t="s">
        <v>50</v>
      </c>
      <c r="G16" s="377" t="s">
        <v>50</v>
      </c>
      <c r="H16" s="192" t="n">
        <v>8</v>
      </c>
      <c r="I16" s="377" t="n">
        <v>8</v>
      </c>
      <c r="J16" s="377" t="n">
        <v>8</v>
      </c>
      <c r="K16" s="192" t="n">
        <v>8</v>
      </c>
      <c r="L16" s="192" t="n">
        <v>8</v>
      </c>
      <c r="M16" s="377" t="s">
        <v>50</v>
      </c>
      <c r="N16" s="377" t="s">
        <v>50</v>
      </c>
      <c r="O16" s="192" t="s">
        <v>15</v>
      </c>
      <c r="P16" s="377" t="s">
        <v>15</v>
      </c>
      <c r="Q16" s="377" t="s">
        <v>15</v>
      </c>
      <c r="R16" s="377" t="s">
        <v>15</v>
      </c>
      <c r="S16" s="377" t="s">
        <v>15</v>
      </c>
      <c r="T16" s="192" t="s">
        <v>50</v>
      </c>
      <c r="U16" s="192" t="s">
        <v>50</v>
      </c>
      <c r="V16" s="377" t="n">
        <v>10</v>
      </c>
      <c r="W16" s="192" t="n">
        <v>9</v>
      </c>
      <c r="X16" s="192" t="n">
        <v>9</v>
      </c>
      <c r="Y16" s="244" t="n">
        <v>9</v>
      </c>
      <c r="Z16" s="244" t="n">
        <v>8</v>
      </c>
      <c r="AA16" s="192" t="s">
        <v>50</v>
      </c>
      <c r="AB16" s="192" t="s">
        <v>50</v>
      </c>
      <c r="AC16" s="192" t="s">
        <v>50</v>
      </c>
      <c r="AD16" s="192" t="n">
        <v>8</v>
      </c>
      <c r="AE16" s="192" t="n">
        <v>9</v>
      </c>
      <c r="AF16" s="192" t="n">
        <v>8</v>
      </c>
      <c r="AG16" s="192" t="n">
        <v>8</v>
      </c>
      <c r="AH16" s="356" t="s">
        <v>50</v>
      </c>
      <c r="AI16" s="378"/>
      <c r="AJ16" s="197"/>
      <c r="AK16" s="197"/>
      <c r="AL16" s="197"/>
      <c r="AM16" s="197"/>
      <c r="AN16" s="197" t="n">
        <v>25</v>
      </c>
      <c r="AO16" s="197" t="n">
        <v>6</v>
      </c>
      <c r="AP16" s="197" t="n">
        <v>50</v>
      </c>
      <c r="AQ16" s="379"/>
      <c r="AR16" s="197" t="n">
        <v>75</v>
      </c>
      <c r="AS16" s="197" t="n">
        <f aca="false">AO16*AP16+AQ16*AR16+AM16*AN16</f>
        <v>300</v>
      </c>
      <c r="AT16" s="380"/>
    </row>
    <row r="17" customFormat="false" ht="15" hidden="false" customHeight="false" outlineLevel="0" collapsed="false">
      <c r="A17" s="290" t="n">
        <f aca="false">A16+1</f>
        <v>15</v>
      </c>
      <c r="B17" s="197" t="s">
        <v>27</v>
      </c>
      <c r="C17" s="376" t="s">
        <v>33</v>
      </c>
      <c r="D17" s="192" t="n">
        <v>8</v>
      </c>
      <c r="E17" s="192" t="n">
        <v>8</v>
      </c>
      <c r="F17" s="192" t="s">
        <v>50</v>
      </c>
      <c r="G17" s="381" t="n">
        <v>7</v>
      </c>
      <c r="H17" s="192" t="n">
        <v>23</v>
      </c>
      <c r="I17" s="377" t="n">
        <v>23</v>
      </c>
      <c r="J17" s="377" t="n">
        <v>23</v>
      </c>
      <c r="K17" s="377" t="n">
        <v>23</v>
      </c>
      <c r="L17" s="377" t="n">
        <v>23</v>
      </c>
      <c r="M17" s="377" t="s">
        <v>50</v>
      </c>
      <c r="N17" s="377" t="s">
        <v>50</v>
      </c>
      <c r="O17" s="192" t="n">
        <v>12</v>
      </c>
      <c r="P17" s="377" t="n">
        <v>15</v>
      </c>
      <c r="Q17" s="377" t="n">
        <v>23</v>
      </c>
      <c r="R17" s="377" t="n">
        <v>8</v>
      </c>
      <c r="S17" s="377" t="n">
        <v>11</v>
      </c>
      <c r="T17" s="192" t="s">
        <v>50</v>
      </c>
      <c r="U17" s="382" t="n">
        <v>6</v>
      </c>
      <c r="V17" s="192" t="n">
        <v>23</v>
      </c>
      <c r="W17" s="192" t="n">
        <v>23</v>
      </c>
      <c r="X17" s="192" t="n">
        <v>20</v>
      </c>
      <c r="Y17" s="244" t="n">
        <v>8</v>
      </c>
      <c r="Z17" s="244" t="n">
        <v>8</v>
      </c>
      <c r="AA17" s="192" t="s">
        <v>50</v>
      </c>
      <c r="AB17" s="192" t="s">
        <v>50</v>
      </c>
      <c r="AC17" s="192" t="s">
        <v>50</v>
      </c>
      <c r="AD17" s="192" t="s">
        <v>15</v>
      </c>
      <c r="AE17" s="192" t="s">
        <v>15</v>
      </c>
      <c r="AF17" s="192" t="s">
        <v>15</v>
      </c>
      <c r="AG17" s="192" t="s">
        <v>15</v>
      </c>
      <c r="AH17" s="356" t="s">
        <v>50</v>
      </c>
      <c r="AI17" s="378" t="n">
        <f aca="false">IF(COUNTIF(D17:AH17,"&gt;0")&gt;$AI$1,$AI$1,COUNTIF(D17:AH17,"&gt;0"))</f>
        <v>19</v>
      </c>
      <c r="AJ17" s="197"/>
      <c r="AK17" s="197" t="n">
        <f aca="false">COUNTIF($D17:$AH17,"отп/Б")+COUNTIF($D17:$AH17,"отп")+COUNTIF($D17:$AH17,"отп/с")</f>
        <v>4</v>
      </c>
      <c r="AL17" s="197" t="n">
        <f aca="false">COUNTIF($D17:$AH17,"Б")</f>
        <v>0</v>
      </c>
      <c r="AM17" s="237" t="n">
        <v>76</v>
      </c>
      <c r="AN17" s="197" t="n">
        <v>25</v>
      </c>
      <c r="AO17" s="237" t="n">
        <v>75</v>
      </c>
      <c r="AP17" s="197" t="n">
        <v>54</v>
      </c>
      <c r="AQ17" s="383"/>
      <c r="AR17" s="197" t="n">
        <v>75</v>
      </c>
      <c r="AS17" s="197" t="n">
        <f aca="false">AO17*AP17+AQ17*AR17+AM17*AN17</f>
        <v>5950</v>
      </c>
      <c r="AT17" s="380"/>
    </row>
    <row r="18" customFormat="false" ht="15" hidden="false" customHeight="false" outlineLevel="0" collapsed="false">
      <c r="A18" s="290" t="n">
        <f aca="false">A17+1</f>
        <v>16</v>
      </c>
      <c r="B18" s="197" t="s">
        <v>27</v>
      </c>
      <c r="C18" s="376" t="s">
        <v>34</v>
      </c>
      <c r="D18" s="192" t="n">
        <v>8</v>
      </c>
      <c r="E18" s="192" t="n">
        <v>8</v>
      </c>
      <c r="F18" s="192" t="s">
        <v>50</v>
      </c>
      <c r="G18" s="377" t="s">
        <v>50</v>
      </c>
      <c r="H18" s="192" t="n">
        <v>8</v>
      </c>
      <c r="I18" s="377" t="n">
        <v>8</v>
      </c>
      <c r="J18" s="377" t="n">
        <v>8</v>
      </c>
      <c r="K18" s="192" t="n">
        <v>8</v>
      </c>
      <c r="L18" s="192" t="n">
        <v>12</v>
      </c>
      <c r="M18" s="377" t="s">
        <v>50</v>
      </c>
      <c r="N18" s="377" t="s">
        <v>50</v>
      </c>
      <c r="O18" s="192" t="n">
        <v>8</v>
      </c>
      <c r="P18" s="377" t="n">
        <v>8</v>
      </c>
      <c r="Q18" s="377" t="n">
        <v>8</v>
      </c>
      <c r="R18" s="377" t="n">
        <v>8</v>
      </c>
      <c r="S18" s="377" t="n">
        <v>8</v>
      </c>
      <c r="T18" s="192" t="s">
        <v>50</v>
      </c>
      <c r="U18" s="192" t="s">
        <v>50</v>
      </c>
      <c r="V18" s="377" t="n">
        <v>8</v>
      </c>
      <c r="W18" s="192" t="n">
        <v>8</v>
      </c>
      <c r="X18" s="192" t="n">
        <v>8</v>
      </c>
      <c r="Y18" s="244" t="n">
        <v>15</v>
      </c>
      <c r="Z18" s="244" t="n">
        <v>23</v>
      </c>
      <c r="AA18" s="382" t="n">
        <v>8</v>
      </c>
      <c r="AB18" s="192" t="s">
        <v>50</v>
      </c>
      <c r="AC18" s="192" t="s">
        <v>50</v>
      </c>
      <c r="AD18" s="192" t="n">
        <v>9</v>
      </c>
      <c r="AE18" s="192" t="n">
        <v>8</v>
      </c>
      <c r="AF18" s="192" t="n">
        <v>8</v>
      </c>
      <c r="AG18" s="192" t="n">
        <v>8</v>
      </c>
      <c r="AH18" s="356" t="s">
        <v>50</v>
      </c>
      <c r="AI18" s="378" t="n">
        <f aca="false">IF(COUNTIF(D18:AH18,"&gt;0")&gt;$AI$1,$AI$1,COUNTIF(D18:AH18,"&gt;0"))</f>
        <v>22</v>
      </c>
      <c r="AJ18" s="197"/>
      <c r="AK18" s="197" t="n">
        <f aca="false">COUNTIF($D18:$AH18,"отп/Б")+COUNTIF($D18:$AH18,"отп")+COUNTIF($D18:$AH18,"отп/с")</f>
        <v>0</v>
      </c>
      <c r="AL18" s="197" t="n">
        <f aca="false">COUNTIF($D18:$AH18,"Б")</f>
        <v>0</v>
      </c>
      <c r="AM18" s="237" t="n">
        <v>13</v>
      </c>
      <c r="AN18" s="237" t="n">
        <v>25</v>
      </c>
      <c r="AO18" s="237" t="n">
        <v>39</v>
      </c>
      <c r="AP18" s="197" t="n">
        <v>40</v>
      </c>
      <c r="AQ18" s="383" t="n">
        <v>16</v>
      </c>
      <c r="AR18" s="197" t="n">
        <v>60</v>
      </c>
      <c r="AS18" s="197" t="n">
        <f aca="false">AO18*AP18+AQ18*AR18+AM18*AN18</f>
        <v>2845</v>
      </c>
      <c r="AT18" s="380"/>
    </row>
    <row r="19" customFormat="false" ht="15" hidden="false" customHeight="false" outlineLevel="0" collapsed="false">
      <c r="A19" s="290" t="n">
        <f aca="false">A18+1</f>
        <v>17</v>
      </c>
      <c r="B19" s="197" t="s">
        <v>27</v>
      </c>
      <c r="C19" s="376" t="s">
        <v>35</v>
      </c>
      <c r="D19" s="192" t="n">
        <v>8</v>
      </c>
      <c r="E19" s="192" t="n">
        <v>8</v>
      </c>
      <c r="F19" s="192" t="s">
        <v>50</v>
      </c>
      <c r="G19" s="377" t="s">
        <v>50</v>
      </c>
      <c r="H19" s="192" t="n">
        <v>8</v>
      </c>
      <c r="I19" s="377" t="n">
        <v>8</v>
      </c>
      <c r="J19" s="377" t="n">
        <v>10</v>
      </c>
      <c r="K19" s="192" t="n">
        <v>8</v>
      </c>
      <c r="L19" s="192" t="n">
        <v>8</v>
      </c>
      <c r="M19" s="377" t="s">
        <v>50</v>
      </c>
      <c r="N19" s="377" t="s">
        <v>50</v>
      </c>
      <c r="O19" s="192" t="n">
        <v>8</v>
      </c>
      <c r="P19" s="377" t="n">
        <v>8</v>
      </c>
      <c r="Q19" s="377" t="n">
        <v>8</v>
      </c>
      <c r="R19" s="377" t="n">
        <v>8</v>
      </c>
      <c r="S19" s="377" t="n">
        <v>8</v>
      </c>
      <c r="T19" s="192" t="s">
        <v>50</v>
      </c>
      <c r="U19" s="192" t="s">
        <v>50</v>
      </c>
      <c r="V19" s="377" t="s">
        <v>15</v>
      </c>
      <c r="W19" s="192" t="s">
        <v>15</v>
      </c>
      <c r="X19" s="192" t="s">
        <v>15</v>
      </c>
      <c r="Y19" s="244" t="s">
        <v>15</v>
      </c>
      <c r="Z19" s="244" t="s">
        <v>15</v>
      </c>
      <c r="AA19" s="192" t="s">
        <v>50</v>
      </c>
      <c r="AB19" s="192" t="s">
        <v>50</v>
      </c>
      <c r="AC19" s="192" t="s">
        <v>50</v>
      </c>
      <c r="AD19" s="192" t="s">
        <v>15</v>
      </c>
      <c r="AE19" s="192" t="s">
        <v>15</v>
      </c>
      <c r="AF19" s="192" t="s">
        <v>15</v>
      </c>
      <c r="AG19" s="192" t="s">
        <v>15</v>
      </c>
      <c r="AH19" s="356" t="s">
        <v>50</v>
      </c>
      <c r="AI19" s="378" t="n">
        <f aca="false">IF(COUNTIF(D19:AH19,"&gt;0")&gt;$AI$1,$AI$1,COUNTIF(D19:AH19,"&gt;0"))</f>
        <v>12</v>
      </c>
      <c r="AJ19" s="197"/>
      <c r="AK19" s="197" t="n">
        <f aca="false">COUNTIF($D19:$AH19,"отп/Б")+COUNTIF($D19:$AH19,"отп")+COUNTIF($D19:$AH19,"отп/с")</f>
        <v>9</v>
      </c>
      <c r="AL19" s="197" t="n">
        <f aca="false">COUNTIF($D19:$AH19,"Б")</f>
        <v>0</v>
      </c>
      <c r="AM19" s="237"/>
      <c r="AN19" s="237" t="n">
        <v>25</v>
      </c>
      <c r="AO19" s="237" t="n">
        <v>2</v>
      </c>
      <c r="AP19" s="197" t="n">
        <v>40</v>
      </c>
      <c r="AQ19" s="379"/>
      <c r="AR19" s="197" t="n">
        <v>60</v>
      </c>
      <c r="AS19" s="197" t="n">
        <f aca="false">AO19*AP19+AQ19*AR19+AM19*AN19</f>
        <v>80</v>
      </c>
      <c r="AT19" s="380"/>
    </row>
    <row r="20" customFormat="false" ht="15.75" hidden="false" customHeight="true" outlineLevel="0" collapsed="false">
      <c r="A20" s="290" t="n">
        <f aca="false">A19+1</f>
        <v>18</v>
      </c>
      <c r="B20" s="197" t="s">
        <v>27</v>
      </c>
      <c r="C20" s="376" t="s">
        <v>38</v>
      </c>
      <c r="D20" s="192" t="n">
        <v>8</v>
      </c>
      <c r="E20" s="192" t="n">
        <v>8</v>
      </c>
      <c r="F20" s="192" t="s">
        <v>50</v>
      </c>
      <c r="G20" s="377" t="s">
        <v>50</v>
      </c>
      <c r="H20" s="192" t="n">
        <v>8</v>
      </c>
      <c r="I20" s="377" t="n">
        <v>8</v>
      </c>
      <c r="J20" s="377" t="n">
        <v>8</v>
      </c>
      <c r="K20" s="192" t="n">
        <v>8</v>
      </c>
      <c r="L20" s="192" t="n">
        <v>8</v>
      </c>
      <c r="M20" s="377" t="s">
        <v>50</v>
      </c>
      <c r="N20" s="377" t="s">
        <v>50</v>
      </c>
      <c r="O20" s="192" t="n">
        <v>8</v>
      </c>
      <c r="P20" s="377" t="n">
        <v>8</v>
      </c>
      <c r="Q20" s="377" t="n">
        <v>8</v>
      </c>
      <c r="R20" s="377" t="n">
        <v>8</v>
      </c>
      <c r="S20" s="377" t="n">
        <v>8</v>
      </c>
      <c r="T20" s="192" t="s">
        <v>50</v>
      </c>
      <c r="U20" s="192" t="s">
        <v>50</v>
      </c>
      <c r="V20" s="377" t="n">
        <v>8</v>
      </c>
      <c r="W20" s="192" t="n">
        <v>11</v>
      </c>
      <c r="X20" s="192" t="n">
        <v>8</v>
      </c>
      <c r="Y20" s="244" t="n">
        <v>10</v>
      </c>
      <c r="Z20" s="244" t="n">
        <v>8</v>
      </c>
      <c r="AA20" s="192" t="s">
        <v>50</v>
      </c>
      <c r="AB20" s="192" t="s">
        <v>50</v>
      </c>
      <c r="AC20" s="192" t="s">
        <v>50</v>
      </c>
      <c r="AD20" s="192" t="n">
        <v>8</v>
      </c>
      <c r="AE20" s="192" t="n">
        <v>8</v>
      </c>
      <c r="AF20" s="192" t="n">
        <v>9</v>
      </c>
      <c r="AG20" s="192" t="n">
        <v>8</v>
      </c>
      <c r="AH20" s="356" t="s">
        <v>50</v>
      </c>
      <c r="AI20" s="378" t="n">
        <f aca="false">IF(COUNTIF(D20:AH20,"&gt;0")&gt;$AI$1,$AI$1,COUNTIF(D20:AH20,"&gt;0"))</f>
        <v>21</v>
      </c>
      <c r="AJ20" s="197"/>
      <c r="AK20" s="197" t="n">
        <f aca="false">COUNTIF($D20:$AH20,"отп/Б")+COUNTIF($D20:$AH20,"отп")+COUNTIF($D20:$AH20,"отп/с")</f>
        <v>0</v>
      </c>
      <c r="AL20" s="197" t="n">
        <f aca="false">COUNTIF($D20:$AH20,"Б")</f>
        <v>0</v>
      </c>
      <c r="AM20" s="197"/>
      <c r="AN20" s="197" t="n">
        <v>25</v>
      </c>
      <c r="AO20" s="197" t="n">
        <v>6</v>
      </c>
      <c r="AP20" s="197" t="n">
        <v>40</v>
      </c>
      <c r="AQ20" s="379"/>
      <c r="AR20" s="197" t="n">
        <v>60</v>
      </c>
      <c r="AS20" s="197" t="n">
        <f aca="false">AO20*AP20+AQ20*AR20+AM20*AN20</f>
        <v>240</v>
      </c>
      <c r="AT20" s="380"/>
    </row>
    <row r="21" customFormat="false" ht="15" hidden="false" customHeight="false" outlineLevel="0" collapsed="false">
      <c r="A21" s="290" t="n">
        <f aca="false">A20+1</f>
        <v>19</v>
      </c>
      <c r="B21" s="197" t="s">
        <v>27</v>
      </c>
      <c r="C21" s="376" t="s">
        <v>39</v>
      </c>
      <c r="D21" s="290" t="n">
        <v>8</v>
      </c>
      <c r="E21" s="290" t="n">
        <v>8</v>
      </c>
      <c r="F21" s="290" t="s">
        <v>50</v>
      </c>
      <c r="G21" s="384" t="s">
        <v>50</v>
      </c>
      <c r="H21" s="290" t="n">
        <v>8</v>
      </c>
      <c r="I21" s="384" t="n">
        <v>8</v>
      </c>
      <c r="J21" s="384" t="n">
        <v>10</v>
      </c>
      <c r="K21" s="290" t="n">
        <v>8</v>
      </c>
      <c r="L21" s="290" t="n">
        <v>8</v>
      </c>
      <c r="M21" s="384" t="s">
        <v>50</v>
      </c>
      <c r="N21" s="384" t="s">
        <v>50</v>
      </c>
      <c r="O21" s="290" t="n">
        <v>8</v>
      </c>
      <c r="P21" s="384" t="n">
        <v>9</v>
      </c>
      <c r="Q21" s="384" t="n">
        <v>8</v>
      </c>
      <c r="R21" s="290" t="n">
        <v>8</v>
      </c>
      <c r="S21" s="290" t="n">
        <v>9</v>
      </c>
      <c r="T21" s="290" t="s">
        <v>50</v>
      </c>
      <c r="U21" s="290" t="s">
        <v>50</v>
      </c>
      <c r="V21" s="384" t="n">
        <v>8</v>
      </c>
      <c r="W21" s="290" t="n">
        <v>8</v>
      </c>
      <c r="X21" s="290" t="n">
        <v>8</v>
      </c>
      <c r="Y21" s="358" t="n">
        <v>8</v>
      </c>
      <c r="Z21" s="358" t="n">
        <v>8</v>
      </c>
      <c r="AA21" s="290" t="s">
        <v>50</v>
      </c>
      <c r="AB21" s="290" t="s">
        <v>50</v>
      </c>
      <c r="AC21" s="290" t="s">
        <v>50</v>
      </c>
      <c r="AD21" s="290" t="n">
        <v>8</v>
      </c>
      <c r="AE21" s="290" t="n">
        <v>8</v>
      </c>
      <c r="AF21" s="290" t="n">
        <v>8</v>
      </c>
      <c r="AG21" s="290" t="n">
        <v>8</v>
      </c>
      <c r="AH21" s="356" t="s">
        <v>50</v>
      </c>
      <c r="AI21" s="378" t="n">
        <f aca="false">IF(COUNTIF(D21:AH21,"&gt;0")&gt;$AI$1,$AI$1,COUNTIF(D21:AH21,"&gt;0"))</f>
        <v>21</v>
      </c>
      <c r="AJ21" s="197"/>
      <c r="AK21" s="197" t="n">
        <f aca="false">COUNTIF($D21:$AH21,"отп/Б")+COUNTIF($D21:$AH21,"отп")+COUNTIF($D21:$AH21,"отп/с")</f>
        <v>0</v>
      </c>
      <c r="AL21" s="197" t="n">
        <f aca="false">COUNTIF($D21:$AH21,"Б")</f>
        <v>0</v>
      </c>
      <c r="AM21" s="197"/>
      <c r="AN21" s="197" t="n">
        <v>25</v>
      </c>
      <c r="AO21" s="197" t="n">
        <v>4</v>
      </c>
      <c r="AP21" s="197" t="n">
        <v>40</v>
      </c>
      <c r="AQ21" s="379"/>
      <c r="AR21" s="230" t="n">
        <v>60</v>
      </c>
      <c r="AS21" s="230" t="n">
        <f aca="false">AO21*AP21+AQ21*AR21+AM21*AN21</f>
        <v>160</v>
      </c>
      <c r="AT21" s="380"/>
    </row>
    <row r="22" customFormat="false" ht="15" hidden="false" customHeight="false" outlineLevel="0" collapsed="false">
      <c r="A22" s="290" t="n">
        <f aca="false">A21+1</f>
        <v>20</v>
      </c>
      <c r="B22" s="197" t="s">
        <v>27</v>
      </c>
      <c r="C22" s="376" t="s">
        <v>40</v>
      </c>
      <c r="D22" s="290" t="n">
        <v>13</v>
      </c>
      <c r="E22" s="290" t="n">
        <v>8</v>
      </c>
      <c r="F22" s="290" t="s">
        <v>50</v>
      </c>
      <c r="G22" s="384" t="s">
        <v>50</v>
      </c>
      <c r="H22" s="290" t="n">
        <v>8</v>
      </c>
      <c r="I22" s="384" t="n">
        <v>8</v>
      </c>
      <c r="J22" s="384" t="n">
        <v>8</v>
      </c>
      <c r="K22" s="290" t="n">
        <v>8</v>
      </c>
      <c r="L22" s="290" t="n">
        <v>8</v>
      </c>
      <c r="M22" s="384" t="s">
        <v>50</v>
      </c>
      <c r="N22" s="384" t="s">
        <v>50</v>
      </c>
      <c r="O22" s="290" t="n">
        <v>8</v>
      </c>
      <c r="P22" s="384" t="n">
        <v>8</v>
      </c>
      <c r="Q22" s="384" t="n">
        <v>8</v>
      </c>
      <c r="R22" s="384" t="n">
        <v>8</v>
      </c>
      <c r="S22" s="384" t="n">
        <v>8</v>
      </c>
      <c r="T22" s="290" t="s">
        <v>50</v>
      </c>
      <c r="U22" s="290" t="s">
        <v>50</v>
      </c>
      <c r="V22" s="384" t="n">
        <v>8</v>
      </c>
      <c r="W22" s="290" t="n">
        <v>8</v>
      </c>
      <c r="X22" s="290" t="n">
        <v>8</v>
      </c>
      <c r="Y22" s="358" t="n">
        <v>10</v>
      </c>
      <c r="Z22" s="358" t="n">
        <v>9</v>
      </c>
      <c r="AA22" s="290" t="s">
        <v>50</v>
      </c>
      <c r="AB22" s="290" t="s">
        <v>50</v>
      </c>
      <c r="AC22" s="290" t="s">
        <v>50</v>
      </c>
      <c r="AD22" s="290" t="n">
        <v>8</v>
      </c>
      <c r="AE22" s="290" t="n">
        <v>8</v>
      </c>
      <c r="AF22" s="290" t="n">
        <v>8</v>
      </c>
      <c r="AG22" s="290" t="n">
        <v>8</v>
      </c>
      <c r="AH22" s="356" t="s">
        <v>50</v>
      </c>
      <c r="AI22" s="378" t="n">
        <f aca="false">IF(COUNTIF(D22:AH22,"&gt;0")&gt;$AI$1,$AI$1,COUNTIF(D22:AH22,"&gt;0"))</f>
        <v>21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197" t="n">
        <v>4</v>
      </c>
      <c r="AP22" s="197" t="n">
        <v>40</v>
      </c>
      <c r="AQ22" s="379"/>
      <c r="AR22" s="197" t="n">
        <v>60</v>
      </c>
      <c r="AS22" s="197" t="n">
        <f aca="false">AO22*AP22+AQ22*AR22+AM22*AN22</f>
        <v>160</v>
      </c>
      <c r="AT22" s="380"/>
    </row>
    <row r="23" customFormat="false" ht="15" hidden="false" customHeight="false" outlineLevel="0" collapsed="false">
      <c r="A23" s="290" t="n">
        <f aca="false">A22+1</f>
        <v>21</v>
      </c>
      <c r="B23" s="197" t="s">
        <v>27</v>
      </c>
      <c r="C23" s="376" t="s">
        <v>42</v>
      </c>
      <c r="D23" s="290" t="n">
        <v>9</v>
      </c>
      <c r="E23" s="290" t="n">
        <v>8</v>
      </c>
      <c r="F23" s="290" t="s">
        <v>50</v>
      </c>
      <c r="G23" s="384" t="s">
        <v>50</v>
      </c>
      <c r="H23" s="290" t="n">
        <v>11</v>
      </c>
      <c r="I23" s="385" t="n">
        <v>10.5</v>
      </c>
      <c r="J23" s="384" t="n">
        <v>10</v>
      </c>
      <c r="K23" s="385" t="n">
        <v>10.5</v>
      </c>
      <c r="L23" s="384" t="n">
        <v>9</v>
      </c>
      <c r="M23" s="384" t="s">
        <v>50</v>
      </c>
      <c r="N23" s="384" t="s">
        <v>50</v>
      </c>
      <c r="O23" s="290" t="n">
        <v>8</v>
      </c>
      <c r="P23" s="384" t="n">
        <v>8</v>
      </c>
      <c r="Q23" s="384" t="n">
        <v>8</v>
      </c>
      <c r="R23" s="384" t="n">
        <v>8</v>
      </c>
      <c r="S23" s="384" t="n">
        <v>8</v>
      </c>
      <c r="T23" s="290" t="s">
        <v>50</v>
      </c>
      <c r="U23" s="290" t="s">
        <v>50</v>
      </c>
      <c r="V23" s="290" t="s">
        <v>15</v>
      </c>
      <c r="W23" s="290" t="s">
        <v>15</v>
      </c>
      <c r="X23" s="290" t="s">
        <v>15</v>
      </c>
      <c r="Y23" s="358" t="s">
        <v>15</v>
      </c>
      <c r="Z23" s="358" t="s">
        <v>15</v>
      </c>
      <c r="AA23" s="290" t="s">
        <v>50</v>
      </c>
      <c r="AB23" s="290" t="s">
        <v>50</v>
      </c>
      <c r="AC23" s="290" t="s">
        <v>50</v>
      </c>
      <c r="AD23" s="385" t="n">
        <v>10.5</v>
      </c>
      <c r="AE23" s="290" t="n">
        <v>8</v>
      </c>
      <c r="AF23" s="290" t="n">
        <v>11</v>
      </c>
      <c r="AG23" s="290" t="n">
        <v>8</v>
      </c>
      <c r="AH23" s="356" t="s">
        <v>50</v>
      </c>
      <c r="AI23" s="378" t="n">
        <f aca="false">IF(COUNTIF(D23:AH23,"&gt;0")&gt;$AI$1,$AI$1,COUNTIF(D23:AH23,"&gt;0"))</f>
        <v>16</v>
      </c>
      <c r="AJ23" s="197"/>
      <c r="AK23" s="197" t="n">
        <f aca="false">COUNTIF($D23:$AH23,"отп/Б")+COUNTIF($D23:$AH23,"отп")+COUNTIF($D23:$AH23,"отп/с")</f>
        <v>5</v>
      </c>
      <c r="AL23" s="197" t="n">
        <f aca="false">COUNTIF($D23:$AH23,"Б")</f>
        <v>0</v>
      </c>
      <c r="AM23" s="197"/>
      <c r="AN23" s="197" t="n">
        <v>25</v>
      </c>
      <c r="AO23" s="385" t="n">
        <v>16.5</v>
      </c>
      <c r="AP23" s="197" t="n">
        <v>40</v>
      </c>
      <c r="AQ23" s="379"/>
      <c r="AR23" s="197" t="n">
        <v>60</v>
      </c>
      <c r="AS23" s="197" t="n">
        <f aca="false">AO23*AP23+AQ23*AR23+AM23*AN23</f>
        <v>660</v>
      </c>
      <c r="AT23" s="380"/>
    </row>
    <row r="24" customFormat="false" ht="15" hidden="false" customHeight="false" outlineLevel="0" collapsed="false">
      <c r="A24" s="290" t="n">
        <f aca="false">A23+1</f>
        <v>22</v>
      </c>
      <c r="B24" s="197" t="s">
        <v>27</v>
      </c>
      <c r="C24" s="376" t="s">
        <v>43</v>
      </c>
      <c r="D24" s="290" t="n">
        <v>9</v>
      </c>
      <c r="E24" s="290" t="n">
        <v>9</v>
      </c>
      <c r="F24" s="290" t="s">
        <v>50</v>
      </c>
      <c r="G24" s="384" t="s">
        <v>50</v>
      </c>
      <c r="H24" s="290" t="n">
        <v>8</v>
      </c>
      <c r="I24" s="384" t="n">
        <v>8</v>
      </c>
      <c r="J24" s="384" t="n">
        <v>8</v>
      </c>
      <c r="K24" s="290" t="n">
        <v>8</v>
      </c>
      <c r="L24" s="290" t="n">
        <v>8</v>
      </c>
      <c r="M24" s="384" t="s">
        <v>50</v>
      </c>
      <c r="N24" s="384" t="s">
        <v>50</v>
      </c>
      <c r="O24" s="290" t="n">
        <v>8</v>
      </c>
      <c r="P24" s="384" t="n">
        <v>8</v>
      </c>
      <c r="Q24" s="384" t="n">
        <v>8</v>
      </c>
      <c r="R24" s="290" t="n">
        <v>8</v>
      </c>
      <c r="S24" s="384" t="n">
        <v>9</v>
      </c>
      <c r="T24" s="290" t="s">
        <v>50</v>
      </c>
      <c r="U24" s="290" t="s">
        <v>50</v>
      </c>
      <c r="V24" s="290" t="n">
        <v>9</v>
      </c>
      <c r="W24" s="290" t="n">
        <v>8</v>
      </c>
      <c r="X24" s="290" t="n">
        <v>8</v>
      </c>
      <c r="Y24" s="358" t="n">
        <v>10</v>
      </c>
      <c r="Z24" s="358" t="n">
        <v>10</v>
      </c>
      <c r="AA24" s="290" t="s">
        <v>50</v>
      </c>
      <c r="AB24" s="290" t="s">
        <v>50</v>
      </c>
      <c r="AC24" s="290" t="s">
        <v>50</v>
      </c>
      <c r="AD24" s="290" t="n">
        <v>8</v>
      </c>
      <c r="AE24" s="290" t="n">
        <v>10</v>
      </c>
      <c r="AF24" s="290" t="n">
        <v>9</v>
      </c>
      <c r="AG24" s="290" t="n">
        <v>10</v>
      </c>
      <c r="AH24" s="356" t="s">
        <v>50</v>
      </c>
      <c r="AI24" s="378" t="n">
        <f aca="false">IF(COUNTIF(D24:AH24,"&gt;0")&gt;$AI$1,$AI$1,COUNTIF(D24:AH24,"&gt;0"))</f>
        <v>21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197" t="n">
        <v>13</v>
      </c>
      <c r="AP24" s="197" t="n">
        <v>40</v>
      </c>
      <c r="AQ24" s="379"/>
      <c r="AR24" s="197" t="n">
        <v>60</v>
      </c>
      <c r="AS24" s="197" t="n">
        <f aca="false">AO24*AP24+AQ24*AR24+AM24*AN24</f>
        <v>520</v>
      </c>
      <c r="AT24" s="380"/>
    </row>
    <row r="25" customFormat="false" ht="15" hidden="false" customHeight="false" outlineLevel="0" collapsed="false">
      <c r="A25" s="290" t="n">
        <f aca="false">A24+1</f>
        <v>23</v>
      </c>
      <c r="B25" s="197" t="s">
        <v>27</v>
      </c>
      <c r="C25" s="376" t="s">
        <v>44</v>
      </c>
      <c r="D25" s="290" t="n">
        <v>21</v>
      </c>
      <c r="E25" s="290" t="n">
        <v>8</v>
      </c>
      <c r="F25" s="290" t="s">
        <v>50</v>
      </c>
      <c r="G25" s="384" t="s">
        <v>50</v>
      </c>
      <c r="H25" s="290" t="n">
        <v>9</v>
      </c>
      <c r="I25" s="290" t="n">
        <v>11</v>
      </c>
      <c r="J25" s="290" t="n">
        <v>11</v>
      </c>
      <c r="K25" s="385" t="n">
        <v>12.5</v>
      </c>
      <c r="L25" s="290" t="n">
        <v>8</v>
      </c>
      <c r="M25" s="384" t="s">
        <v>50</v>
      </c>
      <c r="N25" s="384" t="s">
        <v>50</v>
      </c>
      <c r="O25" s="290" t="n">
        <v>8</v>
      </c>
      <c r="P25" s="384" t="n">
        <v>8</v>
      </c>
      <c r="Q25" s="384" t="n">
        <v>8</v>
      </c>
      <c r="R25" s="384" t="n">
        <v>8</v>
      </c>
      <c r="S25" s="384" t="n">
        <v>9</v>
      </c>
      <c r="T25" s="290" t="s">
        <v>50</v>
      </c>
      <c r="U25" s="290" t="s">
        <v>50</v>
      </c>
      <c r="V25" s="384" t="n">
        <v>8</v>
      </c>
      <c r="W25" s="290" t="n">
        <v>10.5</v>
      </c>
      <c r="X25" s="290" t="n">
        <v>12.5</v>
      </c>
      <c r="Y25" s="358" t="n">
        <v>8</v>
      </c>
      <c r="Z25" s="358" t="n">
        <v>9</v>
      </c>
      <c r="AA25" s="290" t="s">
        <v>50</v>
      </c>
      <c r="AB25" s="290" t="s">
        <v>50</v>
      </c>
      <c r="AC25" s="290" t="s">
        <v>50</v>
      </c>
      <c r="AD25" s="290" t="s">
        <v>15</v>
      </c>
      <c r="AE25" s="290" t="s">
        <v>15</v>
      </c>
      <c r="AF25" s="290" t="s">
        <v>15</v>
      </c>
      <c r="AG25" s="290" t="s">
        <v>15</v>
      </c>
      <c r="AH25" s="356" t="s">
        <v>50</v>
      </c>
      <c r="AI25" s="378" t="n">
        <f aca="false">IF(COUNTIF(D25:AH25,"&gt;0")&gt;$AI$1,$AI$1,COUNTIF(D25:AH25,"&gt;0"))</f>
        <v>17</v>
      </c>
      <c r="AJ25" s="197"/>
      <c r="AK25" s="197" t="n">
        <f aca="false">COUNTIF($D25:$AH25,"отп/Б")+COUNTIF($D25:$AH25,"отп")+COUNTIF($D25:$AH25,"отп/с")</f>
        <v>4</v>
      </c>
      <c r="AL25" s="197" t="n">
        <f aca="false">COUNTIF($D25:$AH25,"Б")</f>
        <v>0</v>
      </c>
      <c r="AM25" s="197"/>
      <c r="AN25" s="290" t="n">
        <v>25</v>
      </c>
      <c r="AO25" s="386" t="n">
        <v>31.5</v>
      </c>
      <c r="AP25" s="197" t="n">
        <v>60</v>
      </c>
      <c r="AR25" s="230" t="n">
        <v>90</v>
      </c>
      <c r="AS25" s="230" t="n">
        <f aca="false">AO25*AP25+AQ25*AR25+AM25*AN25</f>
        <v>1890</v>
      </c>
      <c r="AT25" s="380"/>
    </row>
    <row r="26" customFormat="false" ht="15" hidden="false" customHeight="false" outlineLevel="0" collapsed="false">
      <c r="A26" s="290" t="n">
        <f aca="false">A25+1</f>
        <v>24</v>
      </c>
      <c r="B26" s="197" t="s">
        <v>27</v>
      </c>
      <c r="C26" s="376" t="s">
        <v>45</v>
      </c>
      <c r="D26" s="290" t="n">
        <v>8</v>
      </c>
      <c r="E26" s="290" t="n">
        <v>8</v>
      </c>
      <c r="F26" s="290" t="s">
        <v>50</v>
      </c>
      <c r="G26" s="384" t="s">
        <v>50</v>
      </c>
      <c r="H26" s="290" t="n">
        <v>8</v>
      </c>
      <c r="I26" s="384" t="n">
        <v>8</v>
      </c>
      <c r="J26" s="384" t="n">
        <v>8</v>
      </c>
      <c r="K26" s="384" t="n">
        <v>8</v>
      </c>
      <c r="L26" s="384" t="n">
        <v>8</v>
      </c>
      <c r="M26" s="384" t="s">
        <v>50</v>
      </c>
      <c r="N26" s="384" t="s">
        <v>50</v>
      </c>
      <c r="O26" s="384" t="n">
        <v>8</v>
      </c>
      <c r="P26" s="384" t="n">
        <v>8</v>
      </c>
      <c r="Q26" s="384" t="n">
        <v>8</v>
      </c>
      <c r="R26" s="384" t="n">
        <v>8</v>
      </c>
      <c r="S26" s="384" t="n">
        <v>8</v>
      </c>
      <c r="T26" s="290" t="s">
        <v>50</v>
      </c>
      <c r="U26" s="290" t="s">
        <v>50</v>
      </c>
      <c r="V26" s="384" t="n">
        <v>8</v>
      </c>
      <c r="W26" s="290" t="n">
        <v>9</v>
      </c>
      <c r="X26" s="290" t="n">
        <v>8</v>
      </c>
      <c r="Y26" s="384" t="n">
        <v>8</v>
      </c>
      <c r="Z26" s="384" t="n">
        <v>9</v>
      </c>
      <c r="AA26" s="290" t="s">
        <v>50</v>
      </c>
      <c r="AB26" s="290" t="s">
        <v>50</v>
      </c>
      <c r="AC26" s="290" t="s">
        <v>50</v>
      </c>
      <c r="AD26" s="290" t="n">
        <v>8</v>
      </c>
      <c r="AE26" s="290" t="n">
        <v>8</v>
      </c>
      <c r="AF26" s="290" t="n">
        <v>8</v>
      </c>
      <c r="AG26" s="290" t="n">
        <v>8</v>
      </c>
      <c r="AH26" s="356" t="s">
        <v>50</v>
      </c>
      <c r="AI26" s="378" t="n">
        <f aca="false">IF(COUNTIF(D26:AH26,"&gt;0")&gt;$AI$1,$AI$1,COUNTIF(D26:AH26,"&gt;0"))</f>
        <v>21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290" t="n">
        <v>15</v>
      </c>
      <c r="AO26" s="237" t="n">
        <v>2</v>
      </c>
      <c r="AP26" s="197" t="n">
        <v>30</v>
      </c>
      <c r="AQ26" s="379"/>
      <c r="AR26" s="197" t="n">
        <v>45</v>
      </c>
      <c r="AS26" s="197" t="n">
        <f aca="false">AO26*AP26+AQ26*AR26+AM26*AN26</f>
        <v>60</v>
      </c>
      <c r="AT26" s="380"/>
    </row>
    <row r="27" customFormat="false" ht="15" hidden="false" customHeight="false" outlineLevel="0" collapsed="false">
      <c r="A27" s="290" t="n">
        <f aca="false">A26+1</f>
        <v>25</v>
      </c>
      <c r="B27" s="197" t="s">
        <v>27</v>
      </c>
      <c r="C27" s="376" t="s">
        <v>46</v>
      </c>
      <c r="D27" s="290" t="n">
        <v>8</v>
      </c>
      <c r="E27" s="290" t="n">
        <v>8</v>
      </c>
      <c r="F27" s="290" t="s">
        <v>50</v>
      </c>
      <c r="G27" s="384" t="s">
        <v>50</v>
      </c>
      <c r="H27" s="290" t="n">
        <v>8</v>
      </c>
      <c r="I27" s="384" t="n">
        <v>8</v>
      </c>
      <c r="J27" s="384" t="n">
        <v>8</v>
      </c>
      <c r="K27" s="290" t="n">
        <v>8</v>
      </c>
      <c r="L27" s="290" t="n">
        <v>8</v>
      </c>
      <c r="M27" s="384" t="s">
        <v>50</v>
      </c>
      <c r="N27" s="384" t="s">
        <v>50</v>
      </c>
      <c r="O27" s="290" t="n">
        <v>8</v>
      </c>
      <c r="P27" s="384" t="n">
        <v>8</v>
      </c>
      <c r="Q27" s="384" t="n">
        <v>8</v>
      </c>
      <c r="R27" s="384" t="n">
        <v>8</v>
      </c>
      <c r="S27" s="384" t="n">
        <v>8</v>
      </c>
      <c r="T27" s="290" t="s">
        <v>50</v>
      </c>
      <c r="U27" s="290" t="s">
        <v>50</v>
      </c>
      <c r="V27" s="290" t="n">
        <v>8</v>
      </c>
      <c r="W27" s="290" t="n">
        <v>8</v>
      </c>
      <c r="X27" s="290" t="n">
        <v>8</v>
      </c>
      <c r="Y27" s="358" t="n">
        <v>8</v>
      </c>
      <c r="Z27" s="358" t="n">
        <v>8</v>
      </c>
      <c r="AA27" s="290" t="s">
        <v>50</v>
      </c>
      <c r="AB27" s="290" t="s">
        <v>50</v>
      </c>
      <c r="AC27" s="290" t="s">
        <v>50</v>
      </c>
      <c r="AD27" s="290" t="n">
        <v>8</v>
      </c>
      <c r="AE27" s="290" t="n">
        <v>8</v>
      </c>
      <c r="AF27" s="290" t="n">
        <v>8</v>
      </c>
      <c r="AG27" s="290" t="n">
        <v>8</v>
      </c>
      <c r="AH27" s="356" t="s">
        <v>50</v>
      </c>
      <c r="AI27" s="378" t="n">
        <f aca="false">IF(COUNTIF(D27:AH27,"&gt;0")&gt;$AI$1,$AI$1,COUNTIF(D27:AH27,"&gt;0"))</f>
        <v>21</v>
      </c>
      <c r="AJ27" s="197"/>
      <c r="AK27" s="197" t="n">
        <f aca="false">COUNTIF($D27:$AH27,"отп/Б")+COUNTIF($D27:$AH27,"отп")+COUNTIF($D27:$AH27,"отп/с")</f>
        <v>0</v>
      </c>
      <c r="AL27" s="197" t="n">
        <f aca="false">COUNTIF($D27:$AH27,"Б")</f>
        <v>0</v>
      </c>
      <c r="AM27" s="197"/>
      <c r="AN27" s="290" t="n">
        <v>15</v>
      </c>
      <c r="AO27" s="237" t="n">
        <v>1</v>
      </c>
      <c r="AP27" s="197" t="n">
        <v>30</v>
      </c>
      <c r="AQ27" s="379"/>
      <c r="AR27" s="197" t="n">
        <v>45</v>
      </c>
      <c r="AS27" s="197" t="n">
        <f aca="false">AO27*AP27+AQ27*AR27+AM27*AN27</f>
        <v>30</v>
      </c>
      <c r="AT27" s="380"/>
    </row>
    <row r="28" customFormat="false" ht="15" hidden="false" customHeight="false" outlineLevel="0" collapsed="false">
      <c r="A28" s="290" t="n">
        <f aca="false">A27+1</f>
        <v>26</v>
      </c>
      <c r="B28" s="197" t="s">
        <v>27</v>
      </c>
      <c r="C28" s="376" t="s">
        <v>90</v>
      </c>
      <c r="D28" s="290" t="n">
        <v>13</v>
      </c>
      <c r="E28" s="290" t="n">
        <v>8</v>
      </c>
      <c r="F28" s="290" t="s">
        <v>50</v>
      </c>
      <c r="G28" s="384" t="s">
        <v>50</v>
      </c>
      <c r="H28" s="290" t="n">
        <v>8</v>
      </c>
      <c r="I28" s="384" t="n">
        <v>11</v>
      </c>
      <c r="J28" s="384" t="n">
        <v>8</v>
      </c>
      <c r="K28" s="290" t="n">
        <v>11</v>
      </c>
      <c r="L28" s="290" t="n">
        <v>9</v>
      </c>
      <c r="M28" s="384" t="s">
        <v>50</v>
      </c>
      <c r="N28" s="384" t="s">
        <v>50</v>
      </c>
      <c r="O28" s="290" t="n">
        <v>8</v>
      </c>
      <c r="P28" s="384" t="n">
        <v>11</v>
      </c>
      <c r="Q28" s="384" t="n">
        <v>8</v>
      </c>
      <c r="R28" s="290" t="n">
        <v>8</v>
      </c>
      <c r="S28" s="290" t="n">
        <v>10</v>
      </c>
      <c r="T28" s="290" t="s">
        <v>50</v>
      </c>
      <c r="U28" s="290" t="s">
        <v>50</v>
      </c>
      <c r="V28" s="290" t="n">
        <v>8</v>
      </c>
      <c r="W28" s="290" t="n">
        <v>14</v>
      </c>
      <c r="X28" s="290" t="n">
        <v>8</v>
      </c>
      <c r="Y28" s="358" t="n">
        <v>8</v>
      </c>
      <c r="Z28" s="358" t="n">
        <v>8</v>
      </c>
      <c r="AA28" s="290" t="s">
        <v>50</v>
      </c>
      <c r="AB28" s="290" t="s">
        <v>50</v>
      </c>
      <c r="AC28" s="290" t="s">
        <v>50</v>
      </c>
      <c r="AD28" s="290" t="n">
        <v>15</v>
      </c>
      <c r="AE28" s="290" t="n">
        <v>23</v>
      </c>
      <c r="AF28" s="358" t="n">
        <v>23</v>
      </c>
      <c r="AG28" s="290" t="n">
        <v>8</v>
      </c>
      <c r="AH28" s="356" t="s">
        <v>50</v>
      </c>
      <c r="AI28" s="358" t="n">
        <f aca="false">IF(COUNTIF(D28:AH28,"&gt;0")&gt;$AI$1,$AI$1,COUNTIF(D28:AH28,"&gt;0"))</f>
        <v>21</v>
      </c>
      <c r="AJ28" s="197"/>
      <c r="AK28" s="197" t="n">
        <f aca="false">COUNTIF($D28:$AH28,"отп/Б")+COUNTIF($D28:$AH28,"отп")+COUNTIF($D28:$AH28,"отп/с")</f>
        <v>0</v>
      </c>
      <c r="AL28" s="197" t="n">
        <f aca="false">COUNTIF($D28:$AH28,"Б")</f>
        <v>0</v>
      </c>
      <c r="AM28" s="197" t="n">
        <f aca="false">5+5+8</f>
        <v>18</v>
      </c>
      <c r="AN28" s="290" t="n">
        <v>15</v>
      </c>
      <c r="AO28" s="237" t="n">
        <f aca="false">7+10+10+3+5+1+2+3+3+3+6</f>
        <v>53</v>
      </c>
      <c r="AP28" s="197" t="n">
        <v>30</v>
      </c>
      <c r="AQ28" s="379"/>
      <c r="AR28" s="197" t="n">
        <v>45</v>
      </c>
      <c r="AS28" s="197" t="n">
        <f aca="false">AO28*AP28+AQ28*AR28+AM28*AN28</f>
        <v>1860</v>
      </c>
      <c r="AT28" s="380"/>
    </row>
    <row r="29" customFormat="false" ht="15" hidden="false" customHeight="false" outlineLevel="0" collapsed="false">
      <c r="A29" s="290" t="n">
        <f aca="false">A28+1</f>
        <v>27</v>
      </c>
      <c r="B29" s="255" t="s">
        <v>27</v>
      </c>
      <c r="C29" s="387" t="s">
        <v>49</v>
      </c>
      <c r="D29" s="388" t="n">
        <v>9</v>
      </c>
      <c r="E29" s="388" t="n">
        <v>8</v>
      </c>
      <c r="F29" s="388" t="s">
        <v>50</v>
      </c>
      <c r="G29" s="389" t="s">
        <v>50</v>
      </c>
      <c r="H29" s="390" t="n">
        <v>9.5</v>
      </c>
      <c r="I29" s="389" t="n">
        <v>9</v>
      </c>
      <c r="J29" s="389" t="n">
        <v>8</v>
      </c>
      <c r="K29" s="388" t="n">
        <v>8</v>
      </c>
      <c r="L29" s="388" t="n">
        <v>12</v>
      </c>
      <c r="M29" s="389" t="s">
        <v>50</v>
      </c>
      <c r="N29" s="389" t="s">
        <v>50</v>
      </c>
      <c r="O29" s="388" t="n">
        <v>8</v>
      </c>
      <c r="P29" s="389" t="n">
        <v>8</v>
      </c>
      <c r="Q29" s="389" t="n">
        <v>8</v>
      </c>
      <c r="R29" s="389" t="n">
        <v>8</v>
      </c>
      <c r="S29" s="389" t="n">
        <v>8</v>
      </c>
      <c r="T29" s="388" t="s">
        <v>50</v>
      </c>
      <c r="U29" s="388" t="s">
        <v>50</v>
      </c>
      <c r="V29" s="388" t="n">
        <v>8</v>
      </c>
      <c r="W29" s="388" t="n">
        <v>8</v>
      </c>
      <c r="X29" s="388" t="n">
        <v>8</v>
      </c>
      <c r="Y29" s="388" t="n">
        <v>8</v>
      </c>
      <c r="Z29" s="388" t="n">
        <v>8</v>
      </c>
      <c r="AA29" s="388" t="s">
        <v>50</v>
      </c>
      <c r="AB29" s="388" t="s">
        <v>50</v>
      </c>
      <c r="AC29" s="388" t="s">
        <v>50</v>
      </c>
      <c r="AD29" s="388" t="n">
        <v>8</v>
      </c>
      <c r="AE29" s="388" t="n">
        <v>8</v>
      </c>
      <c r="AF29" s="391" t="n">
        <v>8</v>
      </c>
      <c r="AG29" s="391" t="n">
        <v>8</v>
      </c>
      <c r="AH29" s="356" t="s">
        <v>50</v>
      </c>
      <c r="AI29" s="392" t="n">
        <f aca="false">IF(COUNTIF(D29:AH29,"&gt;0")&gt;$AI$1,$AI$1,COUNTIF(D29:AH29,"&gt;0"))</f>
        <v>21</v>
      </c>
      <c r="AJ29" s="255"/>
      <c r="AK29" s="255" t="n">
        <f aca="false">COUNTIF($D29:$AH29,"отп/Б")+COUNTIF($D29:$AH29,"отп")+COUNTIF($D29:$AH29,"отп/с")</f>
        <v>0</v>
      </c>
      <c r="AL29" s="255" t="n">
        <f aca="false">COUNTIF($D29:$AH29,"Б")</f>
        <v>0</v>
      </c>
      <c r="AM29" s="255"/>
      <c r="AN29" s="255" t="n">
        <v>0</v>
      </c>
      <c r="AO29" s="393" t="n">
        <v>3.5</v>
      </c>
      <c r="AP29" s="255" t="n">
        <v>0</v>
      </c>
      <c r="AQ29" s="394"/>
      <c r="AR29" s="255" t="n">
        <v>0</v>
      </c>
      <c r="AS29" s="255" t="n">
        <f aca="false">AO29*AP29+AQ29*AR29+AM29*AN29</f>
        <v>0</v>
      </c>
      <c r="AT29" s="395"/>
    </row>
    <row r="30" customFormat="false" ht="15" hidden="false" customHeight="false" outlineLevel="0" collapsed="false">
      <c r="A30" s="290" t="n">
        <f aca="false">A29+1</f>
        <v>28</v>
      </c>
      <c r="B30" s="290" t="s">
        <v>50</v>
      </c>
      <c r="C30" s="396" t="s">
        <v>51</v>
      </c>
      <c r="D30" s="290" t="n">
        <v>8</v>
      </c>
      <c r="E30" s="290" t="n">
        <v>8</v>
      </c>
      <c r="F30" s="290" t="s">
        <v>50</v>
      </c>
      <c r="G30" s="384" t="s">
        <v>50</v>
      </c>
      <c r="H30" s="290" t="n">
        <v>8</v>
      </c>
      <c r="I30" s="384" t="n">
        <v>8</v>
      </c>
      <c r="J30" s="384" t="n">
        <v>8</v>
      </c>
      <c r="K30" s="384" t="n">
        <v>8</v>
      </c>
      <c r="L30" s="384" t="n">
        <v>8</v>
      </c>
      <c r="M30" s="384" t="s">
        <v>50</v>
      </c>
      <c r="N30" s="384" t="s">
        <v>50</v>
      </c>
      <c r="O30" s="290" t="n">
        <v>8</v>
      </c>
      <c r="P30" s="384" t="n">
        <v>8</v>
      </c>
      <c r="Q30" s="384" t="n">
        <v>8</v>
      </c>
      <c r="R30" s="384" t="n">
        <v>8</v>
      </c>
      <c r="S30" s="384" t="n">
        <v>8</v>
      </c>
      <c r="T30" s="290" t="s">
        <v>50</v>
      </c>
      <c r="U30" s="290" t="s">
        <v>50</v>
      </c>
      <c r="V30" s="290" t="n">
        <v>8</v>
      </c>
      <c r="W30" s="290" t="n">
        <v>8</v>
      </c>
      <c r="X30" s="290" t="n">
        <v>8</v>
      </c>
      <c r="Y30" s="384" t="n">
        <v>8</v>
      </c>
      <c r="Z30" s="384" t="n">
        <v>8</v>
      </c>
      <c r="AA30" s="290" t="s">
        <v>50</v>
      </c>
      <c r="AB30" s="290" t="s">
        <v>50</v>
      </c>
      <c r="AC30" s="290" t="s">
        <v>50</v>
      </c>
      <c r="AD30" s="297" t="s">
        <v>15</v>
      </c>
      <c r="AE30" s="297" t="s">
        <v>15</v>
      </c>
      <c r="AF30" s="297" t="s">
        <v>15</v>
      </c>
      <c r="AG30" s="297" t="s">
        <v>15</v>
      </c>
      <c r="AH30" s="297" t="s">
        <v>15</v>
      </c>
      <c r="AI30" s="258" t="n">
        <f aca="false">IF(COUNTIF(D30:AH30,"&gt;0")&gt;$AI$1,$AI$1,COUNTIF(D30:AH30,"&gt;0"))</f>
        <v>17</v>
      </c>
      <c r="AJ30" s="192"/>
      <c r="AK30" s="192" t="n">
        <f aca="false">COUNTIF($D30:$AH30,"отп/Б")+COUNTIF($D30:$AH30,"отп")+COUNTIF($D30:$AH30,"отп/с")</f>
        <v>5</v>
      </c>
      <c r="AL30" s="192" t="n">
        <f aca="false">COUNTIF($D30:$AH30,"Б")</f>
        <v>0</v>
      </c>
      <c r="AM30" s="192"/>
      <c r="AN30" s="290" t="n">
        <v>25</v>
      </c>
      <c r="AO30" s="193"/>
      <c r="AP30" s="193" t="n">
        <v>40</v>
      </c>
      <c r="AQ30" s="290"/>
      <c r="AR30" s="193" t="n">
        <v>60</v>
      </c>
      <c r="AS30" s="193" t="n">
        <f aca="false">AO30*AP30+AQ30*AR30+AM30*AN30</f>
        <v>0</v>
      </c>
      <c r="AT30" s="193"/>
    </row>
    <row r="31" customFormat="false" ht="15" hidden="false" customHeight="false" outlineLevel="0" collapsed="false">
      <c r="A31" s="290" t="n">
        <f aca="false">A30+1</f>
        <v>29</v>
      </c>
      <c r="B31" s="290" t="s">
        <v>50</v>
      </c>
      <c r="C31" s="396" t="s">
        <v>52</v>
      </c>
      <c r="D31" s="290" t="n">
        <v>8</v>
      </c>
      <c r="E31" s="290" t="n">
        <v>8</v>
      </c>
      <c r="F31" s="290" t="s">
        <v>50</v>
      </c>
      <c r="G31" s="384" t="s">
        <v>50</v>
      </c>
      <c r="H31" s="290" t="n">
        <v>8</v>
      </c>
      <c r="I31" s="384" t="n">
        <v>8</v>
      </c>
      <c r="J31" s="384" t="n">
        <v>8</v>
      </c>
      <c r="K31" s="384" t="n">
        <v>8</v>
      </c>
      <c r="L31" s="384" t="n">
        <v>8</v>
      </c>
      <c r="M31" s="384" t="s">
        <v>50</v>
      </c>
      <c r="N31" s="384" t="s">
        <v>50</v>
      </c>
      <c r="O31" s="290" t="n">
        <v>8</v>
      </c>
      <c r="P31" s="384" t="n">
        <v>8</v>
      </c>
      <c r="Q31" s="384" t="n">
        <v>8</v>
      </c>
      <c r="R31" s="384" t="n">
        <v>8</v>
      </c>
      <c r="S31" s="384" t="n">
        <v>8</v>
      </c>
      <c r="T31" s="290" t="s">
        <v>50</v>
      </c>
      <c r="U31" s="290" t="s">
        <v>50</v>
      </c>
      <c r="V31" s="290" t="n">
        <v>8</v>
      </c>
      <c r="W31" s="290" t="n">
        <v>8</v>
      </c>
      <c r="X31" s="290" t="n">
        <v>8</v>
      </c>
      <c r="Y31" s="384" t="n">
        <v>8</v>
      </c>
      <c r="Z31" s="104" t="s">
        <v>66</v>
      </c>
      <c r="AA31" s="290" t="s">
        <v>50</v>
      </c>
      <c r="AB31" s="290" t="s">
        <v>50</v>
      </c>
      <c r="AC31" s="290" t="s">
        <v>50</v>
      </c>
      <c r="AD31" s="290" t="n">
        <v>8</v>
      </c>
      <c r="AE31" s="290" t="n">
        <v>8</v>
      </c>
      <c r="AF31" s="290" t="n">
        <v>8</v>
      </c>
      <c r="AG31" s="290" t="n">
        <v>8</v>
      </c>
      <c r="AH31" s="356" t="s">
        <v>50</v>
      </c>
      <c r="AI31" s="258" t="n">
        <f aca="false">IF(COUNTIF(D31:AH31,"&gt;0")&gt;$AI$1,$AI$1,COUNTIF(D31:AH31,"&gt;0"))</f>
        <v>20</v>
      </c>
      <c r="AJ31" s="192"/>
      <c r="AK31" s="192" t="n">
        <f aca="false">COUNTIF($D31:$AH31,"отп/Б")+COUNTIF($D31:$AH31,"отп")+COUNTIF($D31:$AH31,"отп/с")</f>
        <v>1</v>
      </c>
      <c r="AL31" s="192" t="n">
        <f aca="false">COUNTIF($D31:$AH31,"Б")</f>
        <v>0</v>
      </c>
      <c r="AM31" s="192"/>
      <c r="AN31" s="290" t="n">
        <v>25</v>
      </c>
      <c r="AO31" s="193"/>
      <c r="AP31" s="193" t="n">
        <v>50</v>
      </c>
      <c r="AQ31" s="197"/>
      <c r="AR31" s="230" t="n">
        <v>75</v>
      </c>
      <c r="AS31" s="230" t="n">
        <f aca="false">AO31*AP31+AQ31*AR31+AM31*AN31</f>
        <v>0</v>
      </c>
      <c r="AT31" s="230"/>
    </row>
    <row r="32" customFormat="false" ht="15" hidden="false" customHeight="false" outlineLevel="0" collapsed="false">
      <c r="A32" s="290" t="n">
        <f aca="false">A31+1</f>
        <v>30</v>
      </c>
      <c r="B32" s="197" t="s">
        <v>54</v>
      </c>
      <c r="C32" s="397" t="s">
        <v>55</v>
      </c>
      <c r="D32" s="290" t="s">
        <v>15</v>
      </c>
      <c r="E32" s="290" t="s">
        <v>15</v>
      </c>
      <c r="F32" s="290" t="s">
        <v>50</v>
      </c>
      <c r="G32" s="384" t="s">
        <v>50</v>
      </c>
      <c r="H32" s="290" t="n">
        <v>8</v>
      </c>
      <c r="I32" s="384" t="n">
        <v>8</v>
      </c>
      <c r="J32" s="384" t="n">
        <v>8</v>
      </c>
      <c r="K32" s="384" t="n">
        <v>8</v>
      </c>
      <c r="L32" s="384" t="n">
        <v>8</v>
      </c>
      <c r="M32" s="384" t="s">
        <v>50</v>
      </c>
      <c r="N32" s="384" t="s">
        <v>50</v>
      </c>
      <c r="O32" s="290" t="n">
        <v>8</v>
      </c>
      <c r="P32" s="384" t="n">
        <v>8</v>
      </c>
      <c r="Q32" s="384" t="n">
        <v>8</v>
      </c>
      <c r="R32" s="384" t="n">
        <v>8</v>
      </c>
      <c r="S32" s="384" t="n">
        <v>8</v>
      </c>
      <c r="T32" s="290" t="s">
        <v>50</v>
      </c>
      <c r="U32" s="290" t="s">
        <v>50</v>
      </c>
      <c r="V32" s="290" t="n">
        <v>8</v>
      </c>
      <c r="W32" s="290" t="n">
        <v>8</v>
      </c>
      <c r="X32" s="290" t="n">
        <v>8</v>
      </c>
      <c r="Y32" s="358" t="n">
        <v>8</v>
      </c>
      <c r="Z32" s="358" t="n">
        <v>8</v>
      </c>
      <c r="AA32" s="290" t="s">
        <v>50</v>
      </c>
      <c r="AB32" s="290" t="s">
        <v>50</v>
      </c>
      <c r="AC32" s="290" t="s">
        <v>50</v>
      </c>
      <c r="AD32" s="290" t="n">
        <v>8</v>
      </c>
      <c r="AE32" s="290" t="n">
        <v>8</v>
      </c>
      <c r="AF32" s="290" t="n">
        <v>8</v>
      </c>
      <c r="AG32" s="290" t="n">
        <v>8</v>
      </c>
      <c r="AH32" s="356" t="s">
        <v>50</v>
      </c>
      <c r="AI32" s="200" t="n">
        <f aca="false">IF(COUNTIF(D32:AH32,"&gt;0")&gt;$AI$1,$AI$1,COUNTIF(D32:AH32,"&gt;0"))</f>
        <v>19</v>
      </c>
      <c r="AJ32" s="196"/>
      <c r="AK32" s="196" t="n">
        <f aca="false">COUNTIF($D32:$AH32,"отп/Б")+COUNTIF($D32:$AH32,"отп")+COUNTIF($D32:$AH32,"отп/с")</f>
        <v>2</v>
      </c>
      <c r="AL32" s="196" t="n">
        <f aca="false">COUNTIF($D32:$AH32,"Б")</f>
        <v>0</v>
      </c>
      <c r="AM32" s="196"/>
      <c r="AN32" s="197" t="n">
        <v>25</v>
      </c>
      <c r="AO32" s="230"/>
      <c r="AP32" s="230" t="n">
        <v>40</v>
      </c>
      <c r="AQ32" s="197"/>
      <c r="AR32" s="230" t="n">
        <v>60</v>
      </c>
      <c r="AS32" s="230" t="n">
        <f aca="false">AO32*AP32+AQ32*AR32+AM32*AN32</f>
        <v>0</v>
      </c>
      <c r="AT32" s="230"/>
    </row>
    <row r="33" customFormat="false" ht="15" hidden="false" customHeight="false" outlineLevel="0" collapsed="false">
      <c r="A33" s="290" t="n">
        <f aca="false">A32+1</f>
        <v>31</v>
      </c>
      <c r="B33" s="197" t="s">
        <v>54</v>
      </c>
      <c r="C33" s="397" t="s">
        <v>56</v>
      </c>
      <c r="D33" s="290" t="n">
        <v>8</v>
      </c>
      <c r="E33" s="290" t="n">
        <v>8</v>
      </c>
      <c r="F33" s="290" t="s">
        <v>50</v>
      </c>
      <c r="G33" s="384" t="s">
        <v>50</v>
      </c>
      <c r="H33" s="290" t="n">
        <v>8</v>
      </c>
      <c r="I33" s="384" t="n">
        <v>8</v>
      </c>
      <c r="J33" s="384" t="n">
        <v>8</v>
      </c>
      <c r="K33" s="384" t="n">
        <v>8</v>
      </c>
      <c r="L33" s="384" t="n">
        <v>8</v>
      </c>
      <c r="M33" s="384" t="s">
        <v>50</v>
      </c>
      <c r="N33" s="384" t="s">
        <v>50</v>
      </c>
      <c r="O33" s="290" t="s">
        <v>15</v>
      </c>
      <c r="P33" s="384" t="s">
        <v>15</v>
      </c>
      <c r="Q33" s="384" t="s">
        <v>15</v>
      </c>
      <c r="R33" s="384" t="s">
        <v>15</v>
      </c>
      <c r="S33" s="384" t="s">
        <v>15</v>
      </c>
      <c r="T33" s="290" t="s">
        <v>50</v>
      </c>
      <c r="U33" s="290" t="s">
        <v>50</v>
      </c>
      <c r="V33" s="290" t="n">
        <v>8</v>
      </c>
      <c r="W33" s="290" t="n">
        <v>8</v>
      </c>
      <c r="X33" s="290" t="n">
        <v>8</v>
      </c>
      <c r="Y33" s="358" t="n">
        <v>8</v>
      </c>
      <c r="Z33" s="358" t="n">
        <v>8</v>
      </c>
      <c r="AA33" s="290" t="s">
        <v>50</v>
      </c>
      <c r="AB33" s="290" t="s">
        <v>50</v>
      </c>
      <c r="AC33" s="290" t="s">
        <v>50</v>
      </c>
      <c r="AD33" s="290" t="n">
        <v>8</v>
      </c>
      <c r="AE33" s="290" t="n">
        <v>8</v>
      </c>
      <c r="AF33" s="290" t="n">
        <v>8</v>
      </c>
      <c r="AG33" s="290" t="n">
        <v>8</v>
      </c>
      <c r="AH33" s="356" t="s">
        <v>50</v>
      </c>
      <c r="AI33" s="200" t="n">
        <f aca="false">IF(COUNTIF(D33:AH33,"&gt;0")&gt;$AI$1,$AI$1,COUNTIF(D33:AH33,"&gt;0"))</f>
        <v>16</v>
      </c>
      <c r="AJ33" s="196"/>
      <c r="AK33" s="196" t="n">
        <f aca="false">COUNTIF($D33:$AH33,"отп/Б")+COUNTIF($D33:$AH33,"отп")+COUNTIF($D33:$AH33,"отп/с")</f>
        <v>5</v>
      </c>
      <c r="AL33" s="196" t="n">
        <f aca="false">COUNTIF($D33:$AH33,"Б")</f>
        <v>0</v>
      </c>
      <c r="AM33" s="196"/>
      <c r="AN33" s="197" t="n">
        <v>25</v>
      </c>
      <c r="AO33" s="230"/>
      <c r="AP33" s="230" t="n">
        <v>40</v>
      </c>
      <c r="AQ33" s="197"/>
      <c r="AR33" s="230" t="n">
        <v>60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f aca="false">A33+1</f>
        <v>32</v>
      </c>
      <c r="B34" s="197" t="s">
        <v>54</v>
      </c>
      <c r="C34" s="397" t="s">
        <v>57</v>
      </c>
      <c r="D34" s="290" t="n">
        <v>8</v>
      </c>
      <c r="E34" s="290" t="n">
        <v>8</v>
      </c>
      <c r="F34" s="290" t="s">
        <v>50</v>
      </c>
      <c r="G34" s="384" t="s">
        <v>50</v>
      </c>
      <c r="H34" s="290" t="n">
        <v>8</v>
      </c>
      <c r="I34" s="384" t="n">
        <v>8</v>
      </c>
      <c r="J34" s="384" t="n">
        <v>8</v>
      </c>
      <c r="K34" s="384" t="n">
        <v>8</v>
      </c>
      <c r="L34" s="384" t="n">
        <v>8</v>
      </c>
      <c r="M34" s="384" t="s">
        <v>50</v>
      </c>
      <c r="N34" s="384" t="s">
        <v>50</v>
      </c>
      <c r="O34" s="290" t="n">
        <v>8</v>
      </c>
      <c r="P34" s="384" t="n">
        <v>8</v>
      </c>
      <c r="Q34" s="384" t="n">
        <v>8</v>
      </c>
      <c r="R34" s="384" t="n">
        <v>8</v>
      </c>
      <c r="S34" s="384" t="n">
        <v>8</v>
      </c>
      <c r="T34" s="290" t="s">
        <v>50</v>
      </c>
      <c r="U34" s="290" t="s">
        <v>50</v>
      </c>
      <c r="V34" s="290" t="n">
        <v>8</v>
      </c>
      <c r="W34" s="290" t="n">
        <v>8</v>
      </c>
      <c r="X34" s="290" t="n">
        <v>8</v>
      </c>
      <c r="Y34" s="358" t="n">
        <v>8</v>
      </c>
      <c r="Z34" s="358" t="n">
        <v>8</v>
      </c>
      <c r="AA34" s="290" t="s">
        <v>50</v>
      </c>
      <c r="AB34" s="290" t="s">
        <v>50</v>
      </c>
      <c r="AC34" s="290" t="s">
        <v>50</v>
      </c>
      <c r="AD34" s="290" t="n">
        <v>8</v>
      </c>
      <c r="AE34" s="290" t="n">
        <v>8</v>
      </c>
      <c r="AF34" s="290" t="n">
        <v>8</v>
      </c>
      <c r="AG34" s="290" t="n">
        <v>8</v>
      </c>
      <c r="AH34" s="356" t="s">
        <v>50</v>
      </c>
      <c r="AI34" s="200" t="n">
        <f aca="false">IF(COUNTIF(D34:AH34,"&gt;0")&gt;$AI$1,$AI$1,COUNTIF(D34:AH34,"&gt;0"))</f>
        <v>21</v>
      </c>
      <c r="AJ34" s="196"/>
      <c r="AK34" s="196" t="n">
        <f aca="false">COUNTIF($D34:$AH34,"отп/Б")+COUNTIF($D34:$AH34,"отп")+COUNTIF($D34:$AH34,"отп/с")</f>
        <v>0</v>
      </c>
      <c r="AL34" s="196" t="n">
        <f aca="false">COUNTIF($D34:$AH34,"Б")</f>
        <v>0</v>
      </c>
      <c r="AM34" s="196"/>
      <c r="AN34" s="197" t="n">
        <v>25</v>
      </c>
      <c r="AO34" s="197"/>
      <c r="AP34" s="197" t="n">
        <v>40</v>
      </c>
      <c r="AQ34" s="197"/>
      <c r="AR34" s="197" t="n">
        <v>60</v>
      </c>
      <c r="AS34" s="197" t="n">
        <f aca="false">AO34*AP34+AQ34*AR34+AM34*AN34</f>
        <v>0</v>
      </c>
      <c r="AT34" s="230"/>
    </row>
    <row r="35" customFormat="false" ht="15" hidden="false" customHeight="false" outlineLevel="0" collapsed="false">
      <c r="A35" s="290" t="n">
        <f aca="false">A34+1</f>
        <v>33</v>
      </c>
      <c r="B35" s="197" t="s">
        <v>58</v>
      </c>
      <c r="C35" s="398" t="s">
        <v>101</v>
      </c>
      <c r="D35" s="290" t="n">
        <v>8</v>
      </c>
      <c r="E35" s="290" t="n">
        <v>8</v>
      </c>
      <c r="F35" s="290" t="s">
        <v>50</v>
      </c>
      <c r="G35" s="384" t="s">
        <v>50</v>
      </c>
      <c r="H35" s="290" t="n">
        <v>8</v>
      </c>
      <c r="I35" s="384" t="n">
        <v>8</v>
      </c>
      <c r="J35" s="384" t="n">
        <v>8</v>
      </c>
      <c r="K35" s="384" t="n">
        <v>8</v>
      </c>
      <c r="L35" s="384" t="n">
        <v>8</v>
      </c>
      <c r="M35" s="384" t="s">
        <v>50</v>
      </c>
      <c r="N35" s="384" t="s">
        <v>50</v>
      </c>
      <c r="O35" s="384" t="n">
        <v>8</v>
      </c>
      <c r="P35" s="384" t="n">
        <v>8</v>
      </c>
      <c r="Q35" s="384" t="n">
        <v>8</v>
      </c>
      <c r="R35" s="384" t="n">
        <v>8</v>
      </c>
      <c r="S35" s="384" t="n">
        <v>8</v>
      </c>
      <c r="T35" s="290" t="s">
        <v>50</v>
      </c>
      <c r="U35" s="290" t="s">
        <v>50</v>
      </c>
      <c r="V35" s="384" t="n">
        <v>8</v>
      </c>
      <c r="W35" s="290" t="n">
        <v>8</v>
      </c>
      <c r="X35" s="290" t="n">
        <v>8</v>
      </c>
      <c r="Y35" s="358" t="n">
        <v>8</v>
      </c>
      <c r="Z35" s="358" t="n">
        <v>8</v>
      </c>
      <c r="AA35" s="290" t="s">
        <v>50</v>
      </c>
      <c r="AB35" s="290" t="s">
        <v>50</v>
      </c>
      <c r="AC35" s="290" t="s">
        <v>50</v>
      </c>
      <c r="AD35" s="290" t="n">
        <v>8</v>
      </c>
      <c r="AE35" s="290" t="n">
        <v>8</v>
      </c>
      <c r="AF35" s="104" t="s">
        <v>66</v>
      </c>
      <c r="AG35" s="104" t="s">
        <v>66</v>
      </c>
      <c r="AH35" s="356" t="s">
        <v>50</v>
      </c>
      <c r="AI35" s="200" t="n">
        <f aca="false">IF(COUNTIF(D35:AH35,"&gt;0")&gt;$AI$1,$AI$1,COUNTIF(D35:AH35,"&gt;0"))</f>
        <v>19</v>
      </c>
      <c r="AJ35" s="196"/>
      <c r="AK35" s="196" t="n">
        <f aca="false">COUNTIF($D35:$AH35,"отп/Б")+COUNTIF($D35:$AH35,"отп")+COUNTIF($D35:$AH35,"отп/с")</f>
        <v>2</v>
      </c>
      <c r="AL35" s="196" t="n">
        <f aca="false">COUNTIF($D35:$AH35,"Б")</f>
        <v>0</v>
      </c>
      <c r="AM35" s="196"/>
      <c r="AN35" s="197" t="n">
        <v>25</v>
      </c>
      <c r="AO35" s="197"/>
      <c r="AP35" s="197" t="n">
        <v>50</v>
      </c>
      <c r="AQ35" s="197"/>
      <c r="AR35" s="197" t="n">
        <v>75</v>
      </c>
      <c r="AS35" s="197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f aca="false">A35+1</f>
        <v>34</v>
      </c>
      <c r="B36" s="197" t="s">
        <v>60</v>
      </c>
      <c r="C36" s="399" t="s">
        <v>61</v>
      </c>
      <c r="D36" s="290" t="n">
        <v>8</v>
      </c>
      <c r="E36" s="290" t="n">
        <v>10</v>
      </c>
      <c r="F36" s="290" t="s">
        <v>50</v>
      </c>
      <c r="G36" s="384" t="s">
        <v>50</v>
      </c>
      <c r="H36" s="290" t="n">
        <v>8</v>
      </c>
      <c r="I36" s="384" t="n">
        <v>8</v>
      </c>
      <c r="J36" s="384" t="n">
        <v>8</v>
      </c>
      <c r="K36" s="384" t="n">
        <v>12</v>
      </c>
      <c r="L36" s="384" t="n">
        <v>8</v>
      </c>
      <c r="M36" s="384" t="s">
        <v>50</v>
      </c>
      <c r="N36" s="384" t="s">
        <v>50</v>
      </c>
      <c r="O36" s="290" t="n">
        <v>8</v>
      </c>
      <c r="P36" s="384" t="n">
        <v>8</v>
      </c>
      <c r="Q36" s="384" t="n">
        <v>8</v>
      </c>
      <c r="R36" s="384" t="n">
        <v>8</v>
      </c>
      <c r="S36" s="384" t="n">
        <v>8</v>
      </c>
      <c r="T36" s="290" t="s">
        <v>50</v>
      </c>
      <c r="U36" s="290" t="s">
        <v>50</v>
      </c>
      <c r="V36" s="384" t="n">
        <v>8</v>
      </c>
      <c r="W36" s="384" t="n">
        <v>8</v>
      </c>
      <c r="X36" s="384" t="n">
        <v>8</v>
      </c>
      <c r="Y36" s="384" t="n">
        <v>8</v>
      </c>
      <c r="Z36" s="384" t="n">
        <v>8</v>
      </c>
      <c r="AA36" s="290" t="s">
        <v>50</v>
      </c>
      <c r="AB36" s="290" t="s">
        <v>50</v>
      </c>
      <c r="AC36" s="290" t="s">
        <v>50</v>
      </c>
      <c r="AD36" s="290" t="n">
        <v>8</v>
      </c>
      <c r="AE36" s="290" t="n">
        <v>8</v>
      </c>
      <c r="AF36" s="290" t="n">
        <v>8</v>
      </c>
      <c r="AG36" s="290" t="n">
        <v>8</v>
      </c>
      <c r="AH36" s="356" t="s">
        <v>50</v>
      </c>
      <c r="AI36" s="200" t="n">
        <f aca="false">IF(COUNTIF(D36:AH36,"&gt;0")&gt;$AI$1,$AI$1,COUNTIF(D36:AH36,"&gt;0"))</f>
        <v>21</v>
      </c>
      <c r="AJ36" s="196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196"/>
      <c r="AN36" s="197" t="n">
        <v>25</v>
      </c>
      <c r="AO36" s="197" t="n">
        <v>6</v>
      </c>
      <c r="AP36" s="230" t="n">
        <v>40</v>
      </c>
      <c r="AQ36" s="197"/>
      <c r="AR36" s="230" t="n">
        <v>60</v>
      </c>
      <c r="AS36" s="230" t="n">
        <f aca="false">AO36*AP36+AQ36*AR36+AM36*AN36</f>
        <v>240</v>
      </c>
      <c r="AT36" s="230"/>
    </row>
    <row r="37" customFormat="false" ht="15" hidden="false" customHeight="false" outlineLevel="0" collapsed="false">
      <c r="A37" s="290" t="n">
        <f aca="false">A36+1</f>
        <v>35</v>
      </c>
      <c r="B37" s="197" t="s">
        <v>60</v>
      </c>
      <c r="C37" s="399" t="s">
        <v>62</v>
      </c>
      <c r="D37" s="290" t="n">
        <v>8</v>
      </c>
      <c r="E37" s="290" t="n">
        <v>8</v>
      </c>
      <c r="F37" s="290" t="s">
        <v>50</v>
      </c>
      <c r="G37" s="384" t="s">
        <v>50</v>
      </c>
      <c r="H37" s="290" t="n">
        <v>8</v>
      </c>
      <c r="I37" s="384" t="n">
        <v>8</v>
      </c>
      <c r="J37" s="384" t="n">
        <v>8</v>
      </c>
      <c r="K37" s="384" t="n">
        <v>8</v>
      </c>
      <c r="L37" s="384" t="n">
        <v>8</v>
      </c>
      <c r="M37" s="384" t="s">
        <v>50</v>
      </c>
      <c r="N37" s="384" t="s">
        <v>50</v>
      </c>
      <c r="O37" s="290" t="n">
        <v>8</v>
      </c>
      <c r="P37" s="384" t="n">
        <v>8</v>
      </c>
      <c r="Q37" s="384" t="n">
        <v>8</v>
      </c>
      <c r="R37" s="384" t="n">
        <v>8</v>
      </c>
      <c r="S37" s="384" t="n">
        <v>8</v>
      </c>
      <c r="T37" s="290" t="s">
        <v>50</v>
      </c>
      <c r="U37" s="290" t="s">
        <v>50</v>
      </c>
      <c r="V37" s="384" t="n">
        <v>8</v>
      </c>
      <c r="W37" s="290" t="n">
        <v>8</v>
      </c>
      <c r="X37" s="290" t="n">
        <v>8</v>
      </c>
      <c r="Y37" s="290" t="n">
        <v>8</v>
      </c>
      <c r="Z37" s="290" t="n">
        <v>8</v>
      </c>
      <c r="AA37" s="290" t="s">
        <v>50</v>
      </c>
      <c r="AB37" s="290" t="s">
        <v>50</v>
      </c>
      <c r="AC37" s="290" t="s">
        <v>50</v>
      </c>
      <c r="AD37" s="290" t="n">
        <v>8</v>
      </c>
      <c r="AE37" s="290" t="n">
        <v>8</v>
      </c>
      <c r="AF37" s="290" t="n">
        <v>8</v>
      </c>
      <c r="AG37" s="290" t="n">
        <v>8</v>
      </c>
      <c r="AH37" s="356" t="s">
        <v>50</v>
      </c>
      <c r="AI37" s="200" t="n">
        <f aca="false">IF(COUNTIF(D37:AH37,"&gt;0")&gt;$AI$1,$AI$1,COUNTIF(D37:AH37,"&gt;0"))</f>
        <v>21</v>
      </c>
      <c r="AJ37" s="196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196"/>
      <c r="AN37" s="197" t="n">
        <v>25</v>
      </c>
      <c r="AO37" s="230"/>
      <c r="AP37" s="230" t="n">
        <v>50</v>
      </c>
      <c r="AQ37" s="400"/>
      <c r="AR37" s="230" t="n">
        <v>75</v>
      </c>
      <c r="AS37" s="230" t="n">
        <f aca="false">AO37*AP37+AQ37*AR37+AM37*AN37</f>
        <v>0</v>
      </c>
      <c r="AT37" s="230"/>
    </row>
    <row r="38" customFormat="false" ht="15" hidden="false" customHeight="false" outlineLevel="0" collapsed="false">
      <c r="AI38" s="262"/>
      <c r="AJ38" s="264"/>
      <c r="AK38" s="264"/>
      <c r="AL38" s="264"/>
      <c r="AM38" s="264"/>
    </row>
  </sheetData>
  <mergeCells count="1">
    <mergeCell ref="D1:AG1"/>
  </mergeCells>
  <conditionalFormatting sqref="B32:AG34 B31:Y31 AA31:AG31 A38:AMJ1048576 B35:AE35 A24:A37 A1:AMJ3 A4:AG17 B18:AG30 B36:AG37 AH4:AMJ37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18:A23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2" topLeftCell="Q9" activePane="bottomRight" state="frozen"/>
      <selection pane="topLeft" activeCell="A1" activeCellId="0" sqref="A1"/>
      <selection pane="topRight" activeCell="Q1" activeCellId="0" sqref="Q1"/>
      <selection pane="bottomLeft" activeCell="A9" activeCellId="0" sqref="A9"/>
      <selection pane="bottomRight" activeCell="U46" activeCellId="0" sqref="U46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5.7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1" min="21" style="183" width="7.14"/>
    <col collapsed="false" customWidth="true" hidden="false" outlineLevel="1" max="23" min="22" style="183" width="6"/>
    <col collapsed="false" customWidth="true" hidden="false" outlineLevel="0" max="25" min="24" style="183" width="6"/>
    <col collapsed="false" customWidth="true" hidden="false" outlineLevel="1" max="26" min="26" style="183" width="6.85"/>
    <col collapsed="false" customWidth="true" hidden="false" outlineLevel="1" max="27" min="27" style="183" width="6"/>
    <col collapsed="false" customWidth="true" hidden="false" outlineLevel="1" max="28" min="28" style="183" width="6.85"/>
    <col collapsed="false" customWidth="true" hidden="false" outlineLevel="1" max="29" min="29" style="183" width="7"/>
    <col collapsed="false" customWidth="true" hidden="false" outlineLevel="1" max="30" min="30" style="183" width="6.85"/>
    <col collapsed="false" customWidth="true" hidden="false" outlineLevel="0" max="31" min="31" style="183" width="7.14"/>
    <col collapsed="false" customWidth="true" hidden="false" outlineLevel="0" max="32" min="32" style="183" width="6"/>
    <col collapsed="false" customWidth="true" hidden="false" outlineLevel="0" max="33" min="33" style="183" width="7"/>
    <col collapsed="false" customWidth="true" hidden="false" outlineLevel="0" max="34" min="34" style="183" width="8.28"/>
    <col collapsed="false" customWidth="true" hidden="false" outlineLevel="0" max="35" min="35" style="184" width="9"/>
    <col collapsed="false" customWidth="true" hidden="false" outlineLevel="0" max="36" min="36" style="184" width="7.28"/>
    <col collapsed="false" customWidth="true" hidden="false" outlineLevel="0" max="37" min="37" style="184" width="8.14"/>
    <col collapsed="false" customWidth="true" hidden="false" outlineLevel="0" max="38" min="38" style="184" width="6.7"/>
    <col collapsed="false" customWidth="true" hidden="false" outlineLevel="0" max="39" min="39" style="183" width="10"/>
    <col collapsed="false" customWidth="true" hidden="false" outlineLevel="0" max="40" min="40" style="183" width="8.7"/>
    <col collapsed="false" customWidth="true" hidden="false" outlineLevel="0" max="41" min="41" style="183" width="10"/>
    <col collapsed="false" customWidth="true" hidden="false" outlineLevel="0" max="42" min="42" style="183" width="7.14"/>
    <col collapsed="false" customWidth="true" hidden="false" outlineLevel="0" max="43" min="43" style="183" width="7.85"/>
    <col collapsed="false" customWidth="true" hidden="false" outlineLevel="0" max="44" min="44" style="183" width="8.7"/>
    <col collapsed="false" customWidth="true" hidden="false" outlineLevel="0" max="45" min="45" style="183" width="4.57"/>
    <col collapsed="false" customWidth="true" hidden="false" outlineLevel="0" max="46" min="46" style="183" width="9.28"/>
    <col collapsed="false" customWidth="true" hidden="false" outlineLevel="0" max="1025" min="47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102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185" t="n">
        <v>22</v>
      </c>
      <c r="AI1" s="186"/>
      <c r="AJ1" s="186"/>
      <c r="AK1" s="186"/>
      <c r="AL1" s="186"/>
      <c r="AM1" s="185"/>
      <c r="AN1" s="185"/>
      <c r="AO1" s="185"/>
      <c r="AP1" s="185"/>
      <c r="AQ1" s="185"/>
      <c r="AR1" s="185"/>
      <c r="AS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350" t="s">
        <v>2</v>
      </c>
      <c r="AI2" s="188" t="s">
        <v>3</v>
      </c>
      <c r="AJ2" s="351" t="s">
        <v>4</v>
      </c>
      <c r="AK2" s="189" t="s">
        <v>5</v>
      </c>
      <c r="AL2" s="352" t="s">
        <v>6</v>
      </c>
      <c r="AM2" s="189" t="s">
        <v>7</v>
      </c>
      <c r="AN2" s="352" t="s">
        <v>8</v>
      </c>
      <c r="AO2" s="189" t="s">
        <v>7</v>
      </c>
      <c r="AP2" s="352" t="s">
        <v>9</v>
      </c>
      <c r="AQ2" s="189" t="s">
        <v>7</v>
      </c>
      <c r="AR2" s="352" t="s">
        <v>10</v>
      </c>
      <c r="AS2" s="285" t="s">
        <v>11</v>
      </c>
      <c r="AT2" s="183" t="s">
        <v>83</v>
      </c>
    </row>
    <row r="3" customFormat="false" ht="15" hidden="false" customHeight="false" outlineLevel="0" collapsed="false">
      <c r="A3" s="290" t="n">
        <v>1</v>
      </c>
      <c r="B3" s="290" t="s">
        <v>12</v>
      </c>
      <c r="C3" s="353" t="s">
        <v>13</v>
      </c>
      <c r="D3" s="354" t="s">
        <v>50</v>
      </c>
      <c r="E3" s="354" t="n">
        <v>8</v>
      </c>
      <c r="F3" s="354" t="n">
        <v>8</v>
      </c>
      <c r="G3" s="355" t="n">
        <v>8</v>
      </c>
      <c r="H3" s="354" t="n">
        <v>8</v>
      </c>
      <c r="I3" s="355" t="n">
        <v>8</v>
      </c>
      <c r="J3" s="355" t="s">
        <v>50</v>
      </c>
      <c r="K3" s="355" t="s">
        <v>50</v>
      </c>
      <c r="L3" s="355" t="n">
        <v>8</v>
      </c>
      <c r="M3" s="355" t="n">
        <v>8</v>
      </c>
      <c r="N3" s="355" t="n">
        <v>8</v>
      </c>
      <c r="O3" s="354" t="n">
        <v>8</v>
      </c>
      <c r="P3" s="355" t="n">
        <v>8</v>
      </c>
      <c r="Q3" s="355" t="s">
        <v>50</v>
      </c>
      <c r="R3" s="354" t="s">
        <v>50</v>
      </c>
      <c r="S3" s="354" t="n">
        <v>8</v>
      </c>
      <c r="T3" s="354" t="n">
        <v>8</v>
      </c>
      <c r="U3" s="354" t="n">
        <v>8</v>
      </c>
      <c r="V3" s="354" t="n">
        <v>8</v>
      </c>
      <c r="W3" s="354" t="n">
        <v>8</v>
      </c>
      <c r="X3" s="354" t="s">
        <v>50</v>
      </c>
      <c r="Y3" s="354" t="s">
        <v>50</v>
      </c>
      <c r="Z3" s="354" t="n">
        <v>8</v>
      </c>
      <c r="AA3" s="354" t="n">
        <v>8</v>
      </c>
      <c r="AB3" s="354" t="n">
        <v>8</v>
      </c>
      <c r="AC3" s="354" t="n">
        <v>8</v>
      </c>
      <c r="AD3" s="354" t="n">
        <v>8</v>
      </c>
      <c r="AE3" s="354" t="s">
        <v>50</v>
      </c>
      <c r="AF3" s="354" t="s">
        <v>50</v>
      </c>
      <c r="AG3" s="354" t="n">
        <v>8</v>
      </c>
      <c r="AH3" s="195" t="n">
        <f aca="false">IF(COUNTIF(D3:AG3,"&gt;0")&gt;$AH$1,$AH$1,COUNTIF(D3:AG3,"&gt;0"))</f>
        <v>21</v>
      </c>
      <c r="AI3" s="196"/>
      <c r="AJ3" s="196" t="n">
        <f aca="false">COUNTIF($D3:$AG3,"отп/Б")+COUNTIF($D3:$AG3,"отп")+COUNTIF($D3:$AG3,"отп/с")</f>
        <v>0</v>
      </c>
      <c r="AK3" s="196" t="n">
        <f aca="false">COUNTIF($D3:$AG3,"Б")</f>
        <v>0</v>
      </c>
      <c r="AL3" s="196"/>
      <c r="AM3" s="197" t="n">
        <v>25</v>
      </c>
      <c r="AN3" s="197"/>
      <c r="AO3" s="230" t="n">
        <v>40</v>
      </c>
      <c r="AP3" s="197"/>
      <c r="AQ3" s="197" t="n">
        <v>60</v>
      </c>
      <c r="AR3" s="193" t="n">
        <f aca="false">AN3*AO3+AP3*AQ3+AL3*AM3</f>
        <v>0</v>
      </c>
      <c r="AS3" s="193"/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17</v>
      </c>
      <c r="D4" s="197" t="s">
        <v>50</v>
      </c>
      <c r="E4" s="359" t="s">
        <v>15</v>
      </c>
      <c r="F4" s="197" t="n">
        <v>8</v>
      </c>
      <c r="G4" s="358" t="n">
        <v>8</v>
      </c>
      <c r="H4" s="197" t="n">
        <v>8</v>
      </c>
      <c r="I4" s="358" t="n">
        <v>8</v>
      </c>
      <c r="J4" s="355" t="s">
        <v>50</v>
      </c>
      <c r="K4" s="355" t="s">
        <v>50</v>
      </c>
      <c r="L4" s="358" t="n">
        <v>8</v>
      </c>
      <c r="M4" s="358" t="n">
        <v>8</v>
      </c>
      <c r="N4" s="358" t="n">
        <v>8</v>
      </c>
      <c r="O4" s="197" t="n">
        <v>8</v>
      </c>
      <c r="P4" s="358" t="n">
        <v>8</v>
      </c>
      <c r="Q4" s="355" t="s">
        <v>50</v>
      </c>
      <c r="R4" s="354" t="s">
        <v>50</v>
      </c>
      <c r="S4" s="197" t="n">
        <v>8</v>
      </c>
      <c r="T4" s="197" t="n">
        <v>8</v>
      </c>
      <c r="U4" s="197" t="n">
        <v>8</v>
      </c>
      <c r="V4" s="292" t="n">
        <v>8</v>
      </c>
      <c r="W4" s="292" t="n">
        <v>8</v>
      </c>
      <c r="X4" s="354" t="s">
        <v>50</v>
      </c>
      <c r="Y4" s="354" t="s">
        <v>50</v>
      </c>
      <c r="Z4" s="292" t="n">
        <v>8</v>
      </c>
      <c r="AA4" s="197" t="n">
        <v>8</v>
      </c>
      <c r="AB4" s="197" t="n">
        <v>8</v>
      </c>
      <c r="AC4" s="197" t="n">
        <v>8</v>
      </c>
      <c r="AD4" s="292" t="n">
        <v>8</v>
      </c>
      <c r="AE4" s="354" t="s">
        <v>50</v>
      </c>
      <c r="AF4" s="354" t="s">
        <v>50</v>
      </c>
      <c r="AG4" s="292" t="n">
        <v>8</v>
      </c>
      <c r="AH4" s="195" t="n">
        <f aca="false">IF(COUNTIF(D4:AG4,"&gt;0")&gt;$AH$1,$AH$1,COUNTIF(D4:AG4,"&gt;0"))</f>
        <v>20</v>
      </c>
      <c r="AI4" s="196"/>
      <c r="AJ4" s="196" t="n">
        <f aca="false">COUNTIF($D4:$AG4,"отп/Б")+COUNTIF($D4:$AG4,"отп")+COUNTIF($D4:$AG4,"отп/с")</f>
        <v>1</v>
      </c>
      <c r="AK4" s="196" t="n">
        <f aca="false">COUNTIF($D4:$AG4,"Б")</f>
        <v>0</v>
      </c>
      <c r="AL4" s="196"/>
      <c r="AM4" s="197" t="n">
        <v>25</v>
      </c>
      <c r="AN4" s="197"/>
      <c r="AO4" s="230" t="n">
        <v>40</v>
      </c>
      <c r="AP4" s="197"/>
      <c r="AQ4" s="197" t="n">
        <v>60</v>
      </c>
      <c r="AR4" s="197" t="n">
        <f aca="false">AN4*AO4+AP4*AQ4+AL4*AM4</f>
        <v>0</v>
      </c>
      <c r="AS4" s="401" t="n">
        <v>1.15</v>
      </c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103</v>
      </c>
      <c r="D5" s="354" t="s">
        <v>50</v>
      </c>
      <c r="E5" s="294" t="n">
        <v>8</v>
      </c>
      <c r="F5" s="197" t="n">
        <v>8</v>
      </c>
      <c r="G5" s="358" t="n">
        <v>8</v>
      </c>
      <c r="H5" s="292" t="n">
        <v>8</v>
      </c>
      <c r="I5" s="292" t="n">
        <v>8</v>
      </c>
      <c r="J5" s="355" t="s">
        <v>50</v>
      </c>
      <c r="K5" s="355" t="s">
        <v>50</v>
      </c>
      <c r="L5" s="292" t="n">
        <v>8</v>
      </c>
      <c r="M5" s="358" t="n">
        <v>8</v>
      </c>
      <c r="N5" s="358" t="n">
        <v>8</v>
      </c>
      <c r="O5" s="197" t="n">
        <v>8</v>
      </c>
      <c r="P5" s="358" t="n">
        <v>8</v>
      </c>
      <c r="Q5" s="355" t="s">
        <v>50</v>
      </c>
      <c r="R5" s="354" t="s">
        <v>50</v>
      </c>
      <c r="S5" s="197" t="n">
        <v>8</v>
      </c>
      <c r="T5" s="197" t="n">
        <v>8</v>
      </c>
      <c r="U5" s="197" t="n">
        <v>8</v>
      </c>
      <c r="V5" s="197" t="n">
        <v>8</v>
      </c>
      <c r="W5" s="197" t="n">
        <v>8</v>
      </c>
      <c r="X5" s="354" t="s">
        <v>50</v>
      </c>
      <c r="Y5" s="354" t="s">
        <v>50</v>
      </c>
      <c r="Z5" s="358" t="n">
        <v>8</v>
      </c>
      <c r="AA5" s="197" t="n">
        <v>8</v>
      </c>
      <c r="AB5" s="197" t="n">
        <v>8</v>
      </c>
      <c r="AC5" s="197" t="n">
        <v>8</v>
      </c>
      <c r="AD5" s="197" t="n">
        <v>8</v>
      </c>
      <c r="AE5" s="354" t="s">
        <v>50</v>
      </c>
      <c r="AF5" s="354" t="s">
        <v>50</v>
      </c>
      <c r="AG5" s="197" t="n">
        <v>8</v>
      </c>
      <c r="AH5" s="192" t="n">
        <f aca="false">IF(COUNTIF(D5:AG5,"&gt;0")&gt;$AH$1,$AH$1,COUNTIF(D5:AG5,"&gt;0"))</f>
        <v>21</v>
      </c>
      <c r="AI5" s="192"/>
      <c r="AJ5" s="196" t="n">
        <f aca="false">COUNTIF($D5:$AG5,"отп/Б")+COUNTIF($D5:$AG5,"отп")+COUNTIF($D5:$AG5,"отп/с")</f>
        <v>0</v>
      </c>
      <c r="AK5" s="196" t="n">
        <f aca="false">COUNTIF($D5:$AG5,"Б")</f>
        <v>0</v>
      </c>
      <c r="AL5" s="196"/>
      <c r="AM5" s="197" t="n">
        <v>25</v>
      </c>
      <c r="AN5" s="197"/>
      <c r="AO5" s="230" t="n">
        <v>50</v>
      </c>
      <c r="AP5" s="197"/>
      <c r="AQ5" s="230" t="n">
        <v>75</v>
      </c>
      <c r="AR5" s="230" t="n">
        <f aca="false">AN5*AO5+AP5*AQ5+AL5*AM5</f>
        <v>0</v>
      </c>
      <c r="AS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104</v>
      </c>
      <c r="D6" s="197" t="s">
        <v>50</v>
      </c>
      <c r="E6" s="197" t="n">
        <v>8</v>
      </c>
      <c r="F6" s="363" t="n">
        <v>12.5</v>
      </c>
      <c r="G6" s="358" t="n">
        <v>8</v>
      </c>
      <c r="H6" s="363" t="n">
        <v>12.5</v>
      </c>
      <c r="I6" s="362" t="n">
        <v>12.5</v>
      </c>
      <c r="J6" s="355" t="s">
        <v>50</v>
      </c>
      <c r="K6" s="355" t="s">
        <v>50</v>
      </c>
      <c r="L6" s="362" t="n">
        <v>8</v>
      </c>
      <c r="M6" s="362" t="n">
        <v>14.5</v>
      </c>
      <c r="N6" s="358" t="n">
        <v>8</v>
      </c>
      <c r="O6" s="197" t="n">
        <v>8</v>
      </c>
      <c r="P6" s="362" t="n">
        <v>16.5</v>
      </c>
      <c r="Q6" s="355" t="s">
        <v>50</v>
      </c>
      <c r="R6" s="354" t="s">
        <v>50</v>
      </c>
      <c r="S6" s="197" t="n">
        <v>8</v>
      </c>
      <c r="T6" s="363" t="n">
        <v>14.5</v>
      </c>
      <c r="U6" s="197" t="n">
        <v>8</v>
      </c>
      <c r="V6" s="197" t="n">
        <v>9</v>
      </c>
      <c r="W6" s="197" t="n">
        <v>8</v>
      </c>
      <c r="X6" s="354" t="s">
        <v>50</v>
      </c>
      <c r="Y6" s="354" t="s">
        <v>50</v>
      </c>
      <c r="Z6" s="359" t="s">
        <v>15</v>
      </c>
      <c r="AA6" s="359" t="s">
        <v>15</v>
      </c>
      <c r="AB6" s="359" t="s">
        <v>15</v>
      </c>
      <c r="AC6" s="359" t="s">
        <v>15</v>
      </c>
      <c r="AD6" s="359" t="s">
        <v>15</v>
      </c>
      <c r="AE6" s="354" t="s">
        <v>50</v>
      </c>
      <c r="AF6" s="354" t="s">
        <v>50</v>
      </c>
      <c r="AG6" s="359" t="s">
        <v>15</v>
      </c>
      <c r="AH6" s="200" t="n">
        <f aca="false">IF(COUNTIF(D6:AG6,"&gt;0")&gt;$AH$1,$AH$1,COUNTIF(D6:AG6,"&gt;0"))</f>
        <v>15</v>
      </c>
      <c r="AI6" s="196"/>
      <c r="AJ6" s="196" t="n">
        <f aca="false">COUNTIF($D6:$AG6,"отп/Б")+COUNTIF($D6:$AG6,"отп")+COUNTIF($D6:$AG6,"отп/с")</f>
        <v>6</v>
      </c>
      <c r="AK6" s="196" t="n">
        <f aca="false">COUNTIF($D6:$AG6,"Б")</f>
        <v>0</v>
      </c>
      <c r="AL6" s="196"/>
      <c r="AM6" s="197" t="n">
        <v>25</v>
      </c>
      <c r="AN6" s="197" t="n">
        <v>36</v>
      </c>
      <c r="AO6" s="230" t="n">
        <v>40</v>
      </c>
      <c r="AP6" s="197"/>
      <c r="AQ6" s="197" t="n">
        <v>60</v>
      </c>
      <c r="AR6" s="197" t="n">
        <f aca="false">AN6*AO6+AP6*AQ6+AL6*AM6</f>
        <v>1440</v>
      </c>
      <c r="AS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20</v>
      </c>
      <c r="D7" s="354" t="s">
        <v>50</v>
      </c>
      <c r="E7" s="197" t="n">
        <v>8</v>
      </c>
      <c r="F7" s="197" t="n">
        <v>9</v>
      </c>
      <c r="G7" s="362" t="n">
        <v>14.5</v>
      </c>
      <c r="H7" s="363" t="n">
        <v>9</v>
      </c>
      <c r="I7" s="358" t="n">
        <v>8</v>
      </c>
      <c r="J7" s="355" t="s">
        <v>50</v>
      </c>
      <c r="K7" s="355" t="s">
        <v>50</v>
      </c>
      <c r="L7" s="362" t="n">
        <v>12.5</v>
      </c>
      <c r="M7" s="358" t="n">
        <v>8</v>
      </c>
      <c r="N7" s="358" t="n">
        <v>8</v>
      </c>
      <c r="O7" s="363" t="n">
        <v>20</v>
      </c>
      <c r="P7" s="358" t="n">
        <v>17</v>
      </c>
      <c r="Q7" s="355" t="s">
        <v>50</v>
      </c>
      <c r="R7" s="354" t="s">
        <v>50</v>
      </c>
      <c r="S7" s="363" t="n">
        <v>8</v>
      </c>
      <c r="T7" s="197" t="n">
        <v>8</v>
      </c>
      <c r="U7" s="197" t="n">
        <v>10</v>
      </c>
      <c r="V7" s="197" t="n">
        <v>20</v>
      </c>
      <c r="W7" s="197" t="n">
        <v>17</v>
      </c>
      <c r="X7" s="354" t="s">
        <v>50</v>
      </c>
      <c r="Y7" s="354" t="s">
        <v>50</v>
      </c>
      <c r="Z7" s="358" t="n">
        <v>8</v>
      </c>
      <c r="AA7" s="197" t="n">
        <v>8</v>
      </c>
      <c r="AB7" s="363" t="n">
        <v>15.5</v>
      </c>
      <c r="AC7" s="197" t="n">
        <v>8</v>
      </c>
      <c r="AD7" s="197" t="n">
        <v>17</v>
      </c>
      <c r="AE7" s="354" t="s">
        <v>50</v>
      </c>
      <c r="AF7" s="354" t="s">
        <v>50</v>
      </c>
      <c r="AG7" s="197" t="n">
        <v>8</v>
      </c>
      <c r="AH7" s="195" t="n">
        <f aca="false">IF(COUNTIF(D7:AG7,"&gt;0")&gt;$AH$1,$AH$1,COUNTIF(D7:AG7,"&gt;0"))</f>
        <v>21</v>
      </c>
      <c r="AI7" s="196"/>
      <c r="AJ7" s="196" t="n">
        <f aca="false">COUNTIF($D7:$AG7,"отп/Б")+COUNTIF($D7:$AG7,"отп")+COUNTIF($D7:$AG7,"отп/с")</f>
        <v>0</v>
      </c>
      <c r="AK7" s="196" t="n">
        <f aca="false">COUNTIF($D7:$AG7,"Б")</f>
        <v>0</v>
      </c>
      <c r="AL7" s="196" t="n">
        <v>16</v>
      </c>
      <c r="AM7" s="197" t="n">
        <v>25</v>
      </c>
      <c r="AN7" s="197" t="n">
        <v>58</v>
      </c>
      <c r="AO7" s="230" t="n">
        <v>40</v>
      </c>
      <c r="AP7" s="197"/>
      <c r="AQ7" s="197" t="n">
        <v>60</v>
      </c>
      <c r="AR7" s="197" t="n">
        <f aca="false">AN7*AO7+AP7*AQ7+AL7*AM7</f>
        <v>2720</v>
      </c>
      <c r="AS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21</v>
      </c>
      <c r="D8" s="197" t="s">
        <v>50</v>
      </c>
      <c r="E8" s="197" t="n">
        <v>8</v>
      </c>
      <c r="F8" s="197" t="n">
        <v>8</v>
      </c>
      <c r="G8" s="358" t="n">
        <v>8</v>
      </c>
      <c r="H8" s="197" t="s">
        <v>105</v>
      </c>
      <c r="I8" s="358" t="s">
        <v>105</v>
      </c>
      <c r="J8" s="355" t="s">
        <v>50</v>
      </c>
      <c r="K8" s="355" t="s">
        <v>50</v>
      </c>
      <c r="L8" s="358" t="n">
        <v>8</v>
      </c>
      <c r="M8" s="358" t="n">
        <v>8</v>
      </c>
      <c r="N8" s="358" t="n">
        <v>8</v>
      </c>
      <c r="O8" s="197" t="n">
        <v>8</v>
      </c>
      <c r="P8" s="358" t="n">
        <v>9</v>
      </c>
      <c r="Q8" s="355" t="s">
        <v>50</v>
      </c>
      <c r="R8" s="354" t="s">
        <v>50</v>
      </c>
      <c r="S8" s="197" t="n">
        <v>8</v>
      </c>
      <c r="T8" s="197" t="n">
        <v>8</v>
      </c>
      <c r="U8" s="197" t="n">
        <v>8</v>
      </c>
      <c r="V8" s="197" t="n">
        <v>9</v>
      </c>
      <c r="W8" s="197" t="n">
        <v>8</v>
      </c>
      <c r="X8" s="354" t="s">
        <v>50</v>
      </c>
      <c r="Y8" s="354" t="s">
        <v>50</v>
      </c>
      <c r="Z8" s="358" t="n">
        <v>8</v>
      </c>
      <c r="AA8" s="197" t="n">
        <v>8</v>
      </c>
      <c r="AB8" s="197" t="n">
        <v>9</v>
      </c>
      <c r="AC8" s="197" t="n">
        <v>8</v>
      </c>
      <c r="AD8" s="197" t="n">
        <v>8</v>
      </c>
      <c r="AE8" s="354" t="s">
        <v>50</v>
      </c>
      <c r="AF8" s="354" t="s">
        <v>50</v>
      </c>
      <c r="AG8" s="197" t="n">
        <v>8</v>
      </c>
      <c r="AH8" s="200" t="n">
        <f aca="false">IF(COUNTIF(D8:AG8,"&gt;0")&gt;$AH$1,$AH$1,COUNTIF(D8:AG8,"&gt;0"))</f>
        <v>19</v>
      </c>
      <c r="AI8" s="196"/>
      <c r="AJ8" s="196" t="n">
        <f aca="false">COUNTIF($D8:$AG8,"отп/Б")+COUNTIF($D8:$AG8,"отп")+COUNTIF($D8:$AG8,"отп/с")</f>
        <v>0</v>
      </c>
      <c r="AK8" s="196" t="n">
        <f aca="false">COUNTIF($D8:$AG8,"Б")</f>
        <v>0</v>
      </c>
      <c r="AL8" s="196"/>
      <c r="AM8" s="197" t="n">
        <v>25</v>
      </c>
      <c r="AN8" s="197" t="n">
        <v>3</v>
      </c>
      <c r="AO8" s="230" t="n">
        <v>40</v>
      </c>
      <c r="AP8" s="197"/>
      <c r="AQ8" s="197" t="n">
        <v>60</v>
      </c>
      <c r="AR8" s="197" t="n">
        <f aca="false">AN8*AO8+AP8*AQ8+AL8*AM8</f>
        <v>120</v>
      </c>
      <c r="AS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22</v>
      </c>
      <c r="D9" s="354" t="s">
        <v>50</v>
      </c>
      <c r="E9" s="359" t="s">
        <v>15</v>
      </c>
      <c r="F9" s="359" t="s">
        <v>15</v>
      </c>
      <c r="G9" s="359" t="s">
        <v>15</v>
      </c>
      <c r="H9" s="359" t="s">
        <v>15</v>
      </c>
      <c r="I9" s="359" t="s">
        <v>15</v>
      </c>
      <c r="J9" s="359" t="s">
        <v>15</v>
      </c>
      <c r="K9" s="359" t="s">
        <v>15</v>
      </c>
      <c r="L9" s="362" t="n">
        <v>8</v>
      </c>
      <c r="M9" s="362" t="n">
        <v>9.5</v>
      </c>
      <c r="N9" s="358" t="n">
        <v>20</v>
      </c>
      <c r="O9" s="197" t="n">
        <v>19</v>
      </c>
      <c r="P9" s="362" t="n">
        <v>17</v>
      </c>
      <c r="Q9" s="355" t="s">
        <v>50</v>
      </c>
      <c r="R9" s="354" t="s">
        <v>50</v>
      </c>
      <c r="S9" s="363" t="n">
        <v>8</v>
      </c>
      <c r="T9" s="197" t="n">
        <v>8</v>
      </c>
      <c r="U9" s="197" t="n">
        <v>20</v>
      </c>
      <c r="V9" s="197" t="n">
        <v>19</v>
      </c>
      <c r="W9" s="197" t="n">
        <v>12.5</v>
      </c>
      <c r="X9" s="354" t="s">
        <v>50</v>
      </c>
      <c r="Y9" s="354" t="s">
        <v>50</v>
      </c>
      <c r="Z9" s="358" t="n">
        <v>8</v>
      </c>
      <c r="AA9" s="197" t="n">
        <v>10</v>
      </c>
      <c r="AB9" s="197" t="n">
        <v>20</v>
      </c>
      <c r="AC9" s="197" t="n">
        <v>20</v>
      </c>
      <c r="AD9" s="197" t="n">
        <v>8</v>
      </c>
      <c r="AE9" s="354" t="s">
        <v>50</v>
      </c>
      <c r="AF9" s="354" t="s">
        <v>50</v>
      </c>
      <c r="AG9" s="363" t="n">
        <v>8</v>
      </c>
      <c r="AH9" s="200" t="n">
        <f aca="false">IF(COUNTIF(D9:AG9,"&gt;0")&gt;$AH$1,$AH$1,COUNTIF(D9:AG9,"&gt;0"))</f>
        <v>16</v>
      </c>
      <c r="AI9" s="196"/>
      <c r="AJ9" s="196" t="n">
        <f aca="false">COUNTIF($D9:$AG9,"отп/Б")+COUNTIF($D9:$AG9,"отп")+COUNTIF($D9:$AG9,"отп/с")</f>
        <v>7</v>
      </c>
      <c r="AK9" s="196" t="n">
        <f aca="false">COUNTIF($D9:$AG9,"Б")</f>
        <v>0</v>
      </c>
      <c r="AL9" s="196" t="n">
        <v>24</v>
      </c>
      <c r="AM9" s="197" t="n">
        <v>15</v>
      </c>
      <c r="AN9" s="197" t="n">
        <v>63</v>
      </c>
      <c r="AO9" s="230" t="n">
        <v>30</v>
      </c>
      <c r="AP9" s="197"/>
      <c r="AQ9" s="197" t="n">
        <v>45</v>
      </c>
      <c r="AR9" s="197" t="n">
        <f aca="false">AN9*AO9+AP9*AQ9+AL9*AM9</f>
        <v>2250</v>
      </c>
      <c r="AS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106</v>
      </c>
      <c r="D10" s="197" t="s">
        <v>50</v>
      </c>
      <c r="E10" s="197" t="n">
        <v>8</v>
      </c>
      <c r="F10" s="197" t="n">
        <v>8</v>
      </c>
      <c r="G10" s="358" t="n">
        <v>9</v>
      </c>
      <c r="H10" s="197" t="n">
        <v>20</v>
      </c>
      <c r="I10" s="358" t="n">
        <v>17</v>
      </c>
      <c r="J10" s="358" t="s">
        <v>50</v>
      </c>
      <c r="K10" s="358" t="s">
        <v>50</v>
      </c>
      <c r="L10" s="358" t="n">
        <v>8</v>
      </c>
      <c r="M10" s="358" t="n">
        <v>8.5</v>
      </c>
      <c r="N10" s="358" t="n">
        <v>9.5</v>
      </c>
      <c r="O10" s="197" t="n">
        <v>8</v>
      </c>
      <c r="P10" s="362" t="n">
        <v>17</v>
      </c>
      <c r="Q10" s="355" t="s">
        <v>50</v>
      </c>
      <c r="R10" s="354" t="s">
        <v>50</v>
      </c>
      <c r="S10" s="197" t="n">
        <v>8</v>
      </c>
      <c r="T10" s="363" t="n">
        <v>14.5</v>
      </c>
      <c r="U10" s="197" t="n">
        <v>8</v>
      </c>
      <c r="V10" s="197" t="n">
        <v>20</v>
      </c>
      <c r="W10" s="197" t="n">
        <v>17</v>
      </c>
      <c r="X10" s="354" t="s">
        <v>50</v>
      </c>
      <c r="Y10" s="354" t="s">
        <v>50</v>
      </c>
      <c r="Z10" s="197" t="n">
        <v>8</v>
      </c>
      <c r="AA10" s="197" t="n">
        <v>8</v>
      </c>
      <c r="AB10" s="197" t="n">
        <v>8</v>
      </c>
      <c r="AC10" s="197" t="n">
        <v>20</v>
      </c>
      <c r="AD10" s="197" t="n">
        <v>17</v>
      </c>
      <c r="AE10" s="354" t="s">
        <v>50</v>
      </c>
      <c r="AF10" s="354" t="s">
        <v>50</v>
      </c>
      <c r="AG10" s="197" t="n">
        <v>8</v>
      </c>
      <c r="AH10" s="200" t="n">
        <f aca="false">IF(COUNTIF(D10:AG10,"&gt;0")&gt;$AH$1,$AH$1,COUNTIF(D10:AG10,"&gt;0"))</f>
        <v>21</v>
      </c>
      <c r="AI10" s="196"/>
      <c r="AJ10" s="196" t="n">
        <f aca="false">COUNTIF($D10:$AG10,"отп/Б")+COUNTIF($D10:$AG10,"отп")+COUNTIF($D10:$AG10,"отп/с")</f>
        <v>0</v>
      </c>
      <c r="AK10" s="196" t="n">
        <f aca="false">COUNTIF($D10:$AG10,"Б")</f>
        <v>0</v>
      </c>
      <c r="AL10" s="196" t="n">
        <v>24</v>
      </c>
      <c r="AM10" s="197" t="n">
        <v>25</v>
      </c>
      <c r="AN10" s="197" t="n">
        <v>59</v>
      </c>
      <c r="AO10" s="230" t="n">
        <v>40</v>
      </c>
      <c r="AP10" s="197"/>
      <c r="AQ10" s="197" t="n">
        <v>60</v>
      </c>
      <c r="AR10" s="197" t="n">
        <f aca="false">AN10*AO10+AP10*AQ10+AL10*AM10</f>
        <v>2960</v>
      </c>
      <c r="AS10" s="230"/>
    </row>
    <row r="11" customFormat="false" ht="15" hidden="false" customHeight="false" outlineLevel="0" collapsed="false">
      <c r="A11" s="290" t="n">
        <f aca="false">A10+1</f>
        <v>9</v>
      </c>
      <c r="B11" s="197" t="s">
        <v>12</v>
      </c>
      <c r="C11" s="357" t="s">
        <v>24</v>
      </c>
      <c r="D11" s="354" t="s">
        <v>50</v>
      </c>
      <c r="E11" s="294" t="n">
        <v>8</v>
      </c>
      <c r="F11" s="197" t="n">
        <v>8</v>
      </c>
      <c r="G11" s="358" t="n">
        <v>8</v>
      </c>
      <c r="H11" s="292" t="n">
        <v>8</v>
      </c>
      <c r="I11" s="292" t="n">
        <v>8</v>
      </c>
      <c r="J11" s="358" t="s">
        <v>50</v>
      </c>
      <c r="K11" s="358" t="s">
        <v>50</v>
      </c>
      <c r="L11" s="292" t="n">
        <v>8</v>
      </c>
      <c r="M11" s="358" t="n">
        <v>8</v>
      </c>
      <c r="N11" s="358" t="n">
        <v>8</v>
      </c>
      <c r="O11" s="197" t="n">
        <v>8</v>
      </c>
      <c r="P11" s="358" t="n">
        <v>8</v>
      </c>
      <c r="Q11" s="355" t="s">
        <v>50</v>
      </c>
      <c r="R11" s="354" t="s">
        <v>50</v>
      </c>
      <c r="S11" s="358" t="n">
        <v>8</v>
      </c>
      <c r="T11" s="197" t="n">
        <v>8</v>
      </c>
      <c r="U11" s="197" t="n">
        <v>8</v>
      </c>
      <c r="V11" s="358" t="n">
        <v>8</v>
      </c>
      <c r="W11" s="197" t="n">
        <v>8</v>
      </c>
      <c r="X11" s="354" t="s">
        <v>50</v>
      </c>
      <c r="Y11" s="354" t="s">
        <v>50</v>
      </c>
      <c r="Z11" s="358" t="n">
        <v>8</v>
      </c>
      <c r="AA11" s="197" t="n">
        <v>8</v>
      </c>
      <c r="AB11" s="197" t="n">
        <v>8</v>
      </c>
      <c r="AC11" s="197" t="n">
        <v>8</v>
      </c>
      <c r="AD11" s="197" t="n">
        <v>8</v>
      </c>
      <c r="AE11" s="354" t="s">
        <v>50</v>
      </c>
      <c r="AF11" s="354" t="s">
        <v>50</v>
      </c>
      <c r="AG11" s="197" t="n">
        <v>8</v>
      </c>
      <c r="AH11" s="200" t="n">
        <f aca="false">IF(COUNTIF(D11:AG11,"&gt;0")&gt;$AH$1,$AH$1,COUNTIF(D11:AG11,"&gt;0"))</f>
        <v>21</v>
      </c>
      <c r="AI11" s="196"/>
      <c r="AJ11" s="196" t="n">
        <f aca="false">COUNTIF($D11:$AG11,"отп/Б")+COUNTIF($D11:$AG11,"отп")+COUNTIF($D11:$AG11,"отп/с")</f>
        <v>0</v>
      </c>
      <c r="AK11" s="196" t="n">
        <f aca="false">COUNTIF($D11:$AG11,"Б")</f>
        <v>0</v>
      </c>
      <c r="AL11" s="196"/>
      <c r="AM11" s="197" t="n">
        <v>25</v>
      </c>
      <c r="AN11" s="197" t="n">
        <v>35</v>
      </c>
      <c r="AO11" s="230" t="n">
        <v>40</v>
      </c>
      <c r="AP11" s="197"/>
      <c r="AQ11" s="230" t="n">
        <v>60</v>
      </c>
      <c r="AR11" s="230" t="n">
        <f aca="false">AN11*AO11+AP11*AQ11+AL11*AM11</f>
        <v>1400</v>
      </c>
      <c r="AS11" s="401" t="n">
        <v>1.15</v>
      </c>
    </row>
    <row r="12" customFormat="false" ht="15" hidden="false" customHeight="false" outlineLevel="0" collapsed="false">
      <c r="A12" s="290" t="n">
        <f aca="false">A11+1</f>
        <v>10</v>
      </c>
      <c r="B12" s="214" t="s">
        <v>12</v>
      </c>
      <c r="C12" s="367" t="s">
        <v>26</v>
      </c>
      <c r="D12" s="197" t="s">
        <v>50</v>
      </c>
      <c r="E12" s="214" t="n">
        <v>8</v>
      </c>
      <c r="F12" s="214" t="n">
        <v>11</v>
      </c>
      <c r="G12" s="368" t="n">
        <v>20</v>
      </c>
      <c r="H12" s="214" t="n">
        <v>20</v>
      </c>
      <c r="I12" s="368" t="n">
        <v>8</v>
      </c>
      <c r="J12" s="358" t="s">
        <v>50</v>
      </c>
      <c r="K12" s="358" t="s">
        <v>50</v>
      </c>
      <c r="L12" s="368" t="n">
        <v>8</v>
      </c>
      <c r="M12" s="368" t="n">
        <v>8.5</v>
      </c>
      <c r="N12" s="368" t="n">
        <v>10.5</v>
      </c>
      <c r="O12" s="214" t="n">
        <v>8</v>
      </c>
      <c r="P12" s="368" t="n">
        <v>8</v>
      </c>
      <c r="Q12" s="355" t="s">
        <v>50</v>
      </c>
      <c r="R12" s="354" t="s">
        <v>50</v>
      </c>
      <c r="S12" s="368" t="n">
        <v>8</v>
      </c>
      <c r="T12" s="214" t="n">
        <v>8</v>
      </c>
      <c r="U12" s="214" t="n">
        <v>8</v>
      </c>
      <c r="V12" s="368" t="n">
        <v>8</v>
      </c>
      <c r="W12" s="214" t="n">
        <v>12.5</v>
      </c>
      <c r="X12" s="354" t="s">
        <v>50</v>
      </c>
      <c r="Y12" s="354" t="s">
        <v>50</v>
      </c>
      <c r="Z12" s="368" t="n">
        <v>8</v>
      </c>
      <c r="AA12" s="214" t="n">
        <v>8</v>
      </c>
      <c r="AB12" s="214" t="n">
        <v>8</v>
      </c>
      <c r="AC12" s="369" t="n">
        <v>12.5</v>
      </c>
      <c r="AD12" s="214" t="n">
        <v>17</v>
      </c>
      <c r="AE12" s="354" t="s">
        <v>50</v>
      </c>
      <c r="AF12" s="354" t="s">
        <v>50</v>
      </c>
      <c r="AG12" s="214" t="n">
        <v>8</v>
      </c>
      <c r="AH12" s="211" t="n">
        <f aca="false">IF(COUNTIF(D12:AG12,"&gt;0")&gt;$AH$1,$AH$1,COUNTIF(D12:AG12,"&gt;0"))</f>
        <v>21</v>
      </c>
      <c r="AI12" s="213"/>
      <c r="AJ12" s="213" t="n">
        <f aca="false">COUNTIF($D12:$AG12,"отп/Б")+COUNTIF($D12:$AG12,"отп")+COUNTIF($D12:$AG12,"отп/с")</f>
        <v>0</v>
      </c>
      <c r="AK12" s="213" t="n">
        <f aca="false">COUNTIF($D12:$AG12,"Б")</f>
        <v>0</v>
      </c>
      <c r="AL12" s="213" t="n">
        <v>8</v>
      </c>
      <c r="AM12" s="214" t="n">
        <v>15</v>
      </c>
      <c r="AN12" s="214" t="n">
        <v>42</v>
      </c>
      <c r="AO12" s="304" t="n">
        <v>30</v>
      </c>
      <c r="AP12" s="214"/>
      <c r="AQ12" s="304" t="n">
        <v>45</v>
      </c>
      <c r="AR12" s="304" t="n">
        <f aca="false">AN12*AO12+AP12*AQ12+AL12*AM12</f>
        <v>1380</v>
      </c>
      <c r="AS12" s="304"/>
    </row>
    <row r="13" customFormat="false" ht="15" hidden="false" customHeight="false" outlineLevel="0" collapsed="false">
      <c r="A13" s="290"/>
      <c r="B13" s="402"/>
      <c r="C13" s="403" t="s">
        <v>107</v>
      </c>
      <c r="D13" s="402"/>
      <c r="E13" s="402"/>
      <c r="F13" s="402"/>
      <c r="G13" s="404"/>
      <c r="H13" s="402"/>
      <c r="I13" s="404"/>
      <c r="J13" s="404"/>
      <c r="K13" s="404"/>
      <c r="L13" s="404"/>
      <c r="M13" s="404"/>
      <c r="N13" s="404"/>
      <c r="O13" s="402"/>
      <c r="P13" s="404"/>
      <c r="Q13" s="404"/>
      <c r="R13" s="402"/>
      <c r="S13" s="405" t="s">
        <v>108</v>
      </c>
      <c r="T13" s="405"/>
      <c r="U13" s="405"/>
      <c r="V13" s="405"/>
      <c r="W13" s="405"/>
      <c r="X13" s="405"/>
      <c r="Y13" s="405"/>
      <c r="Z13" s="368" t="n">
        <v>8</v>
      </c>
      <c r="AA13" s="214" t="n">
        <v>8</v>
      </c>
      <c r="AB13" s="369" t="n">
        <v>15.5</v>
      </c>
      <c r="AC13" s="214" t="n">
        <v>8</v>
      </c>
      <c r="AD13" s="369" t="n">
        <v>17.5</v>
      </c>
      <c r="AE13" s="354" t="s">
        <v>50</v>
      </c>
      <c r="AF13" s="354" t="s">
        <v>50</v>
      </c>
      <c r="AG13" s="402" t="n">
        <v>8</v>
      </c>
      <c r="AH13" s="406" t="n">
        <v>6</v>
      </c>
      <c r="AI13" s="407"/>
      <c r="AJ13" s="407"/>
      <c r="AK13" s="407"/>
      <c r="AL13" s="407"/>
      <c r="AM13" s="402" t="n">
        <v>15</v>
      </c>
      <c r="AN13" s="402" t="n">
        <v>17</v>
      </c>
      <c r="AO13" s="408" t="n">
        <v>30</v>
      </c>
      <c r="AP13" s="409"/>
      <c r="AQ13" s="408" t="n">
        <v>45</v>
      </c>
      <c r="AR13" s="408" t="n">
        <f aca="false">AO13*AN13</f>
        <v>510</v>
      </c>
      <c r="AS13" s="410"/>
    </row>
    <row r="14" customFormat="false" ht="15" hidden="false" customHeight="false" outlineLevel="0" collapsed="false">
      <c r="A14" s="290" t="n">
        <v>11</v>
      </c>
      <c r="B14" s="402" t="s">
        <v>12</v>
      </c>
      <c r="C14" s="403" t="s">
        <v>109</v>
      </c>
      <c r="D14" s="411" t="s">
        <v>110</v>
      </c>
      <c r="E14" s="411"/>
      <c r="F14" s="411"/>
      <c r="G14" s="411"/>
      <c r="H14" s="411"/>
      <c r="I14" s="411"/>
      <c r="J14" s="411"/>
      <c r="K14" s="411"/>
      <c r="L14" s="411"/>
      <c r="M14" s="411"/>
      <c r="N14" s="411"/>
      <c r="O14" s="411"/>
      <c r="P14" s="411"/>
      <c r="Q14" s="411"/>
      <c r="R14" s="411"/>
      <c r="S14" s="404" t="n">
        <v>8</v>
      </c>
      <c r="T14" s="402" t="n">
        <v>8</v>
      </c>
      <c r="U14" s="402" t="n">
        <v>8</v>
      </c>
      <c r="V14" s="404" t="n">
        <v>20</v>
      </c>
      <c r="W14" s="402" t="n">
        <v>17</v>
      </c>
      <c r="X14" s="354" t="s">
        <v>50</v>
      </c>
      <c r="Y14" s="354" t="s">
        <v>50</v>
      </c>
      <c r="Z14" s="368" t="n">
        <v>8</v>
      </c>
      <c r="AA14" s="214" t="n">
        <v>9</v>
      </c>
      <c r="AB14" s="214" t="n">
        <v>8</v>
      </c>
      <c r="AC14" s="214" t="n">
        <v>20</v>
      </c>
      <c r="AD14" s="214" t="n">
        <v>17</v>
      </c>
      <c r="AE14" s="354" t="s">
        <v>50</v>
      </c>
      <c r="AF14" s="354" t="s">
        <v>50</v>
      </c>
      <c r="AG14" s="402" t="n">
        <v>8</v>
      </c>
      <c r="AH14" s="406" t="n">
        <v>11</v>
      </c>
      <c r="AI14" s="407"/>
      <c r="AJ14" s="407"/>
      <c r="AK14" s="407"/>
      <c r="AL14" s="407" t="n">
        <v>16</v>
      </c>
      <c r="AM14" s="402" t="n">
        <v>15</v>
      </c>
      <c r="AN14" s="402" t="n">
        <v>26</v>
      </c>
      <c r="AO14" s="408" t="n">
        <v>30</v>
      </c>
      <c r="AP14" s="409"/>
      <c r="AQ14" s="408" t="n">
        <v>45</v>
      </c>
      <c r="AR14" s="408" t="n">
        <f aca="false">AM14*AL14+AN14*AO14</f>
        <v>1020</v>
      </c>
      <c r="AS14" s="410"/>
    </row>
    <row r="15" customFormat="false" ht="15" hidden="false" customHeight="false" outlineLevel="0" collapsed="false">
      <c r="A15" s="290" t="n">
        <f aca="false">A12+1</f>
        <v>11</v>
      </c>
      <c r="B15" s="312" t="s">
        <v>27</v>
      </c>
      <c r="C15" s="370" t="s">
        <v>28</v>
      </c>
      <c r="D15" s="354" t="s">
        <v>50</v>
      </c>
      <c r="E15" s="412" t="n">
        <v>8</v>
      </c>
      <c r="F15" s="412" t="n">
        <v>9</v>
      </c>
      <c r="G15" s="413" t="n">
        <v>8</v>
      </c>
      <c r="H15" s="412" t="n">
        <v>8</v>
      </c>
      <c r="I15" s="413" t="n">
        <v>8</v>
      </c>
      <c r="J15" s="358" t="s">
        <v>50</v>
      </c>
      <c r="K15" s="358" t="s">
        <v>50</v>
      </c>
      <c r="L15" s="412" t="n">
        <v>8</v>
      </c>
      <c r="M15" s="413" t="n">
        <v>9</v>
      </c>
      <c r="N15" s="413" t="n">
        <v>8</v>
      </c>
      <c r="O15" s="412" t="n">
        <v>8</v>
      </c>
      <c r="P15" s="413" t="n">
        <v>8</v>
      </c>
      <c r="Q15" s="355" t="s">
        <v>50</v>
      </c>
      <c r="R15" s="354" t="s">
        <v>50</v>
      </c>
      <c r="S15" s="413" t="n">
        <v>8</v>
      </c>
      <c r="T15" s="412" t="n">
        <v>8</v>
      </c>
      <c r="U15" s="412" t="n">
        <v>8</v>
      </c>
      <c r="V15" s="413" t="n">
        <v>8</v>
      </c>
      <c r="W15" s="412" t="n">
        <v>8</v>
      </c>
      <c r="X15" s="354" t="s">
        <v>50</v>
      </c>
      <c r="Y15" s="354" t="s">
        <v>50</v>
      </c>
      <c r="Z15" s="413" t="n">
        <v>8</v>
      </c>
      <c r="AA15" s="412" t="n">
        <v>9</v>
      </c>
      <c r="AB15" s="412" t="n">
        <v>8</v>
      </c>
      <c r="AC15" s="412" t="n">
        <v>8</v>
      </c>
      <c r="AD15" s="412" t="n">
        <v>8</v>
      </c>
      <c r="AE15" s="354" t="s">
        <v>50</v>
      </c>
      <c r="AF15" s="354" t="s">
        <v>50</v>
      </c>
      <c r="AG15" s="312" t="n">
        <v>8</v>
      </c>
      <c r="AH15" s="373" t="n">
        <f aca="false">IF(COUNTIF(D15:AG15,"&gt;0")&gt;$AH$1,$AH$1,COUNTIF(D15:AG15,"&gt;0"))</f>
        <v>21</v>
      </c>
      <c r="AI15" s="312"/>
      <c r="AJ15" s="312" t="n">
        <f aca="false">COUNTIF($D15:$AG15,"отп/Б")+COUNTIF($D15:$AG15,"отп")+COUNTIF($D15:$AG15,"отп/с")</f>
        <v>0</v>
      </c>
      <c r="AK15" s="312" t="n">
        <f aca="false">COUNTIF($D15:$AG15,"Б")</f>
        <v>0</v>
      </c>
      <c r="AL15" s="312"/>
      <c r="AM15" s="312" t="n">
        <v>25</v>
      </c>
      <c r="AN15" s="414" t="n">
        <f aca="false">1+1+1</f>
        <v>3</v>
      </c>
      <c r="AO15" s="312" t="n">
        <v>50</v>
      </c>
      <c r="AP15" s="374"/>
      <c r="AQ15" s="225" t="n">
        <v>75</v>
      </c>
      <c r="AR15" s="225" t="n">
        <f aca="false">AN15*AO15+AP15*AQ15+AL15*AM15</f>
        <v>150</v>
      </c>
      <c r="AS15" s="375"/>
    </row>
    <row r="16" customFormat="false" ht="15" hidden="false" customHeight="false" outlineLevel="0" collapsed="false">
      <c r="A16" s="290" t="n">
        <f aca="false">A15+1</f>
        <v>12</v>
      </c>
      <c r="B16" s="197" t="s">
        <v>27</v>
      </c>
      <c r="C16" s="376" t="s">
        <v>32</v>
      </c>
      <c r="D16" s="197" t="s">
        <v>50</v>
      </c>
      <c r="E16" s="290" t="n">
        <v>9</v>
      </c>
      <c r="F16" s="290" t="n">
        <v>9</v>
      </c>
      <c r="G16" s="384" t="n">
        <v>8</v>
      </c>
      <c r="H16" s="290" t="n">
        <v>8</v>
      </c>
      <c r="I16" s="384" t="n">
        <v>8</v>
      </c>
      <c r="J16" s="358" t="s">
        <v>50</v>
      </c>
      <c r="K16" s="358" t="s">
        <v>50</v>
      </c>
      <c r="L16" s="290" t="n">
        <v>8</v>
      </c>
      <c r="M16" s="384" t="n">
        <v>8</v>
      </c>
      <c r="N16" s="384" t="n">
        <v>8</v>
      </c>
      <c r="O16" s="290" t="n">
        <v>8</v>
      </c>
      <c r="P16" s="384" t="n">
        <v>8</v>
      </c>
      <c r="Q16" s="355" t="s">
        <v>50</v>
      </c>
      <c r="R16" s="354" t="s">
        <v>50</v>
      </c>
      <c r="S16" s="384" t="n">
        <v>8</v>
      </c>
      <c r="T16" s="290" t="n">
        <v>8</v>
      </c>
      <c r="U16" s="290" t="n">
        <v>8</v>
      </c>
      <c r="V16" s="384" t="n">
        <v>8</v>
      </c>
      <c r="W16" s="290" t="n">
        <v>8</v>
      </c>
      <c r="X16" s="354" t="s">
        <v>50</v>
      </c>
      <c r="Y16" s="354" t="s">
        <v>50</v>
      </c>
      <c r="Z16" s="358" t="n">
        <v>8</v>
      </c>
      <c r="AA16" s="290" t="n">
        <v>9</v>
      </c>
      <c r="AB16" s="290" t="n">
        <v>8</v>
      </c>
      <c r="AC16" s="290" t="n">
        <v>8</v>
      </c>
      <c r="AD16" s="290" t="n">
        <v>8</v>
      </c>
      <c r="AE16" s="354" t="s">
        <v>50</v>
      </c>
      <c r="AF16" s="354" t="s">
        <v>50</v>
      </c>
      <c r="AG16" s="290" t="n">
        <v>8</v>
      </c>
      <c r="AH16" s="378" t="n">
        <f aca="false">IF(COUNTIF(D16:AG16,"&gt;0")&gt;$AH$1,$AH$1,COUNTIF(D16:AG16,"&gt;0"))</f>
        <v>21</v>
      </c>
      <c r="AI16" s="197"/>
      <c r="AJ16" s="197" t="n">
        <f aca="false">COUNTIF($D16:$AG16,"отп/Б")+COUNTIF($D16:$AG16,"отп")+COUNTIF($D16:$AG16,"отп/с")</f>
        <v>0</v>
      </c>
      <c r="AK16" s="197" t="n">
        <f aca="false">COUNTIF($D16:$AG16,"Б")</f>
        <v>0</v>
      </c>
      <c r="AL16" s="197"/>
      <c r="AM16" s="197" t="n">
        <v>25</v>
      </c>
      <c r="AN16" s="415" t="n">
        <f aca="false">1+1+1</f>
        <v>3</v>
      </c>
      <c r="AO16" s="197" t="n">
        <v>50</v>
      </c>
      <c r="AP16" s="379"/>
      <c r="AQ16" s="197" t="n">
        <v>75</v>
      </c>
      <c r="AR16" s="197" t="n">
        <f aca="false">AN16*AO16+AP16*AQ16+AL16*AM16</f>
        <v>150</v>
      </c>
      <c r="AS16" s="380"/>
    </row>
    <row r="17" customFormat="false" ht="15" hidden="false" customHeight="false" outlineLevel="0" collapsed="false">
      <c r="A17" s="290" t="n">
        <f aca="false">A16+1</f>
        <v>13</v>
      </c>
      <c r="B17" s="197" t="s">
        <v>27</v>
      </c>
      <c r="C17" s="51" t="s">
        <v>98</v>
      </c>
      <c r="D17" s="354" t="s">
        <v>50</v>
      </c>
      <c r="E17" s="290" t="n">
        <v>9</v>
      </c>
      <c r="F17" s="290" t="n">
        <v>9</v>
      </c>
      <c r="G17" s="384" t="n">
        <v>8</v>
      </c>
      <c r="H17" s="290" t="n">
        <v>8</v>
      </c>
      <c r="I17" s="384" t="n">
        <v>8</v>
      </c>
      <c r="J17" s="358" t="s">
        <v>50</v>
      </c>
      <c r="K17" s="358" t="s">
        <v>50</v>
      </c>
      <c r="L17" s="290" t="n">
        <v>8</v>
      </c>
      <c r="M17" s="384" t="n">
        <v>9</v>
      </c>
      <c r="N17" s="384" t="n">
        <v>8</v>
      </c>
      <c r="O17" s="290" t="n">
        <v>8</v>
      </c>
      <c r="P17" s="384" t="n">
        <v>8</v>
      </c>
      <c r="Q17" s="355" t="s">
        <v>50</v>
      </c>
      <c r="R17" s="354" t="s">
        <v>50</v>
      </c>
      <c r="S17" s="384" t="n">
        <v>8</v>
      </c>
      <c r="T17" s="290" t="n">
        <v>8</v>
      </c>
      <c r="U17" s="290" t="n">
        <v>8</v>
      </c>
      <c r="V17" s="384" t="n">
        <v>8</v>
      </c>
      <c r="W17" s="290" t="n">
        <v>8</v>
      </c>
      <c r="X17" s="354" t="s">
        <v>50</v>
      </c>
      <c r="Y17" s="354" t="s">
        <v>50</v>
      </c>
      <c r="Z17" s="358" t="n">
        <v>8</v>
      </c>
      <c r="AA17" s="290" t="n">
        <v>9</v>
      </c>
      <c r="AB17" s="290" t="n">
        <v>8</v>
      </c>
      <c r="AC17" s="290" t="n">
        <v>8</v>
      </c>
      <c r="AD17" s="290" t="n">
        <v>8</v>
      </c>
      <c r="AE17" s="354" t="s">
        <v>50</v>
      </c>
      <c r="AF17" s="354" t="s">
        <v>50</v>
      </c>
      <c r="AG17" s="290" t="n">
        <v>8</v>
      </c>
      <c r="AH17" s="378" t="n">
        <f aca="false">IF(COUNTIF(D17:AG17,"&gt;0")&gt;$AH$1,$AH$1,COUNTIF(D17:AG17,"&gt;0"))</f>
        <v>21</v>
      </c>
      <c r="AI17" s="197"/>
      <c r="AJ17" s="197" t="n">
        <f aca="false">COUNTIF($D17:$AG17,"отп/Б")+COUNTIF($D17:$AG17,"отп")+COUNTIF($D17:$AG17,"отп/с")</f>
        <v>0</v>
      </c>
      <c r="AK17" s="197" t="n">
        <f aca="false">COUNTIF($D17:$AG17,"Б")</f>
        <v>0</v>
      </c>
      <c r="AL17" s="197"/>
      <c r="AM17" s="197" t="n">
        <v>25</v>
      </c>
      <c r="AN17" s="415" t="n">
        <f aca="false">1+1+1+1</f>
        <v>4</v>
      </c>
      <c r="AO17" s="197" t="n">
        <v>50</v>
      </c>
      <c r="AP17" s="379"/>
      <c r="AQ17" s="197" t="n">
        <v>75</v>
      </c>
      <c r="AR17" s="197" t="n">
        <f aca="false">AN17*AO17+AP17*AQ17+AL17*AM17</f>
        <v>200</v>
      </c>
      <c r="AS17" s="380"/>
    </row>
    <row r="18" customFormat="false" ht="15" hidden="false" customHeight="false" outlineLevel="0" collapsed="false">
      <c r="A18" s="290" t="n">
        <f aca="false">A17+1</f>
        <v>14</v>
      </c>
      <c r="B18" s="197" t="s">
        <v>27</v>
      </c>
      <c r="C18" s="51" t="s">
        <v>99</v>
      </c>
      <c r="D18" s="197" t="s">
        <v>50</v>
      </c>
      <c r="E18" s="290" t="n">
        <v>8</v>
      </c>
      <c r="F18" s="290" t="n">
        <v>9</v>
      </c>
      <c r="G18" s="384" t="n">
        <v>8</v>
      </c>
      <c r="H18" s="290" t="n">
        <v>8</v>
      </c>
      <c r="I18" s="384" t="n">
        <v>8</v>
      </c>
      <c r="J18" s="358" t="s">
        <v>50</v>
      </c>
      <c r="K18" s="358" t="s">
        <v>50</v>
      </c>
      <c r="L18" s="290" t="n">
        <v>8</v>
      </c>
      <c r="M18" s="384" t="n">
        <v>8</v>
      </c>
      <c r="N18" s="384" t="n">
        <v>8</v>
      </c>
      <c r="O18" s="290" t="n">
        <v>8</v>
      </c>
      <c r="P18" s="384" t="n">
        <v>8</v>
      </c>
      <c r="Q18" s="355" t="s">
        <v>50</v>
      </c>
      <c r="R18" s="354" t="s">
        <v>50</v>
      </c>
      <c r="S18" s="384" t="n">
        <v>8</v>
      </c>
      <c r="T18" s="290" t="n">
        <v>8</v>
      </c>
      <c r="U18" s="290" t="n">
        <v>8</v>
      </c>
      <c r="V18" s="384" t="n">
        <v>8</v>
      </c>
      <c r="W18" s="290" t="n">
        <v>8</v>
      </c>
      <c r="X18" s="354" t="s">
        <v>50</v>
      </c>
      <c r="Y18" s="354" t="s">
        <v>50</v>
      </c>
      <c r="Z18" s="358" t="n">
        <v>8</v>
      </c>
      <c r="AA18" s="290" t="n">
        <v>9</v>
      </c>
      <c r="AB18" s="290" t="n">
        <v>8</v>
      </c>
      <c r="AC18" s="290" t="n">
        <v>8</v>
      </c>
      <c r="AD18" s="290" t="n">
        <v>8</v>
      </c>
      <c r="AE18" s="354" t="s">
        <v>50</v>
      </c>
      <c r="AF18" s="354" t="s">
        <v>50</v>
      </c>
      <c r="AG18" s="290" t="n">
        <v>8</v>
      </c>
      <c r="AH18" s="378" t="n">
        <f aca="false">IF(COUNTIF(D18:AG18,"&gt;0")&gt;$AH$1,$AH$1,COUNTIF(D18:AG18,"&gt;0"))</f>
        <v>21</v>
      </c>
      <c r="AI18" s="197"/>
      <c r="AJ18" s="197" t="n">
        <f aca="false">COUNTIF($D18:$AG18,"отп/Б")+COUNTIF($D18:$AG18,"отп")+COUNTIF($D18:$AG18,"отп/с")</f>
        <v>0</v>
      </c>
      <c r="AK18" s="197" t="n">
        <f aca="false">COUNTIF($D18:$AG18,"Б")</f>
        <v>0</v>
      </c>
      <c r="AL18" s="197"/>
      <c r="AM18" s="197" t="n">
        <v>25</v>
      </c>
      <c r="AN18" s="415" t="n">
        <f aca="false">1+1</f>
        <v>2</v>
      </c>
      <c r="AO18" s="197" t="n">
        <v>50</v>
      </c>
      <c r="AP18" s="379"/>
      <c r="AQ18" s="197" t="n">
        <v>75</v>
      </c>
      <c r="AR18" s="197" t="n">
        <f aca="false">AN18*AO18+AP18*AQ18+AL18*AM18</f>
        <v>100</v>
      </c>
      <c r="AS18" s="380"/>
    </row>
    <row r="19" customFormat="false" ht="15" hidden="false" customHeight="false" outlineLevel="0" collapsed="false">
      <c r="A19" s="290" t="n">
        <f aca="false">A18+1</f>
        <v>15</v>
      </c>
      <c r="B19" s="197" t="s">
        <v>27</v>
      </c>
      <c r="C19" s="376" t="s">
        <v>33</v>
      </c>
      <c r="D19" s="354" t="s">
        <v>50</v>
      </c>
      <c r="E19" s="290" t="s">
        <v>15</v>
      </c>
      <c r="F19" s="290" t="s">
        <v>15</v>
      </c>
      <c r="G19" s="384" t="s">
        <v>15</v>
      </c>
      <c r="H19" s="290" t="s">
        <v>15</v>
      </c>
      <c r="I19" s="384" t="s">
        <v>15</v>
      </c>
      <c r="J19" s="358" t="s">
        <v>50</v>
      </c>
      <c r="K19" s="358" t="s">
        <v>50</v>
      </c>
      <c r="L19" s="384" t="n">
        <v>15</v>
      </c>
      <c r="M19" s="384" t="n">
        <v>23</v>
      </c>
      <c r="N19" s="384" t="n">
        <v>23</v>
      </c>
      <c r="O19" s="290" t="n">
        <v>15</v>
      </c>
      <c r="P19" s="384" t="n">
        <v>12</v>
      </c>
      <c r="Q19" s="355" t="s">
        <v>50</v>
      </c>
      <c r="R19" s="416" t="n">
        <v>6</v>
      </c>
      <c r="S19" s="384" t="n">
        <v>23</v>
      </c>
      <c r="T19" s="290" t="n">
        <v>23</v>
      </c>
      <c r="U19" s="290" t="n">
        <v>23</v>
      </c>
      <c r="V19" s="290" t="n">
        <v>13</v>
      </c>
      <c r="W19" s="290" t="n">
        <v>12</v>
      </c>
      <c r="X19" s="354" t="s">
        <v>50</v>
      </c>
      <c r="Y19" s="416" t="n">
        <v>6</v>
      </c>
      <c r="Z19" s="358" t="n">
        <v>23</v>
      </c>
      <c r="AA19" s="290" t="n">
        <v>23</v>
      </c>
      <c r="AB19" s="290" t="n">
        <v>23</v>
      </c>
      <c r="AC19" s="290" t="n">
        <v>23</v>
      </c>
      <c r="AD19" s="290" t="n">
        <v>23</v>
      </c>
      <c r="AE19" s="416" t="n">
        <v>3</v>
      </c>
      <c r="AF19" s="354" t="s">
        <v>50</v>
      </c>
      <c r="AG19" s="290" t="n">
        <v>8</v>
      </c>
      <c r="AH19" s="378" t="n">
        <f aca="false">IF(COUNTIF(D19:AG19,"&gt;0")&gt;$AH$1,$AH$1,COUNTIF(D19:AG19,"&gt;0"))</f>
        <v>19</v>
      </c>
      <c r="AI19" s="197"/>
      <c r="AJ19" s="197" t="n">
        <f aca="false">COUNTIF($D19:$AG19,"отп/Б")+COUNTIF($D19:$AG19,"отп")+COUNTIF($D19:$AG19,"отп/с")</f>
        <v>5</v>
      </c>
      <c r="AK19" s="197" t="n">
        <f aca="false">COUNTIF($D19:$AG19,"Б")</f>
        <v>0</v>
      </c>
      <c r="AL19" s="237" t="n">
        <f aca="false">9+8+12+10+8+7+15+8+12+8</f>
        <v>97</v>
      </c>
      <c r="AM19" s="197" t="n">
        <v>25</v>
      </c>
      <c r="AN19" s="417" t="n">
        <f aca="false">7+6+7+7+4+3+5+7+5+4+8+7+3+7</f>
        <v>80</v>
      </c>
      <c r="AO19" s="197" t="n">
        <v>40</v>
      </c>
      <c r="AP19" s="383" t="n">
        <v>15</v>
      </c>
      <c r="AQ19" s="197" t="n">
        <v>60</v>
      </c>
      <c r="AR19" s="197" t="n">
        <f aca="false">AN19*AO19+AP19*AQ19+AL19*AM19</f>
        <v>6525</v>
      </c>
      <c r="AS19" s="380"/>
    </row>
    <row r="20" customFormat="false" ht="15" hidden="false" customHeight="false" outlineLevel="0" collapsed="false">
      <c r="A20" s="290" t="n">
        <f aca="false">A19+1</f>
        <v>16</v>
      </c>
      <c r="B20" s="197" t="s">
        <v>27</v>
      </c>
      <c r="C20" s="376" t="s">
        <v>34</v>
      </c>
      <c r="D20" s="197" t="s">
        <v>50</v>
      </c>
      <c r="E20" s="290" t="n">
        <v>15</v>
      </c>
      <c r="F20" s="290" t="n">
        <v>23</v>
      </c>
      <c r="G20" s="384" t="n">
        <v>19</v>
      </c>
      <c r="H20" s="290" t="n">
        <v>9</v>
      </c>
      <c r="I20" s="384" t="n">
        <v>9</v>
      </c>
      <c r="J20" s="358" t="s">
        <v>50</v>
      </c>
      <c r="K20" s="358" t="s">
        <v>50</v>
      </c>
      <c r="L20" s="290" t="n">
        <v>8</v>
      </c>
      <c r="M20" s="384" t="n">
        <v>8</v>
      </c>
      <c r="N20" s="384" t="n">
        <v>8</v>
      </c>
      <c r="O20" s="290" t="n">
        <v>8</v>
      </c>
      <c r="P20" s="384" t="n">
        <v>8</v>
      </c>
      <c r="Q20" s="355" t="s">
        <v>50</v>
      </c>
      <c r="R20" s="354" t="s">
        <v>50</v>
      </c>
      <c r="S20" s="384" t="n">
        <v>15</v>
      </c>
      <c r="T20" s="290" t="n">
        <v>23</v>
      </c>
      <c r="U20" s="290" t="n">
        <v>16</v>
      </c>
      <c r="V20" s="384" t="n">
        <v>8</v>
      </c>
      <c r="W20" s="290" t="n">
        <v>9</v>
      </c>
      <c r="X20" s="354" t="s">
        <v>50</v>
      </c>
      <c r="Y20" s="354" t="s">
        <v>50</v>
      </c>
      <c r="Z20" s="358" t="n">
        <v>8</v>
      </c>
      <c r="AA20" s="290" t="n">
        <v>8</v>
      </c>
      <c r="AB20" s="290" t="n">
        <v>8</v>
      </c>
      <c r="AC20" s="290" t="n">
        <v>8</v>
      </c>
      <c r="AD20" s="290" t="n">
        <v>8</v>
      </c>
      <c r="AE20" s="354" t="s">
        <v>50</v>
      </c>
      <c r="AF20" s="354" t="s">
        <v>50</v>
      </c>
      <c r="AG20" s="290" t="n">
        <v>8</v>
      </c>
      <c r="AH20" s="378" t="n">
        <f aca="false">IF(COUNTIF(D20:AG20,"&gt;0")&gt;$AH$1,$AH$1,COUNTIF(D20:AG20,"&gt;0"))</f>
        <v>21</v>
      </c>
      <c r="AI20" s="197"/>
      <c r="AJ20" s="197" t="n">
        <f aca="false">COUNTIF($D20:$AG20,"отп/Б")+COUNTIF($D20:$AG20,"отп")+COUNTIF($D20:$AG20,"отп/с")</f>
        <v>0</v>
      </c>
      <c r="AK20" s="197" t="n">
        <f aca="false">COUNTIF($D20:$AG20,"Б")</f>
        <v>0</v>
      </c>
      <c r="AL20" s="237" t="n">
        <f aca="false">5+3+5+4</f>
        <v>17</v>
      </c>
      <c r="AM20" s="237" t="n">
        <v>25</v>
      </c>
      <c r="AN20" s="417" t="n">
        <f aca="false">7+10+8+1+1+7+10+4+1</f>
        <v>49</v>
      </c>
      <c r="AO20" s="197" t="n">
        <v>40</v>
      </c>
      <c r="AP20" s="383"/>
      <c r="AQ20" s="197" t="n">
        <v>60</v>
      </c>
      <c r="AR20" s="197" t="n">
        <f aca="false">AN20*AO20+AP20*AQ20+AL20*AM20</f>
        <v>2385</v>
      </c>
      <c r="AS20" s="380"/>
    </row>
    <row r="21" customFormat="false" ht="15" hidden="false" customHeight="false" outlineLevel="0" collapsed="false">
      <c r="A21" s="290" t="n">
        <f aca="false">A20+1</f>
        <v>17</v>
      </c>
      <c r="B21" s="197" t="s">
        <v>27</v>
      </c>
      <c r="C21" s="376" t="s">
        <v>35</v>
      </c>
      <c r="D21" s="354" t="s">
        <v>50</v>
      </c>
      <c r="E21" s="290" t="n">
        <v>8</v>
      </c>
      <c r="F21" s="290" t="n">
        <v>8</v>
      </c>
      <c r="G21" s="384" t="n">
        <v>8</v>
      </c>
      <c r="H21" s="290" t="n">
        <v>9</v>
      </c>
      <c r="I21" s="384" t="n">
        <v>9</v>
      </c>
      <c r="J21" s="358" t="s">
        <v>50</v>
      </c>
      <c r="K21" s="358" t="s">
        <v>50</v>
      </c>
      <c r="L21" s="290" t="n">
        <v>15</v>
      </c>
      <c r="M21" s="384" t="n">
        <v>23</v>
      </c>
      <c r="N21" s="384" t="n">
        <v>16</v>
      </c>
      <c r="O21" s="290" t="n">
        <v>8</v>
      </c>
      <c r="P21" s="384" t="n">
        <v>9</v>
      </c>
      <c r="Q21" s="355" t="s">
        <v>50</v>
      </c>
      <c r="R21" s="354" t="s">
        <v>50</v>
      </c>
      <c r="S21" s="384" t="n">
        <v>8</v>
      </c>
      <c r="T21" s="290" t="n">
        <v>8</v>
      </c>
      <c r="U21" s="290" t="n">
        <v>8</v>
      </c>
      <c r="V21" s="384" t="n">
        <v>8</v>
      </c>
      <c r="W21" s="290" t="n">
        <v>8</v>
      </c>
      <c r="X21" s="354" t="s">
        <v>50</v>
      </c>
      <c r="Y21" s="354" t="s">
        <v>50</v>
      </c>
      <c r="Z21" s="358" t="n">
        <v>8</v>
      </c>
      <c r="AA21" s="290" t="n">
        <v>8</v>
      </c>
      <c r="AB21" s="290" t="n">
        <v>8</v>
      </c>
      <c r="AC21" s="290" t="n">
        <v>15</v>
      </c>
      <c r="AD21" s="290" t="n">
        <v>23</v>
      </c>
      <c r="AE21" s="416" t="n">
        <v>9</v>
      </c>
      <c r="AF21" s="354" t="s">
        <v>50</v>
      </c>
      <c r="AG21" s="290" t="n">
        <v>8</v>
      </c>
      <c r="AH21" s="378" t="n">
        <f aca="false">IF(COUNTIF(D21:AG21,"&gt;0")&gt;$AH$1,$AH$1,COUNTIF(D21:AG21,"&gt;0"))</f>
        <v>22</v>
      </c>
      <c r="AI21" s="197"/>
      <c r="AJ21" s="197" t="n">
        <f aca="false">COUNTIF($D21:$AG21,"отп/Б")+COUNTIF($D21:$AG21,"отп")+COUNTIF($D21:$AG21,"отп/с")</f>
        <v>0</v>
      </c>
      <c r="AK21" s="197" t="n">
        <f aca="false">COUNTIF($D21:$AG21,"Б")</f>
        <v>0</v>
      </c>
      <c r="AL21" s="418" t="n">
        <f aca="false">5+4+9+5</f>
        <v>23</v>
      </c>
      <c r="AM21" s="237" t="n">
        <v>25</v>
      </c>
      <c r="AN21" s="419" t="n">
        <f aca="false">1+1+1+7+10+4+7+10</f>
        <v>41</v>
      </c>
      <c r="AO21" s="197" t="n">
        <v>40</v>
      </c>
      <c r="AP21" s="379"/>
      <c r="AQ21" s="197" t="n">
        <v>60</v>
      </c>
      <c r="AR21" s="197" t="n">
        <f aca="false">AN21*AO21+AP21*AQ21+AL21*AM21</f>
        <v>2215</v>
      </c>
      <c r="AS21" s="380"/>
    </row>
    <row r="22" customFormat="false" ht="15.75" hidden="false" customHeight="true" outlineLevel="0" collapsed="false">
      <c r="A22" s="290" t="n">
        <f aca="false">A21+1</f>
        <v>18</v>
      </c>
      <c r="B22" s="197" t="s">
        <v>27</v>
      </c>
      <c r="C22" s="376" t="s">
        <v>38</v>
      </c>
      <c r="D22" s="197" t="s">
        <v>50</v>
      </c>
      <c r="E22" s="290" t="n">
        <v>8</v>
      </c>
      <c r="F22" s="290" t="n">
        <v>8</v>
      </c>
      <c r="G22" s="384" t="n">
        <v>8</v>
      </c>
      <c r="H22" s="290" t="n">
        <v>8</v>
      </c>
      <c r="I22" s="384" t="n">
        <v>11</v>
      </c>
      <c r="J22" s="358" t="s">
        <v>50</v>
      </c>
      <c r="K22" s="358" t="s">
        <v>50</v>
      </c>
      <c r="L22" s="290" t="n">
        <v>8</v>
      </c>
      <c r="M22" s="384" t="n">
        <v>8</v>
      </c>
      <c r="N22" s="384" t="n">
        <v>8</v>
      </c>
      <c r="O22" s="290" t="n">
        <v>10</v>
      </c>
      <c r="P22" s="384" t="n">
        <v>8</v>
      </c>
      <c r="Q22" s="355" t="s">
        <v>50</v>
      </c>
      <c r="R22" s="354" t="s">
        <v>50</v>
      </c>
      <c r="S22" s="384" t="n">
        <v>8</v>
      </c>
      <c r="T22" s="290" t="n">
        <v>10</v>
      </c>
      <c r="U22" s="290" t="n">
        <v>8</v>
      </c>
      <c r="V22" s="384" t="n">
        <v>8</v>
      </c>
      <c r="W22" s="290" t="n">
        <v>8</v>
      </c>
      <c r="X22" s="354" t="s">
        <v>50</v>
      </c>
      <c r="Y22" s="354" t="s">
        <v>50</v>
      </c>
      <c r="Z22" s="358" t="n">
        <v>8</v>
      </c>
      <c r="AA22" s="290" t="n">
        <v>8</v>
      </c>
      <c r="AB22" s="290" t="n">
        <v>8</v>
      </c>
      <c r="AC22" s="290" t="n">
        <v>8</v>
      </c>
      <c r="AD22" s="290" t="n">
        <v>8</v>
      </c>
      <c r="AE22" s="354" t="s">
        <v>50</v>
      </c>
      <c r="AF22" s="354" t="s">
        <v>50</v>
      </c>
      <c r="AG22" s="290" t="n">
        <v>8</v>
      </c>
      <c r="AH22" s="378" t="n">
        <f aca="false">IF(COUNTIF(D22:AG22,"&gt;0")&gt;$AH$1,$AH$1,COUNTIF(D22:AG22,"&gt;0"))</f>
        <v>21</v>
      </c>
      <c r="AI22" s="197"/>
      <c r="AJ22" s="197" t="n">
        <f aca="false">COUNTIF($D22:$AG22,"отп/Б")+COUNTIF($D22:$AG22,"отп")+COUNTIF($D22:$AG22,"отп/с")</f>
        <v>0</v>
      </c>
      <c r="AK22" s="197" t="n">
        <f aca="false">COUNTIF($D22:$AG22,"Б")</f>
        <v>0</v>
      </c>
      <c r="AL22" s="197"/>
      <c r="AM22" s="197" t="n">
        <v>25</v>
      </c>
      <c r="AN22" s="415" t="n">
        <f aca="false">3+2+2</f>
        <v>7</v>
      </c>
      <c r="AO22" s="197" t="n">
        <v>40</v>
      </c>
      <c r="AP22" s="379"/>
      <c r="AQ22" s="197" t="n">
        <v>60</v>
      </c>
      <c r="AR22" s="197" t="n">
        <f aca="false">AN22*AO22+AP22*AQ22+AL22*AM22</f>
        <v>280</v>
      </c>
      <c r="AS22" s="380"/>
    </row>
    <row r="23" customFormat="false" ht="15" hidden="false" customHeight="false" outlineLevel="0" collapsed="false">
      <c r="A23" s="290" t="n">
        <f aca="false">A22+1</f>
        <v>19</v>
      </c>
      <c r="B23" s="197" t="s">
        <v>27</v>
      </c>
      <c r="C23" s="376" t="s">
        <v>39</v>
      </c>
      <c r="D23" s="354" t="s">
        <v>50</v>
      </c>
      <c r="E23" s="290" t="n">
        <v>8</v>
      </c>
      <c r="F23" s="290" t="n">
        <v>8</v>
      </c>
      <c r="G23" s="384" t="n">
        <v>8</v>
      </c>
      <c r="H23" s="290" t="n">
        <v>8</v>
      </c>
      <c r="I23" s="384" t="n">
        <v>8</v>
      </c>
      <c r="J23" s="358" t="s">
        <v>50</v>
      </c>
      <c r="K23" s="358" t="s">
        <v>50</v>
      </c>
      <c r="L23" s="290" t="n">
        <v>8</v>
      </c>
      <c r="M23" s="384" t="n">
        <v>8</v>
      </c>
      <c r="N23" s="384" t="n">
        <v>8</v>
      </c>
      <c r="O23" s="290" t="n">
        <v>8</v>
      </c>
      <c r="P23" s="384" t="n">
        <v>8</v>
      </c>
      <c r="Q23" s="355" t="s">
        <v>50</v>
      </c>
      <c r="R23" s="354" t="s">
        <v>50</v>
      </c>
      <c r="S23" s="290" t="n">
        <v>8</v>
      </c>
      <c r="T23" s="290" t="n">
        <v>8</v>
      </c>
      <c r="U23" s="290" t="n">
        <v>8</v>
      </c>
      <c r="V23" s="384" t="n">
        <v>10</v>
      </c>
      <c r="W23" s="290" t="n">
        <v>8</v>
      </c>
      <c r="X23" s="354" t="s">
        <v>50</v>
      </c>
      <c r="Y23" s="354" t="s">
        <v>50</v>
      </c>
      <c r="Z23" s="358" t="n">
        <v>8</v>
      </c>
      <c r="AA23" s="290" t="n">
        <v>8</v>
      </c>
      <c r="AB23" s="290" t="n">
        <v>8</v>
      </c>
      <c r="AC23" s="290" t="n">
        <v>8</v>
      </c>
      <c r="AD23" s="290" t="n">
        <v>11</v>
      </c>
      <c r="AE23" s="354" t="s">
        <v>50</v>
      </c>
      <c r="AF23" s="354" t="s">
        <v>50</v>
      </c>
      <c r="AG23" s="290" t="n">
        <v>8</v>
      </c>
      <c r="AH23" s="378" t="n">
        <f aca="false">IF(COUNTIF(D23:AG23,"&gt;0")&gt;$AH$1,$AH$1,COUNTIF(D23:AG23,"&gt;0"))</f>
        <v>21</v>
      </c>
      <c r="AI23" s="197"/>
      <c r="AJ23" s="197" t="n">
        <f aca="false">COUNTIF($D23:$AG23,"отп/Б")+COUNTIF($D23:$AG23,"отп")+COUNTIF($D23:$AG23,"отп/с")</f>
        <v>0</v>
      </c>
      <c r="AK23" s="197" t="n">
        <f aca="false">COUNTIF($D23:$AG23,"Б")</f>
        <v>0</v>
      </c>
      <c r="AL23" s="197"/>
      <c r="AM23" s="197" t="n">
        <v>25</v>
      </c>
      <c r="AN23" s="415" t="n">
        <f aca="false">2+3</f>
        <v>5</v>
      </c>
      <c r="AO23" s="197" t="n">
        <v>40</v>
      </c>
      <c r="AP23" s="379"/>
      <c r="AQ23" s="230" t="n">
        <v>60</v>
      </c>
      <c r="AR23" s="230" t="n">
        <f aca="false">AN23*AO23+AP23*AQ23+AL23*AM23</f>
        <v>200</v>
      </c>
      <c r="AS23" s="380"/>
    </row>
    <row r="24" customFormat="false" ht="15" hidden="false" customHeight="false" outlineLevel="0" collapsed="false">
      <c r="A24" s="290" t="n">
        <f aca="false">A23+1</f>
        <v>20</v>
      </c>
      <c r="B24" s="197" t="s">
        <v>27</v>
      </c>
      <c r="C24" s="376" t="s">
        <v>40</v>
      </c>
      <c r="D24" s="197" t="s">
        <v>50</v>
      </c>
      <c r="E24" s="290" t="n">
        <v>8</v>
      </c>
      <c r="F24" s="290" t="n">
        <v>8</v>
      </c>
      <c r="G24" s="384" t="n">
        <v>8</v>
      </c>
      <c r="H24" s="290" t="n">
        <v>10</v>
      </c>
      <c r="I24" s="384" t="n">
        <v>10</v>
      </c>
      <c r="J24" s="358" t="s">
        <v>50</v>
      </c>
      <c r="K24" s="358" t="s">
        <v>50</v>
      </c>
      <c r="L24" s="290" t="n">
        <v>8</v>
      </c>
      <c r="M24" s="384" t="n">
        <v>10</v>
      </c>
      <c r="N24" s="384" t="n">
        <v>8</v>
      </c>
      <c r="O24" s="290" t="n">
        <v>8</v>
      </c>
      <c r="P24" s="384" t="n">
        <v>8</v>
      </c>
      <c r="Q24" s="355" t="s">
        <v>50</v>
      </c>
      <c r="R24" s="354" t="s">
        <v>50</v>
      </c>
      <c r="S24" s="384" t="n">
        <v>8</v>
      </c>
      <c r="T24" s="290" t="n">
        <v>8</v>
      </c>
      <c r="U24" s="290" t="n">
        <v>8</v>
      </c>
      <c r="V24" s="384" t="n">
        <v>10</v>
      </c>
      <c r="W24" s="290" t="n">
        <v>8</v>
      </c>
      <c r="X24" s="354" t="s">
        <v>50</v>
      </c>
      <c r="Y24" s="354" t="s">
        <v>50</v>
      </c>
      <c r="Z24" s="358" t="n">
        <v>8</v>
      </c>
      <c r="AA24" s="290" t="n">
        <v>8</v>
      </c>
      <c r="AB24" s="290" t="n">
        <v>8</v>
      </c>
      <c r="AC24" s="290" t="n">
        <v>8</v>
      </c>
      <c r="AD24" s="290" t="n">
        <v>9</v>
      </c>
      <c r="AE24" s="354" t="s">
        <v>50</v>
      </c>
      <c r="AF24" s="354" t="s">
        <v>50</v>
      </c>
      <c r="AG24" s="290" t="n">
        <v>8</v>
      </c>
      <c r="AH24" s="378" t="n">
        <f aca="false">IF(COUNTIF(D24:AG24,"&gt;0")&gt;$AH$1,$AH$1,COUNTIF(D24:AG24,"&gt;0"))</f>
        <v>21</v>
      </c>
      <c r="AI24" s="197"/>
      <c r="AJ24" s="197" t="n">
        <f aca="false">COUNTIF($D24:$AG24,"отп/Б")+COUNTIF($D24:$AG24,"отп")+COUNTIF($D24:$AG24,"отп/с")</f>
        <v>0</v>
      </c>
      <c r="AK24" s="197" t="n">
        <f aca="false">COUNTIF($D24:$AG24,"Б")</f>
        <v>0</v>
      </c>
      <c r="AL24" s="197"/>
      <c r="AM24" s="197" t="n">
        <v>25</v>
      </c>
      <c r="AN24" s="415" t="n">
        <f aca="false">2+2+2+2+1</f>
        <v>9</v>
      </c>
      <c r="AO24" s="197" t="n">
        <v>40</v>
      </c>
      <c r="AP24" s="379"/>
      <c r="AQ24" s="197" t="n">
        <v>60</v>
      </c>
      <c r="AR24" s="197" t="n">
        <f aca="false">AN24*AO24+AP24*AQ24+AL24*AM24</f>
        <v>360</v>
      </c>
      <c r="AS24" s="380"/>
    </row>
    <row r="25" customFormat="false" ht="15" hidden="false" customHeight="false" outlineLevel="0" collapsed="false">
      <c r="A25" s="290" t="n">
        <f aca="false">A24+1</f>
        <v>21</v>
      </c>
      <c r="B25" s="197" t="s">
        <v>27</v>
      </c>
      <c r="C25" s="376" t="s">
        <v>42</v>
      </c>
      <c r="D25" s="354" t="s">
        <v>50</v>
      </c>
      <c r="E25" s="290" t="n">
        <v>11</v>
      </c>
      <c r="F25" s="290" t="n">
        <v>11</v>
      </c>
      <c r="G25" s="384" t="n">
        <v>11</v>
      </c>
      <c r="H25" s="290" t="n">
        <v>11</v>
      </c>
      <c r="I25" s="384" t="n">
        <v>11</v>
      </c>
      <c r="J25" s="358" t="s">
        <v>50</v>
      </c>
      <c r="K25" s="358" t="s">
        <v>50</v>
      </c>
      <c r="L25" s="324" t="n">
        <v>11.5</v>
      </c>
      <c r="M25" s="384" t="n">
        <v>11</v>
      </c>
      <c r="N25" s="384" t="n">
        <v>12</v>
      </c>
      <c r="O25" s="290" t="n">
        <v>9</v>
      </c>
      <c r="P25" s="384" t="n">
        <v>8</v>
      </c>
      <c r="Q25" s="355" t="s">
        <v>50</v>
      </c>
      <c r="R25" s="354" t="s">
        <v>50</v>
      </c>
      <c r="S25" s="324" t="n">
        <v>10.5</v>
      </c>
      <c r="T25" s="292" t="n">
        <v>11.5</v>
      </c>
      <c r="U25" s="292" t="n">
        <v>12</v>
      </c>
      <c r="V25" s="290" t="n">
        <v>10</v>
      </c>
      <c r="W25" s="290" t="n">
        <v>10</v>
      </c>
      <c r="X25" s="354" t="s">
        <v>50</v>
      </c>
      <c r="Y25" s="354" t="s">
        <v>50</v>
      </c>
      <c r="Z25" s="295" t="n">
        <v>11.5</v>
      </c>
      <c r="AA25" s="290" t="n">
        <v>11</v>
      </c>
      <c r="AB25" s="290" t="n">
        <v>11</v>
      </c>
      <c r="AC25" s="292" t="n">
        <v>10.5</v>
      </c>
      <c r="AD25" s="292" t="n">
        <v>11.5</v>
      </c>
      <c r="AE25" s="354" t="s">
        <v>50</v>
      </c>
      <c r="AF25" s="354" t="s">
        <v>50</v>
      </c>
      <c r="AG25" s="292" t="n">
        <v>11.5</v>
      </c>
      <c r="AH25" s="378" t="n">
        <f aca="false">IF(COUNTIF(D25:AG25,"&gt;0")&gt;$AH$1,$AH$1,COUNTIF(D25:AG25,"&gt;0"))</f>
        <v>21</v>
      </c>
      <c r="AI25" s="197"/>
      <c r="AJ25" s="197" t="n">
        <f aca="false">COUNTIF($D25:$AG25,"отп/Б")+COUNTIF($D25:$AG25,"отп")+COUNTIF($D25:$AG25,"отп/с")</f>
        <v>0</v>
      </c>
      <c r="AK25" s="197" t="n">
        <f aca="false">COUNTIF($D25:$AG25,"Б")</f>
        <v>0</v>
      </c>
      <c r="AL25" s="197"/>
      <c r="AM25" s="197" t="n">
        <v>25</v>
      </c>
      <c r="AN25" s="420" t="n">
        <f aca="false">4+3+3+3+3+3+3+3.5+4+1+2.5+3.5+4+2+2+3.5+3+3+2.5+3.5</f>
        <v>60</v>
      </c>
      <c r="AO25" s="197" t="n">
        <v>40</v>
      </c>
      <c r="AP25" s="379"/>
      <c r="AQ25" s="197" t="n">
        <v>60</v>
      </c>
      <c r="AR25" s="197" t="n">
        <f aca="false">AN25*AO25+AP25*AQ25+AL25*AM25</f>
        <v>2400</v>
      </c>
      <c r="AS25" s="380"/>
    </row>
    <row r="26" customFormat="false" ht="15" hidden="false" customHeight="false" outlineLevel="0" collapsed="false">
      <c r="A26" s="290" t="n">
        <f aca="false">A25+1</f>
        <v>22</v>
      </c>
      <c r="B26" s="197" t="s">
        <v>27</v>
      </c>
      <c r="C26" s="376" t="s">
        <v>43</v>
      </c>
      <c r="D26" s="197" t="s">
        <v>50</v>
      </c>
      <c r="E26" s="290" t="n">
        <v>8</v>
      </c>
      <c r="F26" s="290" t="n">
        <v>9</v>
      </c>
      <c r="G26" s="384" t="n">
        <v>9</v>
      </c>
      <c r="H26" s="290" t="s">
        <v>15</v>
      </c>
      <c r="I26" s="384" t="s">
        <v>15</v>
      </c>
      <c r="J26" s="358" t="s">
        <v>50</v>
      </c>
      <c r="K26" s="358" t="s">
        <v>50</v>
      </c>
      <c r="L26" s="384" t="n">
        <v>9</v>
      </c>
      <c r="M26" s="384" t="n">
        <v>9</v>
      </c>
      <c r="N26" s="384" t="n">
        <v>9</v>
      </c>
      <c r="O26" s="290" t="n">
        <v>9</v>
      </c>
      <c r="P26" s="384" t="n">
        <v>9</v>
      </c>
      <c r="Q26" s="355" t="s">
        <v>50</v>
      </c>
      <c r="R26" s="354" t="s">
        <v>50</v>
      </c>
      <c r="S26" s="384" t="n">
        <v>9</v>
      </c>
      <c r="T26" s="290" t="n">
        <v>9</v>
      </c>
      <c r="U26" s="290" t="n">
        <v>10</v>
      </c>
      <c r="V26" s="290" t="n">
        <v>9</v>
      </c>
      <c r="W26" s="290" t="n">
        <v>8</v>
      </c>
      <c r="X26" s="354" t="s">
        <v>50</v>
      </c>
      <c r="Y26" s="354" t="s">
        <v>50</v>
      </c>
      <c r="Z26" s="358" t="n">
        <v>8</v>
      </c>
      <c r="AA26" s="290" t="n">
        <v>8</v>
      </c>
      <c r="AB26" s="290" t="n">
        <v>8</v>
      </c>
      <c r="AC26" s="290" t="n">
        <v>8</v>
      </c>
      <c r="AD26" s="290" t="n">
        <v>8</v>
      </c>
      <c r="AE26" s="354" t="s">
        <v>50</v>
      </c>
      <c r="AF26" s="354" t="s">
        <v>50</v>
      </c>
      <c r="AG26" s="290" t="n">
        <v>8</v>
      </c>
      <c r="AH26" s="378" t="n">
        <f aca="false">IF(COUNTIF(D26:AG26,"&gt;0")&gt;$AH$1,$AH$1,COUNTIF(D26:AG26,"&gt;0"))</f>
        <v>19</v>
      </c>
      <c r="AI26" s="197"/>
      <c r="AJ26" s="197" t="n">
        <f aca="false">COUNTIF($D26:$AG26,"отп/Б")+COUNTIF($D26:$AG26,"отп")+COUNTIF($D26:$AG26,"отп/с")</f>
        <v>2</v>
      </c>
      <c r="AK26" s="197" t="n">
        <f aca="false">COUNTIF($D26:$AG26,"Б")</f>
        <v>0</v>
      </c>
      <c r="AL26" s="197"/>
      <c r="AM26" s="197" t="n">
        <v>25</v>
      </c>
      <c r="AN26" s="420" t="n">
        <f aca="false">1+1+1+1+1+1+1+1+1+1+2+1</f>
        <v>13</v>
      </c>
      <c r="AO26" s="197" t="n">
        <v>40</v>
      </c>
      <c r="AP26" s="379"/>
      <c r="AQ26" s="197" t="n">
        <v>60</v>
      </c>
      <c r="AR26" s="197" t="n">
        <f aca="false">AN26*AO26+AP26*AQ26+AL26*AM26</f>
        <v>520</v>
      </c>
      <c r="AS26" s="380"/>
    </row>
    <row r="27" customFormat="false" ht="15" hidden="false" customHeight="false" outlineLevel="0" collapsed="false">
      <c r="A27" s="290" t="n">
        <f aca="false">A26+1</f>
        <v>23</v>
      </c>
      <c r="B27" s="197" t="s">
        <v>27</v>
      </c>
      <c r="C27" s="376" t="s">
        <v>44</v>
      </c>
      <c r="D27" s="354" t="s">
        <v>50</v>
      </c>
      <c r="E27" s="290" t="s">
        <v>15</v>
      </c>
      <c r="F27" s="290" t="s">
        <v>15</v>
      </c>
      <c r="G27" s="384" t="n">
        <v>8</v>
      </c>
      <c r="H27" s="290" t="n">
        <v>8</v>
      </c>
      <c r="I27" s="290" t="n">
        <v>9</v>
      </c>
      <c r="J27" s="358" t="s">
        <v>50</v>
      </c>
      <c r="K27" s="358" t="s">
        <v>50</v>
      </c>
      <c r="L27" s="384" t="n">
        <v>8</v>
      </c>
      <c r="M27" s="324" t="n">
        <v>9.5</v>
      </c>
      <c r="N27" s="324" t="n">
        <v>11.5</v>
      </c>
      <c r="O27" s="290" t="n">
        <v>11</v>
      </c>
      <c r="P27" s="324" t="n">
        <v>10.5</v>
      </c>
      <c r="Q27" s="355" t="s">
        <v>50</v>
      </c>
      <c r="R27" s="354" t="s">
        <v>50</v>
      </c>
      <c r="S27" s="324" t="n">
        <v>10</v>
      </c>
      <c r="T27" s="292" t="n">
        <v>9.5</v>
      </c>
      <c r="U27" s="292" t="n">
        <v>9.5</v>
      </c>
      <c r="V27" s="384" t="n">
        <v>10</v>
      </c>
      <c r="W27" s="290" t="n">
        <v>8</v>
      </c>
      <c r="X27" s="354" t="s">
        <v>50</v>
      </c>
      <c r="Y27" s="354" t="s">
        <v>50</v>
      </c>
      <c r="Z27" s="358" t="n">
        <v>8</v>
      </c>
      <c r="AA27" s="290" t="n">
        <v>11</v>
      </c>
      <c r="AB27" s="292" t="n">
        <v>11.5</v>
      </c>
      <c r="AC27" s="292" t="n">
        <v>12.5</v>
      </c>
      <c r="AD27" s="292" t="n">
        <v>11.5</v>
      </c>
      <c r="AE27" s="421" t="n">
        <v>3.5</v>
      </c>
      <c r="AF27" s="354" t="s">
        <v>50</v>
      </c>
      <c r="AG27" s="292" t="n">
        <v>9.5</v>
      </c>
      <c r="AH27" s="378" t="n">
        <f aca="false">IF(COUNTIF(D27:AG27,"&gt;0")&gt;$AH$1,$AH$1,COUNTIF(D27:AG27,"&gt;0"))</f>
        <v>20</v>
      </c>
      <c r="AI27" s="197"/>
      <c r="AJ27" s="197" t="n">
        <f aca="false">COUNTIF($D27:$AG27,"отп/Б")+COUNTIF($D27:$AG27,"отп")+COUNTIF($D27:$AG27,"отп/с")</f>
        <v>2</v>
      </c>
      <c r="AK27" s="197" t="n">
        <f aca="false">COUNTIF($D27:$AG27,"Б")</f>
        <v>0</v>
      </c>
      <c r="AL27" s="197"/>
      <c r="AM27" s="290" t="n">
        <v>25</v>
      </c>
      <c r="AN27" s="422" t="n">
        <f aca="false">1+1.5+3.5+3+2.5+1.5+2+1.5+2+3+3.5+4.5+3.5+1.5</f>
        <v>34.5</v>
      </c>
      <c r="AO27" s="197" t="n">
        <v>60</v>
      </c>
      <c r="AP27" s="183" t="n">
        <v>3.5</v>
      </c>
      <c r="AQ27" s="230" t="n">
        <v>90</v>
      </c>
      <c r="AR27" s="230" t="n">
        <f aca="false">AN27*AO27+AP27*AQ27+AL27*AM27</f>
        <v>2385</v>
      </c>
      <c r="AS27" s="380"/>
    </row>
    <row r="28" customFormat="false" ht="15" hidden="false" customHeight="false" outlineLevel="0" collapsed="false">
      <c r="A28" s="290" t="n">
        <f aca="false">A27+1</f>
        <v>24</v>
      </c>
      <c r="B28" s="197" t="s">
        <v>27</v>
      </c>
      <c r="C28" s="376" t="s">
        <v>45</v>
      </c>
      <c r="D28" s="197" t="s">
        <v>50</v>
      </c>
      <c r="E28" s="290" t="n">
        <v>8</v>
      </c>
      <c r="F28" s="290" t="n">
        <v>11</v>
      </c>
      <c r="G28" s="384" t="n">
        <v>8</v>
      </c>
      <c r="H28" s="290" t="n">
        <v>8</v>
      </c>
      <c r="I28" s="384" t="n">
        <v>8</v>
      </c>
      <c r="J28" s="358" t="s">
        <v>50</v>
      </c>
      <c r="K28" s="358" t="s">
        <v>50</v>
      </c>
      <c r="L28" s="384" t="n">
        <v>8</v>
      </c>
      <c r="M28" s="384" t="n">
        <v>8</v>
      </c>
      <c r="N28" s="384" t="n">
        <v>8</v>
      </c>
      <c r="O28" s="384" t="n">
        <v>10</v>
      </c>
      <c r="P28" s="384" t="n">
        <v>8</v>
      </c>
      <c r="Q28" s="355" t="s">
        <v>50</v>
      </c>
      <c r="R28" s="354" t="s">
        <v>50</v>
      </c>
      <c r="S28" s="384" t="n">
        <v>8</v>
      </c>
      <c r="T28" s="290" t="n">
        <v>8</v>
      </c>
      <c r="U28" s="290" t="n">
        <v>9</v>
      </c>
      <c r="V28" s="324" t="n">
        <v>9.5</v>
      </c>
      <c r="W28" s="290" t="n">
        <v>8</v>
      </c>
      <c r="X28" s="354" t="s">
        <v>50</v>
      </c>
      <c r="Y28" s="354" t="s">
        <v>50</v>
      </c>
      <c r="Z28" s="384" t="n">
        <v>8</v>
      </c>
      <c r="AA28" s="290" t="n">
        <v>8</v>
      </c>
      <c r="AB28" s="290" t="n">
        <v>8</v>
      </c>
      <c r="AC28" s="290" t="n">
        <v>8</v>
      </c>
      <c r="AD28" s="290" t="n">
        <v>10</v>
      </c>
      <c r="AE28" s="354" t="s">
        <v>50</v>
      </c>
      <c r="AF28" s="354" t="s">
        <v>50</v>
      </c>
      <c r="AG28" s="290" t="n">
        <v>8</v>
      </c>
      <c r="AH28" s="378" t="n">
        <f aca="false">IF(COUNTIF(D28:AG28,"&gt;0")&gt;$AH$1,$AH$1,COUNTIF(D28:AG28,"&gt;0"))</f>
        <v>21</v>
      </c>
      <c r="AI28" s="197"/>
      <c r="AJ28" s="197" t="n">
        <f aca="false">COUNTIF($D28:$AG28,"отп/Б")+COUNTIF($D28:$AG28,"отп")+COUNTIF($D28:$AG28,"отп/с")</f>
        <v>0</v>
      </c>
      <c r="AK28" s="197" t="n">
        <f aca="false">COUNTIF($D28:$AG28,"Б")</f>
        <v>0</v>
      </c>
      <c r="AL28" s="197"/>
      <c r="AM28" s="290" t="n">
        <v>15</v>
      </c>
      <c r="AN28" s="419" t="n">
        <f aca="false">3+2+1+1.5+2</f>
        <v>9.5</v>
      </c>
      <c r="AO28" s="197" t="n">
        <v>30</v>
      </c>
      <c r="AP28" s="379"/>
      <c r="AQ28" s="197" t="n">
        <v>45</v>
      </c>
      <c r="AR28" s="197" t="n">
        <f aca="false">AN28*AO28+AP28*AQ28+AL28*AM28</f>
        <v>285</v>
      </c>
      <c r="AS28" s="380"/>
    </row>
    <row r="29" customFormat="false" ht="15" hidden="false" customHeight="false" outlineLevel="0" collapsed="false">
      <c r="A29" s="290" t="n">
        <f aca="false">A28+1</f>
        <v>25</v>
      </c>
      <c r="B29" s="197" t="s">
        <v>27</v>
      </c>
      <c r="C29" s="376" t="s">
        <v>46</v>
      </c>
      <c r="D29" s="354" t="s">
        <v>50</v>
      </c>
      <c r="E29" s="290" t="s">
        <v>15</v>
      </c>
      <c r="F29" s="290" t="s">
        <v>15</v>
      </c>
      <c r="G29" s="384" t="n">
        <v>8</v>
      </c>
      <c r="H29" s="290" t="n">
        <v>8</v>
      </c>
      <c r="I29" s="384" t="n">
        <v>8</v>
      </c>
      <c r="J29" s="358" t="s">
        <v>50</v>
      </c>
      <c r="K29" s="358" t="s">
        <v>50</v>
      </c>
      <c r="L29" s="290" t="n">
        <v>8</v>
      </c>
      <c r="M29" s="384" t="n">
        <v>8</v>
      </c>
      <c r="N29" s="384" t="n">
        <v>8</v>
      </c>
      <c r="O29" s="290" t="s">
        <v>15</v>
      </c>
      <c r="P29" s="384" t="s">
        <v>15</v>
      </c>
      <c r="Q29" s="355" t="s">
        <v>50</v>
      </c>
      <c r="R29" s="354" t="s">
        <v>50</v>
      </c>
      <c r="S29" s="384" t="n">
        <v>8</v>
      </c>
      <c r="T29" s="290" t="n">
        <v>8</v>
      </c>
      <c r="U29" s="290" t="n">
        <v>8</v>
      </c>
      <c r="V29" s="290" t="n">
        <v>8</v>
      </c>
      <c r="W29" s="290" t="n">
        <v>8</v>
      </c>
      <c r="X29" s="354" t="s">
        <v>50</v>
      </c>
      <c r="Y29" s="354" t="s">
        <v>50</v>
      </c>
      <c r="Z29" s="358" t="n">
        <v>8</v>
      </c>
      <c r="AA29" s="290" t="n">
        <v>8</v>
      </c>
      <c r="AB29" s="290" t="n">
        <v>11</v>
      </c>
      <c r="AC29" s="290" t="n">
        <v>8</v>
      </c>
      <c r="AD29" s="290" t="n">
        <v>11</v>
      </c>
      <c r="AE29" s="354" t="s">
        <v>50</v>
      </c>
      <c r="AF29" s="354" t="s">
        <v>50</v>
      </c>
      <c r="AG29" s="290" t="n">
        <v>8</v>
      </c>
      <c r="AH29" s="378" t="n">
        <f aca="false">IF(COUNTIF(D29:AG29,"&gt;0")&gt;$AH$1,$AH$1,COUNTIF(D29:AG29,"&gt;0"))</f>
        <v>17</v>
      </c>
      <c r="AI29" s="197"/>
      <c r="AJ29" s="197" t="n">
        <f aca="false">COUNTIF($D29:$AG29,"отп/Б")+COUNTIF($D29:$AG29,"отп")+COUNTIF($D29:$AG29,"отп/с")</f>
        <v>4</v>
      </c>
      <c r="AK29" s="197" t="n">
        <f aca="false">COUNTIF($D29:$AG29,"Б")</f>
        <v>0</v>
      </c>
      <c r="AL29" s="197"/>
      <c r="AM29" s="290" t="n">
        <v>15</v>
      </c>
      <c r="AN29" s="419" t="n">
        <f aca="false">3+3</f>
        <v>6</v>
      </c>
      <c r="AO29" s="197" t="n">
        <v>30</v>
      </c>
      <c r="AP29" s="379"/>
      <c r="AQ29" s="197" t="n">
        <v>45</v>
      </c>
      <c r="AR29" s="197" t="n">
        <f aca="false">AN29*AO29+AP29*AQ29+AL29*AM29</f>
        <v>180</v>
      </c>
      <c r="AS29" s="380"/>
    </row>
    <row r="30" customFormat="false" ht="15" hidden="false" customHeight="false" outlineLevel="0" collapsed="false">
      <c r="A30" s="290" t="n">
        <f aca="false">A29+1</f>
        <v>26</v>
      </c>
      <c r="B30" s="197" t="s">
        <v>27</v>
      </c>
      <c r="C30" s="376" t="s">
        <v>111</v>
      </c>
      <c r="D30" s="354" t="s">
        <v>50</v>
      </c>
      <c r="E30" s="290" t="s">
        <v>112</v>
      </c>
      <c r="F30" s="290" t="n">
        <v>8</v>
      </c>
      <c r="G30" s="384" t="n">
        <v>9</v>
      </c>
      <c r="H30" s="290" t="n">
        <v>8</v>
      </c>
      <c r="I30" s="384" t="n">
        <v>8</v>
      </c>
      <c r="J30" s="358" t="s">
        <v>50</v>
      </c>
      <c r="K30" s="358" t="s">
        <v>50</v>
      </c>
      <c r="L30" s="290" t="n">
        <v>8</v>
      </c>
      <c r="M30" s="384" t="n">
        <v>8</v>
      </c>
      <c r="N30" s="384" t="n">
        <v>8</v>
      </c>
      <c r="O30" s="290" t="n">
        <v>8</v>
      </c>
      <c r="P30" s="384" t="n">
        <v>8</v>
      </c>
      <c r="Q30" s="355" t="s">
        <v>50</v>
      </c>
      <c r="R30" s="354" t="s">
        <v>50</v>
      </c>
      <c r="S30" s="384" t="n">
        <v>8</v>
      </c>
      <c r="T30" s="290" t="n">
        <v>8</v>
      </c>
      <c r="U30" s="290" t="n">
        <v>8</v>
      </c>
      <c r="V30" s="290" t="n">
        <v>8</v>
      </c>
      <c r="W30" s="290" t="n">
        <v>8</v>
      </c>
      <c r="X30" s="354" t="s">
        <v>50</v>
      </c>
      <c r="Y30" s="354" t="s">
        <v>50</v>
      </c>
      <c r="Z30" s="358" t="n">
        <v>8</v>
      </c>
      <c r="AA30" s="290" t="n">
        <v>9</v>
      </c>
      <c r="AB30" s="290" t="n">
        <v>9</v>
      </c>
      <c r="AC30" s="290" t="n">
        <v>9</v>
      </c>
      <c r="AD30" s="290" t="n">
        <v>9</v>
      </c>
      <c r="AE30" s="354" t="s">
        <v>50</v>
      </c>
      <c r="AF30" s="354" t="s">
        <v>50</v>
      </c>
      <c r="AG30" s="290" t="n">
        <v>9</v>
      </c>
      <c r="AH30" s="378" t="n">
        <f aca="false">IF(COUNTIF(D30:AG30,"&gt;0")&gt;$AH$1,$AH$1,COUNTIF(D30:AG30,"&gt;0"))</f>
        <v>20</v>
      </c>
      <c r="AI30" s="197"/>
      <c r="AJ30" s="197" t="n">
        <f aca="false">COUNTIF($D30:$AG30,"отп/Б")+COUNTIF($D30:$AG30,"отп")+COUNTIF($D30:$AG30,"отп/с")</f>
        <v>0</v>
      </c>
      <c r="AK30" s="197" t="n">
        <f aca="false">COUNTIF($D30:$AG30,"Б")</f>
        <v>0</v>
      </c>
      <c r="AL30" s="197"/>
      <c r="AM30" s="290" t="n">
        <v>15</v>
      </c>
      <c r="AN30" s="419" t="n">
        <f aca="false">1+1+1+1+1+1</f>
        <v>6</v>
      </c>
      <c r="AO30" s="197" t="n">
        <v>30</v>
      </c>
      <c r="AP30" s="379"/>
      <c r="AQ30" s="197" t="n">
        <v>45</v>
      </c>
      <c r="AR30" s="197" t="n">
        <f aca="false">AN30*AO30+AP30*AQ30+AL30*AM30</f>
        <v>180</v>
      </c>
      <c r="AS30" s="380"/>
    </row>
    <row r="31" customFormat="false" ht="15" hidden="false" customHeight="false" outlineLevel="0" collapsed="false">
      <c r="A31" s="290" t="n">
        <f aca="false">A30+1</f>
        <v>27</v>
      </c>
      <c r="B31" s="197" t="s">
        <v>27</v>
      </c>
      <c r="C31" s="376" t="s">
        <v>90</v>
      </c>
      <c r="D31" s="354" t="s">
        <v>50</v>
      </c>
      <c r="E31" s="290" t="n">
        <v>8</v>
      </c>
      <c r="F31" s="290" t="n">
        <v>8</v>
      </c>
      <c r="G31" s="384" t="n">
        <v>8</v>
      </c>
      <c r="H31" s="290" t="n">
        <v>11</v>
      </c>
      <c r="I31" s="384" t="n">
        <v>10</v>
      </c>
      <c r="J31" s="358" t="s">
        <v>50</v>
      </c>
      <c r="K31" s="358" t="s">
        <v>50</v>
      </c>
      <c r="L31" s="290" t="n">
        <v>8</v>
      </c>
      <c r="M31" s="324" t="n">
        <v>12</v>
      </c>
      <c r="N31" s="384" t="n">
        <v>8</v>
      </c>
      <c r="O31" s="290" t="n">
        <v>11</v>
      </c>
      <c r="P31" s="384" t="n">
        <v>9</v>
      </c>
      <c r="Q31" s="355" t="s">
        <v>50</v>
      </c>
      <c r="R31" s="354" t="s">
        <v>50</v>
      </c>
      <c r="S31" s="290" t="n">
        <v>8</v>
      </c>
      <c r="T31" s="290" t="n">
        <v>8</v>
      </c>
      <c r="U31" s="290" t="n">
        <v>8</v>
      </c>
      <c r="V31" s="290" t="n">
        <v>10</v>
      </c>
      <c r="W31" s="290" t="n">
        <v>8</v>
      </c>
      <c r="X31" s="354" t="s">
        <v>50</v>
      </c>
      <c r="Y31" s="354" t="s">
        <v>50</v>
      </c>
      <c r="Z31" s="358" t="n">
        <v>8</v>
      </c>
      <c r="AA31" s="290" t="n">
        <v>8</v>
      </c>
      <c r="AB31" s="290" t="n">
        <v>9</v>
      </c>
      <c r="AC31" s="292" t="n">
        <v>10.5</v>
      </c>
      <c r="AD31" s="290" t="n">
        <v>8</v>
      </c>
      <c r="AE31" s="354" t="s">
        <v>50</v>
      </c>
      <c r="AF31" s="354" t="s">
        <v>50</v>
      </c>
      <c r="AG31" s="290" t="n">
        <v>8</v>
      </c>
      <c r="AH31" s="197" t="n">
        <f aca="false">IF(COUNTIF(D31:AG31,"&gt;0")&gt;$AH$1,$AH$1,COUNTIF(D31:AG31,"&gt;0"))</f>
        <v>21</v>
      </c>
      <c r="AI31" s="197"/>
      <c r="AJ31" s="197" t="n">
        <f aca="false">COUNTIF($D31:$AG31,"отп/Б")+COUNTIF($D31:$AG31,"отп")+COUNTIF($D31:$AG31,"отп/с")</f>
        <v>0</v>
      </c>
      <c r="AK31" s="197" t="n">
        <f aca="false">COUNTIF($D31:$AG31,"Б")</f>
        <v>0</v>
      </c>
      <c r="AL31" s="197"/>
      <c r="AM31" s="290" t="n">
        <v>15</v>
      </c>
      <c r="AN31" s="423" t="n">
        <f aca="false">3+2+4+3+1.5+2+1+2.5</f>
        <v>19</v>
      </c>
      <c r="AO31" s="197" t="n">
        <v>30</v>
      </c>
      <c r="AP31" s="379"/>
      <c r="AQ31" s="197" t="n">
        <v>45</v>
      </c>
      <c r="AR31" s="197" t="n">
        <f aca="false">AN31*AO31+AP31*AQ31+AL31*AM31</f>
        <v>570</v>
      </c>
      <c r="AS31" s="380"/>
    </row>
    <row r="32" customFormat="false" ht="15" hidden="false" customHeight="false" outlineLevel="0" collapsed="false">
      <c r="A32" s="290" t="n">
        <f aca="false">A31+1</f>
        <v>28</v>
      </c>
      <c r="B32" s="255" t="s">
        <v>27</v>
      </c>
      <c r="C32" s="387" t="s">
        <v>49</v>
      </c>
      <c r="D32" s="354" t="s">
        <v>50</v>
      </c>
      <c r="E32" s="388" t="s">
        <v>113</v>
      </c>
      <c r="F32" s="388" t="n">
        <v>8</v>
      </c>
      <c r="G32" s="389" t="s">
        <v>113</v>
      </c>
      <c r="H32" s="389" t="n">
        <v>8</v>
      </c>
      <c r="I32" s="389" t="n">
        <v>0</v>
      </c>
      <c r="J32" s="358" t="s">
        <v>50</v>
      </c>
      <c r="K32" s="358" t="s">
        <v>50</v>
      </c>
      <c r="L32" s="388" t="n">
        <v>8</v>
      </c>
      <c r="M32" s="389" t="s">
        <v>113</v>
      </c>
      <c r="N32" s="389" t="n">
        <v>8</v>
      </c>
      <c r="O32" s="388" t="n">
        <v>8</v>
      </c>
      <c r="P32" s="389" t="s">
        <v>113</v>
      </c>
      <c r="Q32" s="355" t="s">
        <v>50</v>
      </c>
      <c r="R32" s="354" t="s">
        <v>50</v>
      </c>
      <c r="S32" s="389" t="n">
        <v>8</v>
      </c>
      <c r="T32" s="388" t="n">
        <v>8</v>
      </c>
      <c r="U32" s="388" t="n">
        <v>8</v>
      </c>
      <c r="V32" s="388" t="n">
        <v>8</v>
      </c>
      <c r="W32" s="388" t="n">
        <v>8</v>
      </c>
      <c r="X32" s="354" t="s">
        <v>50</v>
      </c>
      <c r="Y32" s="354" t="s">
        <v>50</v>
      </c>
      <c r="Z32" s="388" t="n">
        <v>8</v>
      </c>
      <c r="AA32" s="388" t="n">
        <v>8</v>
      </c>
      <c r="AB32" s="388" t="n">
        <v>8</v>
      </c>
      <c r="AC32" s="388" t="s">
        <v>113</v>
      </c>
      <c r="AD32" s="388" t="n">
        <v>8</v>
      </c>
      <c r="AE32" s="354" t="s">
        <v>50</v>
      </c>
      <c r="AF32" s="354" t="s">
        <v>50</v>
      </c>
      <c r="AG32" s="391" t="n">
        <v>8</v>
      </c>
      <c r="AH32" s="392" t="n">
        <f aca="false">IF(COUNTIF(D32:AG32,"&gt;0")&gt;$AH$1,$AH$1,COUNTIF(D32:AG32,"&gt;0"))</f>
        <v>15</v>
      </c>
      <c r="AI32" s="255"/>
      <c r="AJ32" s="255" t="n">
        <f aca="false">COUNTIF($D32:$AG32,"отп/Б")+COUNTIF($D32:$AG32,"отп")+COUNTIF($D32:$AG32,"отп/с")</f>
        <v>0</v>
      </c>
      <c r="AK32" s="255" t="n">
        <f aca="false">COUNTIF($D32:$AG32,"Б")</f>
        <v>0</v>
      </c>
      <c r="AL32" s="255"/>
      <c r="AM32" s="255" t="n">
        <v>0</v>
      </c>
      <c r="AN32" s="424"/>
      <c r="AO32" s="255" t="n">
        <v>0</v>
      </c>
      <c r="AP32" s="394"/>
      <c r="AQ32" s="255" t="n">
        <v>0</v>
      </c>
      <c r="AR32" s="255" t="n">
        <f aca="false">AN32*AO32+AP32*AQ32+AL32*AM32</f>
        <v>0</v>
      </c>
      <c r="AS32" s="395"/>
    </row>
    <row r="33" customFormat="false" ht="15" hidden="false" customHeight="false" outlineLevel="0" collapsed="false">
      <c r="A33" s="290" t="n">
        <f aca="false">A32+1</f>
        <v>29</v>
      </c>
      <c r="B33" s="290" t="s">
        <v>50</v>
      </c>
      <c r="C33" s="396" t="s">
        <v>51</v>
      </c>
      <c r="D33" s="290" t="s">
        <v>15</v>
      </c>
      <c r="E33" s="290" t="s">
        <v>15</v>
      </c>
      <c r="F33" s="290" t="s">
        <v>15</v>
      </c>
      <c r="G33" s="290" t="s">
        <v>15</v>
      </c>
      <c r="H33" s="290" t="s">
        <v>15</v>
      </c>
      <c r="I33" s="290" t="s">
        <v>15</v>
      </c>
      <c r="J33" s="290" t="s">
        <v>15</v>
      </c>
      <c r="K33" s="290" t="s">
        <v>15</v>
      </c>
      <c r="L33" s="290" t="s">
        <v>15</v>
      </c>
      <c r="M33" s="384" t="n">
        <v>8</v>
      </c>
      <c r="N33" s="384" t="n">
        <v>8</v>
      </c>
      <c r="O33" s="290" t="n">
        <v>8</v>
      </c>
      <c r="P33" s="384" t="n">
        <v>8</v>
      </c>
      <c r="Q33" s="355" t="s">
        <v>50</v>
      </c>
      <c r="R33" s="354" t="s">
        <v>50</v>
      </c>
      <c r="S33" s="384" t="n">
        <v>8</v>
      </c>
      <c r="T33" s="290" t="n">
        <v>8</v>
      </c>
      <c r="U33" s="290" t="n">
        <v>8</v>
      </c>
      <c r="V33" s="290" t="n">
        <v>8</v>
      </c>
      <c r="W33" s="290" t="n">
        <v>8</v>
      </c>
      <c r="X33" s="354" t="s">
        <v>50</v>
      </c>
      <c r="Y33" s="354" t="s">
        <v>50</v>
      </c>
      <c r="Z33" s="384" t="n">
        <v>8</v>
      </c>
      <c r="AA33" s="290" t="n">
        <v>8</v>
      </c>
      <c r="AB33" s="290" t="n">
        <v>8</v>
      </c>
      <c r="AC33" s="290" t="n">
        <v>8</v>
      </c>
      <c r="AD33" s="290" t="n">
        <v>8</v>
      </c>
      <c r="AE33" s="354" t="s">
        <v>50</v>
      </c>
      <c r="AF33" s="354" t="s">
        <v>50</v>
      </c>
      <c r="AG33" s="290" t="n">
        <v>8</v>
      </c>
      <c r="AH33" s="258" t="n">
        <f aca="false">IF(COUNTIF(D33:AG33,"&gt;0")&gt;$AH$1,$AH$1,COUNTIF(D33:AG33,"&gt;0"))</f>
        <v>15</v>
      </c>
      <c r="AI33" s="192"/>
      <c r="AJ33" s="192" t="n">
        <f aca="false">COUNTIF($D33:$AG33,"отп/Б")+COUNTIF($D33:$AG33,"отп")+COUNTIF($D33:$AG33,"отп/с")</f>
        <v>9</v>
      </c>
      <c r="AK33" s="192" t="n">
        <f aca="false">COUNTIF($D33:$AG33,"Б")</f>
        <v>0</v>
      </c>
      <c r="AL33" s="192"/>
      <c r="AM33" s="290" t="n">
        <v>25</v>
      </c>
      <c r="AN33" s="193"/>
      <c r="AO33" s="193" t="n">
        <v>40</v>
      </c>
      <c r="AP33" s="290"/>
      <c r="AQ33" s="193" t="n">
        <v>60</v>
      </c>
      <c r="AR33" s="193" t="n">
        <f aca="false">AN33*AO33+AP33*AQ33+AL33*AM33</f>
        <v>0</v>
      </c>
      <c r="AS33" s="193"/>
    </row>
    <row r="34" customFormat="false" ht="15" hidden="false" customHeight="false" outlineLevel="0" collapsed="false">
      <c r="A34" s="290" t="n">
        <f aca="false">A33+1</f>
        <v>30</v>
      </c>
      <c r="B34" s="290" t="s">
        <v>50</v>
      </c>
      <c r="C34" s="396" t="s">
        <v>52</v>
      </c>
      <c r="D34" s="354" t="s">
        <v>50</v>
      </c>
      <c r="E34" s="290" t="n">
        <v>8</v>
      </c>
      <c r="F34" s="290" t="n">
        <v>8</v>
      </c>
      <c r="G34" s="384" t="n">
        <v>8</v>
      </c>
      <c r="H34" s="290" t="n">
        <v>8</v>
      </c>
      <c r="I34" s="384" t="n">
        <v>8</v>
      </c>
      <c r="J34" s="358" t="s">
        <v>50</v>
      </c>
      <c r="K34" s="358" t="s">
        <v>50</v>
      </c>
      <c r="L34" s="384" t="n">
        <v>8</v>
      </c>
      <c r="M34" s="384" t="n">
        <v>8</v>
      </c>
      <c r="N34" s="384" t="n">
        <v>8</v>
      </c>
      <c r="O34" s="104" t="s">
        <v>66</v>
      </c>
      <c r="P34" s="384" t="n">
        <v>8</v>
      </c>
      <c r="Q34" s="355" t="s">
        <v>50</v>
      </c>
      <c r="R34" s="354" t="s">
        <v>50</v>
      </c>
      <c r="S34" s="384" t="n">
        <v>8</v>
      </c>
      <c r="T34" s="290" t="n">
        <v>8</v>
      </c>
      <c r="U34" s="290" t="n">
        <v>8</v>
      </c>
      <c r="V34" s="290" t="n">
        <v>8</v>
      </c>
      <c r="W34" s="290" t="n">
        <v>8</v>
      </c>
      <c r="X34" s="354" t="s">
        <v>50</v>
      </c>
      <c r="Y34" s="354" t="s">
        <v>50</v>
      </c>
      <c r="Z34" s="102" t="n">
        <v>8</v>
      </c>
      <c r="AA34" s="290" t="n">
        <v>8</v>
      </c>
      <c r="AB34" s="290" t="n">
        <v>8</v>
      </c>
      <c r="AC34" s="290" t="n">
        <v>8</v>
      </c>
      <c r="AD34" s="290" t="n">
        <v>8</v>
      </c>
      <c r="AE34" s="354" t="s">
        <v>50</v>
      </c>
      <c r="AF34" s="354" t="s">
        <v>50</v>
      </c>
      <c r="AG34" s="290" t="n">
        <v>8</v>
      </c>
      <c r="AH34" s="258" t="n">
        <f aca="false">IF(COUNTIF(D34:AG34,"&gt;0")&gt;$AH$1,$AH$1,COUNTIF(D34:AG34,"&gt;0"))</f>
        <v>20</v>
      </c>
      <c r="AI34" s="192"/>
      <c r="AJ34" s="192" t="n">
        <f aca="false">COUNTIF($D34:$AG34,"отп/Б")+COUNTIF($D34:$AG34,"отп")+COUNTIF($D34:$AG34,"отп/с")</f>
        <v>1</v>
      </c>
      <c r="AK34" s="192" t="n">
        <f aca="false">COUNTIF($D34:$AG34,"Б")</f>
        <v>0</v>
      </c>
      <c r="AL34" s="192"/>
      <c r="AM34" s="290" t="n">
        <v>25</v>
      </c>
      <c r="AN34" s="193"/>
      <c r="AO34" s="193" t="n">
        <v>50</v>
      </c>
      <c r="AP34" s="197"/>
      <c r="AQ34" s="230" t="n">
        <v>75</v>
      </c>
      <c r="AR34" s="230" t="n">
        <f aca="false">AN34*AO34+AP34*AQ34+AL34*AM34</f>
        <v>0</v>
      </c>
      <c r="AS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55</v>
      </c>
      <c r="D35" s="197" t="s">
        <v>50</v>
      </c>
      <c r="E35" s="290" t="n">
        <v>8</v>
      </c>
      <c r="F35" s="290" t="n">
        <v>8</v>
      </c>
      <c r="G35" s="384" t="n">
        <v>8</v>
      </c>
      <c r="H35" s="290" t="n">
        <v>8</v>
      </c>
      <c r="I35" s="384" t="n">
        <v>8</v>
      </c>
      <c r="J35" s="358" t="s">
        <v>50</v>
      </c>
      <c r="K35" s="358" t="s">
        <v>50</v>
      </c>
      <c r="L35" s="384" t="n">
        <v>8</v>
      </c>
      <c r="M35" s="384" t="n">
        <v>8</v>
      </c>
      <c r="N35" s="384" t="n">
        <v>8</v>
      </c>
      <c r="O35" s="290" t="n">
        <v>8</v>
      </c>
      <c r="P35" s="384" t="n">
        <v>8</v>
      </c>
      <c r="Q35" s="355" t="s">
        <v>50</v>
      </c>
      <c r="R35" s="354" t="s">
        <v>50</v>
      </c>
      <c r="S35" s="384" t="n">
        <v>8</v>
      </c>
      <c r="T35" s="290" t="n">
        <v>8</v>
      </c>
      <c r="U35" s="290" t="n">
        <v>8</v>
      </c>
      <c r="V35" s="290" t="n">
        <v>8</v>
      </c>
      <c r="W35" s="290" t="n">
        <v>8</v>
      </c>
      <c r="X35" s="354" t="s">
        <v>50</v>
      </c>
      <c r="Y35" s="354" t="s">
        <v>50</v>
      </c>
      <c r="Z35" s="358" t="n">
        <v>8</v>
      </c>
      <c r="AA35" s="290" t="n">
        <v>8</v>
      </c>
      <c r="AB35" s="290" t="n">
        <v>8</v>
      </c>
      <c r="AC35" s="290" t="n">
        <v>8</v>
      </c>
      <c r="AD35" s="290" t="n">
        <v>8</v>
      </c>
      <c r="AE35" s="354" t="s">
        <v>50</v>
      </c>
      <c r="AF35" s="354" t="s">
        <v>50</v>
      </c>
      <c r="AG35" s="290" t="n">
        <v>8</v>
      </c>
      <c r="AH35" s="200" t="n">
        <f aca="false">IF(COUNTIF(D35:AG35,"&gt;0")&gt;$AH$1,$AH$1,COUNTIF(D35:AG35,"&gt;0"))</f>
        <v>21</v>
      </c>
      <c r="AI35" s="196"/>
      <c r="AJ35" s="196" t="n">
        <f aca="false">COUNTIF($D35:$AG35,"отп/Б")+COUNTIF($D35:$AG35,"отп")+COUNTIF($D35:$AG35,"отп/с")</f>
        <v>0</v>
      </c>
      <c r="AK35" s="196" t="n">
        <f aca="false">COUNTIF($D35:$AG35,"Б")</f>
        <v>0</v>
      </c>
      <c r="AL35" s="196"/>
      <c r="AM35" s="197" t="n">
        <v>25</v>
      </c>
      <c r="AN35" s="230"/>
      <c r="AO35" s="230" t="n">
        <v>40</v>
      </c>
      <c r="AP35" s="197"/>
      <c r="AQ35" s="230" t="n">
        <v>60</v>
      </c>
      <c r="AR35" s="230" t="n">
        <f aca="false">AN35*AO35+AP35*AQ35+AL35*AM35</f>
        <v>0</v>
      </c>
      <c r="AS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56</v>
      </c>
      <c r="D36" s="354" t="s">
        <v>50</v>
      </c>
      <c r="E36" s="290" t="n">
        <v>8</v>
      </c>
      <c r="F36" s="290" t="n">
        <v>8</v>
      </c>
      <c r="G36" s="384" t="n">
        <v>8</v>
      </c>
      <c r="H36" s="290" t="n">
        <v>8</v>
      </c>
      <c r="I36" s="384" t="n">
        <v>8</v>
      </c>
      <c r="J36" s="358" t="s">
        <v>50</v>
      </c>
      <c r="K36" s="358" t="s">
        <v>50</v>
      </c>
      <c r="L36" s="384" t="n">
        <v>8</v>
      </c>
      <c r="M36" s="384" t="n">
        <v>8</v>
      </c>
      <c r="N36" s="384" t="n">
        <v>8</v>
      </c>
      <c r="O36" s="290" t="n">
        <v>8</v>
      </c>
      <c r="P36" s="384" t="n">
        <v>8</v>
      </c>
      <c r="Q36" s="355" t="s">
        <v>50</v>
      </c>
      <c r="R36" s="354" t="s">
        <v>50</v>
      </c>
      <c r="S36" s="384" t="n">
        <v>8</v>
      </c>
      <c r="T36" s="290" t="n">
        <v>8</v>
      </c>
      <c r="U36" s="290" t="n">
        <v>8</v>
      </c>
      <c r="V36" s="290" t="n">
        <v>8</v>
      </c>
      <c r="W36" s="290" t="n">
        <v>8</v>
      </c>
      <c r="X36" s="354" t="s">
        <v>50</v>
      </c>
      <c r="Y36" s="354" t="s">
        <v>50</v>
      </c>
      <c r="Z36" s="358" t="n">
        <v>8</v>
      </c>
      <c r="AA36" s="290" t="n">
        <v>8</v>
      </c>
      <c r="AB36" s="290" t="n">
        <v>8</v>
      </c>
      <c r="AC36" s="290" t="n">
        <v>8</v>
      </c>
      <c r="AD36" s="290" t="n">
        <v>8</v>
      </c>
      <c r="AE36" s="354" t="s">
        <v>50</v>
      </c>
      <c r="AF36" s="354" t="s">
        <v>50</v>
      </c>
      <c r="AG36" s="290" t="n">
        <v>8</v>
      </c>
      <c r="AH36" s="200" t="n">
        <f aca="false">IF(COUNTIF(D36:AG36,"&gt;0")&gt;$AH$1,$AH$1,COUNTIF(D36:AG36,"&gt;0"))</f>
        <v>21</v>
      </c>
      <c r="AI36" s="196"/>
      <c r="AJ36" s="196" t="n">
        <f aca="false">COUNTIF($D36:$AG36,"отп/Б")+COUNTIF($D36:$AG36,"отп")+COUNTIF($D36:$AG36,"отп/с")</f>
        <v>0</v>
      </c>
      <c r="AK36" s="196" t="n">
        <f aca="false">COUNTIF($D36:$AG36,"Б")</f>
        <v>0</v>
      </c>
      <c r="AL36" s="196"/>
      <c r="AM36" s="197" t="n">
        <v>25</v>
      </c>
      <c r="AN36" s="230"/>
      <c r="AO36" s="230" t="n">
        <v>40</v>
      </c>
      <c r="AP36" s="197"/>
      <c r="AQ36" s="230" t="n">
        <v>60</v>
      </c>
      <c r="AR36" s="230" t="n">
        <f aca="false">AN36*AO36+AP36*AQ36+AL36*AM36</f>
        <v>0</v>
      </c>
      <c r="AS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54</v>
      </c>
      <c r="C37" s="397" t="s">
        <v>57</v>
      </c>
      <c r="D37" s="197" t="s">
        <v>50</v>
      </c>
      <c r="E37" s="290" t="n">
        <v>8</v>
      </c>
      <c r="F37" s="290" t="n">
        <v>8</v>
      </c>
      <c r="G37" s="384" t="n">
        <v>8</v>
      </c>
      <c r="H37" s="290" t="n">
        <v>8</v>
      </c>
      <c r="I37" s="384" t="n">
        <v>8</v>
      </c>
      <c r="J37" s="358" t="s">
        <v>50</v>
      </c>
      <c r="K37" s="358" t="s">
        <v>50</v>
      </c>
      <c r="L37" s="384" t="n">
        <v>8</v>
      </c>
      <c r="M37" s="384" t="n">
        <v>8</v>
      </c>
      <c r="N37" s="384" t="n">
        <v>8</v>
      </c>
      <c r="O37" s="290" t="n">
        <v>8</v>
      </c>
      <c r="P37" s="384" t="n">
        <v>8</v>
      </c>
      <c r="Q37" s="355" t="s">
        <v>50</v>
      </c>
      <c r="R37" s="354" t="s">
        <v>50</v>
      </c>
      <c r="S37" s="384" t="n">
        <v>8</v>
      </c>
      <c r="T37" s="290" t="n">
        <v>8</v>
      </c>
      <c r="U37" s="290" t="n">
        <v>8</v>
      </c>
      <c r="V37" s="290" t="n">
        <v>8</v>
      </c>
      <c r="W37" s="290" t="n">
        <v>8</v>
      </c>
      <c r="X37" s="354" t="s">
        <v>50</v>
      </c>
      <c r="Y37" s="354" t="s">
        <v>50</v>
      </c>
      <c r="Z37" s="358" t="n">
        <v>8</v>
      </c>
      <c r="AA37" s="290" t="n">
        <v>8</v>
      </c>
      <c r="AB37" s="290" t="n">
        <v>8</v>
      </c>
      <c r="AC37" s="290" t="n">
        <v>8</v>
      </c>
      <c r="AD37" s="290" t="n">
        <v>8</v>
      </c>
      <c r="AE37" s="354" t="s">
        <v>50</v>
      </c>
      <c r="AF37" s="354" t="s">
        <v>50</v>
      </c>
      <c r="AG37" s="290" t="n">
        <v>8</v>
      </c>
      <c r="AH37" s="200" t="n">
        <f aca="false">IF(COUNTIF(D37:AG37,"&gt;0")&gt;$AH$1,$AH$1,COUNTIF(D37:AG37,"&gt;0"))</f>
        <v>21</v>
      </c>
      <c r="AI37" s="196"/>
      <c r="AJ37" s="196" t="n">
        <f aca="false">COUNTIF($D37:$AG37,"отп/Б")+COUNTIF($D37:$AG37,"отп")+COUNTIF($D37:$AG37,"отп/с")</f>
        <v>0</v>
      </c>
      <c r="AK37" s="196" t="n">
        <f aca="false">COUNTIF($D37:$AG37,"Б")</f>
        <v>0</v>
      </c>
      <c r="AL37" s="196"/>
      <c r="AM37" s="197" t="n">
        <v>25</v>
      </c>
      <c r="AN37" s="197"/>
      <c r="AO37" s="197" t="n">
        <v>40</v>
      </c>
      <c r="AP37" s="197"/>
      <c r="AQ37" s="197" t="n">
        <v>60</v>
      </c>
      <c r="AR37" s="197" t="n">
        <f aca="false">AN37*AO37+AP37*AQ37+AL37*AM37</f>
        <v>0</v>
      </c>
      <c r="AS37" s="230"/>
    </row>
    <row r="38" customFormat="false" ht="15" hidden="false" customHeight="false" outlineLevel="0" collapsed="false">
      <c r="A38" s="290" t="n">
        <f aca="false">A37+1</f>
        <v>34</v>
      </c>
      <c r="B38" s="197" t="s">
        <v>58</v>
      </c>
      <c r="C38" s="398" t="s">
        <v>101</v>
      </c>
      <c r="D38" s="354" t="s">
        <v>50</v>
      </c>
      <c r="E38" s="104" t="s">
        <v>66</v>
      </c>
      <c r="F38" s="104" t="s">
        <v>66</v>
      </c>
      <c r="G38" s="104" t="s">
        <v>66</v>
      </c>
      <c r="H38" s="290" t="n">
        <v>8</v>
      </c>
      <c r="I38" s="384" t="n">
        <v>8</v>
      </c>
      <c r="J38" s="358" t="s">
        <v>50</v>
      </c>
      <c r="K38" s="358" t="s">
        <v>50</v>
      </c>
      <c r="L38" s="384" t="n">
        <v>8</v>
      </c>
      <c r="M38" s="384" t="n">
        <v>8</v>
      </c>
      <c r="N38" s="384" t="n">
        <v>8</v>
      </c>
      <c r="O38" s="384" t="n">
        <v>8</v>
      </c>
      <c r="P38" s="384" t="n">
        <v>8</v>
      </c>
      <c r="Q38" s="355" t="s">
        <v>50</v>
      </c>
      <c r="R38" s="354" t="s">
        <v>50</v>
      </c>
      <c r="S38" s="384" t="n">
        <v>8</v>
      </c>
      <c r="T38" s="290" t="n">
        <v>8</v>
      </c>
      <c r="U38" s="290" t="n">
        <v>8</v>
      </c>
      <c r="V38" s="384" t="n">
        <v>8</v>
      </c>
      <c r="W38" s="290" t="n">
        <v>8</v>
      </c>
      <c r="X38" s="354" t="s">
        <v>50</v>
      </c>
      <c r="Y38" s="354" t="s">
        <v>50</v>
      </c>
      <c r="Z38" s="358" t="n">
        <v>8</v>
      </c>
      <c r="AA38" s="290" t="n">
        <v>8</v>
      </c>
      <c r="AB38" s="290" t="n">
        <v>8</v>
      </c>
      <c r="AC38" s="290" t="n">
        <v>8</v>
      </c>
      <c r="AD38" s="290" t="n">
        <v>8</v>
      </c>
      <c r="AE38" s="354" t="s">
        <v>50</v>
      </c>
      <c r="AF38" s="354" t="s">
        <v>50</v>
      </c>
      <c r="AG38" s="102" t="n">
        <v>8</v>
      </c>
      <c r="AH38" s="200" t="n">
        <f aca="false">IF(COUNTIF(D38:AG38,"&gt;0")&gt;$AH$1,$AH$1,COUNTIF(D38:AG38,"&gt;0"))</f>
        <v>18</v>
      </c>
      <c r="AI38" s="196"/>
      <c r="AJ38" s="196" t="n">
        <f aca="false">COUNTIF($D38:$AG38,"отп/Б")+COUNTIF($D38:$AG38,"отп")+COUNTIF($D38:$AG38,"отп/с")</f>
        <v>3</v>
      </c>
      <c r="AK38" s="196" t="n">
        <f aca="false">COUNTIF($D38:$AG38,"Б")</f>
        <v>0</v>
      </c>
      <c r="AL38" s="196"/>
      <c r="AM38" s="197" t="n">
        <v>25</v>
      </c>
      <c r="AN38" s="197"/>
      <c r="AO38" s="197" t="n">
        <v>50</v>
      </c>
      <c r="AP38" s="197"/>
      <c r="AQ38" s="197" t="n">
        <v>75</v>
      </c>
      <c r="AR38" s="197" t="n">
        <f aca="false">AN38*AO38+AP38*AQ38+AL38*AM38</f>
        <v>0</v>
      </c>
      <c r="AS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61</v>
      </c>
      <c r="D39" s="197" t="s">
        <v>50</v>
      </c>
      <c r="E39" s="290" t="n">
        <v>8</v>
      </c>
      <c r="F39" s="290" t="n">
        <v>8</v>
      </c>
      <c r="G39" s="290" t="n">
        <v>8</v>
      </c>
      <c r="H39" s="290" t="n">
        <v>8</v>
      </c>
      <c r="I39" s="290" t="n">
        <v>8</v>
      </c>
      <c r="J39" s="358" t="s">
        <v>50</v>
      </c>
      <c r="K39" s="358" t="s">
        <v>50</v>
      </c>
      <c r="L39" s="290" t="n">
        <v>8</v>
      </c>
      <c r="M39" s="290" t="n">
        <v>8</v>
      </c>
      <c r="N39" s="290" t="n">
        <v>8</v>
      </c>
      <c r="O39" s="290" t="n">
        <v>8</v>
      </c>
      <c r="P39" s="290" t="n">
        <v>8</v>
      </c>
      <c r="Q39" s="355" t="s">
        <v>50</v>
      </c>
      <c r="R39" s="354" t="s">
        <v>50</v>
      </c>
      <c r="S39" s="290" t="n">
        <v>8</v>
      </c>
      <c r="T39" s="290" t="n">
        <v>8</v>
      </c>
      <c r="U39" s="290" t="n">
        <v>8</v>
      </c>
      <c r="V39" s="290" t="n">
        <v>8</v>
      </c>
      <c r="W39" s="290" t="n">
        <v>8</v>
      </c>
      <c r="X39" s="354" t="s">
        <v>50</v>
      </c>
      <c r="Y39" s="354" t="s">
        <v>50</v>
      </c>
      <c r="Z39" s="358" t="n">
        <v>8</v>
      </c>
      <c r="AA39" s="358" t="n">
        <v>8</v>
      </c>
      <c r="AB39" s="358" t="n">
        <v>8</v>
      </c>
      <c r="AC39" s="358" t="n">
        <v>8</v>
      </c>
      <c r="AD39" s="358" t="n">
        <v>8</v>
      </c>
      <c r="AE39" s="354" t="s">
        <v>50</v>
      </c>
      <c r="AF39" s="354" t="s">
        <v>50</v>
      </c>
      <c r="AG39" s="102" t="n">
        <v>8</v>
      </c>
      <c r="AH39" s="200" t="n">
        <f aca="false">IF(COUNTIF(D39:AG39,"&gt;0")&gt;$AH$1,$AH$1,COUNTIF(D39:AG39,"&gt;0"))</f>
        <v>21</v>
      </c>
      <c r="AI39" s="196"/>
      <c r="AJ39" s="196" t="n">
        <f aca="false">COUNTIF($D39:$AG39,"отп/Б")+COUNTIF($D39:$AG39,"отп")+COUNTIF($D39:$AG39,"отп/с")</f>
        <v>0</v>
      </c>
      <c r="AK39" s="196" t="n">
        <f aca="false">COUNTIF($D39:$AG39,"Б")</f>
        <v>0</v>
      </c>
      <c r="AL39" s="196"/>
      <c r="AM39" s="197" t="n">
        <v>25</v>
      </c>
      <c r="AN39" s="197"/>
      <c r="AO39" s="230" t="n">
        <v>40</v>
      </c>
      <c r="AP39" s="197"/>
      <c r="AQ39" s="230" t="n">
        <v>60</v>
      </c>
      <c r="AR39" s="230" t="n">
        <f aca="false">AN39*AO39+AP39*AQ39+AL39*AM39</f>
        <v>0</v>
      </c>
      <c r="AS39" s="230"/>
    </row>
    <row r="40" customFormat="false" ht="15" hidden="false" customHeight="false" outlineLevel="0" collapsed="false">
      <c r="A40" s="290" t="n">
        <f aca="false">A39+1</f>
        <v>36</v>
      </c>
      <c r="B40" s="197" t="s">
        <v>60</v>
      </c>
      <c r="C40" s="399" t="s">
        <v>62</v>
      </c>
      <c r="D40" s="354" t="s">
        <v>50</v>
      </c>
      <c r="E40" s="290" t="n">
        <v>8</v>
      </c>
      <c r="F40" s="290" t="n">
        <v>8</v>
      </c>
      <c r="G40" s="290" t="n">
        <v>8</v>
      </c>
      <c r="H40" s="290" t="n">
        <v>8</v>
      </c>
      <c r="I40" s="290" t="n">
        <v>8</v>
      </c>
      <c r="J40" s="358" t="s">
        <v>50</v>
      </c>
      <c r="K40" s="358" t="s">
        <v>50</v>
      </c>
      <c r="L40" s="290" t="n">
        <v>8</v>
      </c>
      <c r="M40" s="290" t="n">
        <v>8</v>
      </c>
      <c r="N40" s="290" t="n">
        <v>8</v>
      </c>
      <c r="O40" s="290" t="n">
        <v>8</v>
      </c>
      <c r="P40" s="290" t="n">
        <v>8</v>
      </c>
      <c r="Q40" s="355" t="s">
        <v>50</v>
      </c>
      <c r="R40" s="354" t="s">
        <v>50</v>
      </c>
      <c r="S40" s="290" t="n">
        <v>8</v>
      </c>
      <c r="T40" s="290" t="n">
        <v>8</v>
      </c>
      <c r="U40" s="290" t="n">
        <v>8</v>
      </c>
      <c r="V40" s="290" t="n">
        <v>8</v>
      </c>
      <c r="W40" s="290" t="n">
        <v>8</v>
      </c>
      <c r="X40" s="354" t="s">
        <v>50</v>
      </c>
      <c r="Y40" s="354" t="s">
        <v>50</v>
      </c>
      <c r="Z40" s="358" t="n">
        <v>8</v>
      </c>
      <c r="AA40" s="358" t="n">
        <v>8</v>
      </c>
      <c r="AB40" s="358" t="n">
        <v>8</v>
      </c>
      <c r="AC40" s="358" t="n">
        <v>8</v>
      </c>
      <c r="AD40" s="358" t="n">
        <v>8</v>
      </c>
      <c r="AE40" s="354" t="s">
        <v>50</v>
      </c>
      <c r="AF40" s="354" t="s">
        <v>50</v>
      </c>
      <c r="AG40" s="102" t="n">
        <v>8</v>
      </c>
      <c r="AH40" s="200" t="n">
        <f aca="false">IF(COUNTIF(D40:AG40,"&gt;0")&gt;$AH$1,$AH$1,COUNTIF(D40:AG40,"&gt;0"))</f>
        <v>21</v>
      </c>
      <c r="AI40" s="196"/>
      <c r="AJ40" s="196" t="n">
        <f aca="false">COUNTIF($D40:$AG40,"отп/Б")+COUNTIF($D40:$AG40,"отп")+COUNTIF($D40:$AG40,"отп/с")</f>
        <v>0</v>
      </c>
      <c r="AK40" s="196" t="n">
        <f aca="false">COUNTIF($D40:$AG40,"Б")</f>
        <v>0</v>
      </c>
      <c r="AL40" s="196"/>
      <c r="AM40" s="197" t="n">
        <v>25</v>
      </c>
      <c r="AN40" s="230"/>
      <c r="AO40" s="230" t="n">
        <v>50</v>
      </c>
      <c r="AP40" s="400"/>
      <c r="AQ40" s="230" t="n">
        <v>75</v>
      </c>
      <c r="AR40" s="230" t="n">
        <f aca="false">AN40*AO40+AP40*AQ40+AL40*AM40</f>
        <v>0</v>
      </c>
      <c r="AS40" s="230"/>
    </row>
    <row r="41" customFormat="false" ht="15" hidden="false" customHeight="false" outlineLevel="0" collapsed="false">
      <c r="D41" s="197"/>
      <c r="AH41" s="262"/>
      <c r="AI41" s="264"/>
      <c r="AJ41" s="264"/>
      <c r="AK41" s="264"/>
      <c r="AL41" s="264"/>
    </row>
  </sheetData>
  <mergeCells count="3">
    <mergeCell ref="D1:AG1"/>
    <mergeCell ref="S13:Y13"/>
    <mergeCell ref="D14:R14"/>
  </mergeCells>
  <conditionalFormatting sqref="AA34:AD34 A42:AG1048576 A1:AG3 A41:C41 E5:I8 E41:AG41 A4:D4 L4:P9 J4:K8 A26:A40 F4:I4 B20:C40 Q4:AG5 D5:D41 AH1:AMI1048576 A5:C19 E10:P13 E15:G37 H35:AD38 H34:N34 P34:Y34 E39:K40 AE15:AF40 S14:AF14 Q7:AF12 Q6:Y6 AE6:AF6 Q13:S13 Z13:AF13 H15:AD33 AG7:AG37 Q39:AD40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20:A25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E9:I9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J9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K9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E4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L39:P39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L40:P40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Z6:AD6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AG6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2020-04-23T09:48:06Z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