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Statement" sheetId="1" state="visible" r:id="rId2"/>
    <sheet name="Salary" sheetId="2" state="visible" r:id="rId3"/>
    <sheet name="Payroll" sheetId="3" state="visible" r:id="rId4"/>
    <sheet name="Legal" sheetId="4" state="visible" r:id="rId5"/>
    <sheet name="Tech_Equipment" sheetId="5" state="visible" r:id="rId6"/>
    <sheet name="Marketing" sheetId="6" state="visible" r:id="rId7"/>
    <sheet name="ServiceProviders" sheetId="7" state="visible" r:id="rId8"/>
    <sheet name="RealEstate" sheetId="8" state="visible" r:id="rId9"/>
    <sheet name="PortfolioManagementSystem" sheetId="9" state="visible" r:id="rId10"/>
    <sheet name="Administration_Audit" sheetId="10" state="visible" r:id="rId11"/>
    <sheet name="Quant_Data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<sst xmlns="http://schemas.openxmlformats.org/spreadsheetml/2006/main" count="194" uniqueCount="88">
  <si>
    <t xml:space="preserve">Yearly increase in Costs</t>
  </si>
  <si>
    <t xml:space="preserve">Cost Level</t>
  </si>
  <si>
    <t xml:space="preserve">Low</t>
  </si>
  <si>
    <t xml:space="preserve">Enter “High”, “Mid” or “Low”</t>
  </si>
  <si>
    <t xml:space="preserve">Management Company</t>
  </si>
  <si>
    <t xml:space="preserve">Year 1</t>
  </si>
  <si>
    <t xml:space="preserve">Year 2</t>
  </si>
  <si>
    <t xml:space="preserve">Year 3</t>
  </si>
  <si>
    <t xml:space="preserve">BaseSalary+Benefits</t>
  </si>
  <si>
    <t xml:space="preserve">Bonus</t>
  </si>
  <si>
    <t xml:space="preserve">Paid From Performance</t>
  </si>
  <si>
    <t xml:space="preserve">Payroll</t>
  </si>
  <si>
    <t xml:space="preserve">Technology+Equipment</t>
  </si>
  <si>
    <t xml:space="preserve">Marketing</t>
  </si>
  <si>
    <t xml:space="preserve">ServiceProviders</t>
  </si>
  <si>
    <t xml:space="preserve">Real Estate</t>
  </si>
  <si>
    <t xml:space="preserve">Furniture</t>
  </si>
  <si>
    <t xml:space="preserve">Total</t>
  </si>
  <si>
    <t xml:space="preserve">Fund Expenses</t>
  </si>
  <si>
    <t xml:space="preserve">Legal</t>
  </si>
  <si>
    <t xml:space="preserve">Portfolio Management System</t>
  </si>
  <si>
    <t xml:space="preserve">Order Management</t>
  </si>
  <si>
    <t xml:space="preserve">Bloomberg</t>
  </si>
  <si>
    <t xml:space="preserve">Refinitiv</t>
  </si>
  <si>
    <t xml:space="preserve">Capital IQ, Factset</t>
  </si>
  <si>
    <t xml:space="preserve">Compute Cost</t>
  </si>
  <si>
    <t xml:space="preserve">Quant Research Data</t>
  </si>
  <si>
    <t xml:space="preserve">Intra Day Data</t>
  </si>
  <si>
    <t xml:space="preserve">Amazon Data Storage </t>
  </si>
  <si>
    <t xml:space="preserve">Audit</t>
  </si>
  <si>
    <t xml:space="preserve">Administration</t>
  </si>
  <si>
    <t xml:space="preserve">FinancialStatementPrep</t>
  </si>
  <si>
    <t xml:space="preserve">Director</t>
  </si>
  <si>
    <t xml:space="preserve">Virtual Secretary</t>
  </si>
  <si>
    <t xml:space="preserve">Grand Total</t>
  </si>
  <si>
    <t xml:space="preserve">Management Fees</t>
  </si>
  <si>
    <t xml:space="preserve">Add a 75% buffer to management fees</t>
  </si>
  <si>
    <t xml:space="preserve">We are doing this to add a buffer in case our estimates are wrong and some fees spiral out of control</t>
  </si>
  <si>
    <t xml:space="preserve">AUM Needed for breakeven</t>
  </si>
  <si>
    <t xml:space="preserve">Strategy Returns Assumptions</t>
  </si>
  <si>
    <t xml:space="preserve">Performance Share</t>
  </si>
  <si>
    <t xml:space="preserve">Performance </t>
  </si>
  <si>
    <t xml:space="preserve">Base Pay</t>
  </si>
  <si>
    <t xml:space="preserve">Benefits</t>
  </si>
  <si>
    <t xml:space="preserve">Portfolio Manager</t>
  </si>
  <si>
    <t xml:space="preserve">Trader</t>
  </si>
  <si>
    <t xml:space="preserve">Analyst</t>
  </si>
  <si>
    <t xml:space="preserve">Quant Analyst</t>
  </si>
  <si>
    <t xml:space="preserve">COO</t>
  </si>
  <si>
    <t xml:space="preserve">High</t>
  </si>
  <si>
    <t xml:space="preserve">Year 0</t>
  </si>
  <si>
    <t xml:space="preserve">Ongoing</t>
  </si>
  <si>
    <t xml:space="preserve">Mid</t>
  </si>
  <si>
    <t xml:space="preserve">Number of Employees</t>
  </si>
  <si>
    <t xml:space="preserve">Computer+Screen Etc</t>
  </si>
  <si>
    <t xml:space="preserve">Ongoing Expenses</t>
  </si>
  <si>
    <t xml:space="preserve">Network</t>
  </si>
  <si>
    <t xml:space="preserve">Cloud Server</t>
  </si>
  <si>
    <t xml:space="preserve">Backup System</t>
  </si>
  <si>
    <t xml:space="preserve">Virtual Tech Support</t>
  </si>
  <si>
    <t xml:space="preserve">Cell Phone</t>
  </si>
  <si>
    <t xml:space="preserve">Total Investor Meeting</t>
  </si>
  <si>
    <t xml:space="preserve">Assuming NYC-CT Metro Area</t>
  </si>
  <si>
    <t xml:space="preserve">Cost Per meeting</t>
  </si>
  <si>
    <t xml:space="preserve">Total Investor Meeting Cost</t>
  </si>
  <si>
    <t xml:space="preserve">Deck</t>
  </si>
  <si>
    <t xml:space="preserve">Logo</t>
  </si>
  <si>
    <t xml:space="preserve">Business Cards</t>
  </si>
  <si>
    <t xml:space="preserve">Website</t>
  </si>
  <si>
    <t xml:space="preserve">One-Time</t>
  </si>
  <si>
    <t xml:space="preserve">Monthly Cost</t>
  </si>
  <si>
    <t xml:space="preserve">Middle Office</t>
  </si>
  <si>
    <t xml:space="preserve">Accounting</t>
  </si>
  <si>
    <t xml:space="preserve">Compliance</t>
  </si>
  <si>
    <t xml:space="preserve">Mid Town Manhattan</t>
  </si>
  <si>
    <t xml:space="preserve">Space per person</t>
  </si>
  <si>
    <t xml:space="preserve">In Square Feet</t>
  </si>
  <si>
    <t xml:space="preserve">Space Required</t>
  </si>
  <si>
    <t xml:space="preserve">Avg Cost Per Sq Foot</t>
  </si>
  <si>
    <t xml:space="preserve">Bloomberg Terminal</t>
  </si>
  <si>
    <t xml:space="preserve">For PM and Trader</t>
  </si>
  <si>
    <t xml:space="preserve">For Quant</t>
  </si>
  <si>
    <t xml:space="preserve">For Analyst</t>
  </si>
  <si>
    <t xml:space="preserve">For Trader</t>
  </si>
  <si>
    <t xml:space="preserve">Monthly</t>
  </si>
  <si>
    <t xml:space="preserve">Yearly</t>
  </si>
  <si>
    <t xml:space="preserve">Extra</t>
  </si>
  <si>
    <t xml:space="preserve">FinancialStmentPrep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</si>
</sst>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35"/>
    <col collapsed="false" customWidth="true" hidden="false" outlineLevel="0" max="3" min="2" style="1" width="14.58"/>
    <col collapsed="false" customWidth="true" hidden="false" outlineLevel="0" max="4" min="4" style="1" width="15.62"/>
  </cols>
  <sheetData>
    <row r="1" customFormat="false" ht="12.8" hidden="false" customHeight="false" outlineLevel="0" collapsed="false">
      <c r="A1" s="1" t="s">
        <v>0</v>
      </c>
      <c r="B1" s="1" t="n">
        <v>0.05</v>
      </c>
    </row>
    <row r="2" customFormat="false" ht="12.8" hidden="false" customHeight="false" outlineLevel="0" collapsed="false">
      <c r="A2" s="1" t="s">
        <v>1</v>
      </c>
      <c r="B2" s="2" t="s">
        <v>2</v>
      </c>
      <c r="C2" s="1" t="s">
        <v>3</v>
      </c>
    </row>
    <row r="4" customFormat="false" ht="12.8" hidden="false" customHeight="false" outlineLevel="0" collapsed="false">
      <c r="A4" s="1" t="s">
        <v>4</v>
      </c>
    </row>
    <row r="6" customFormat="false" ht="12.8" hidden="false" customHeight="false" outlineLevel="0" collapsed="false">
      <c r="B6" s="1" t="s">
        <v>5</v>
      </c>
      <c r="C6" s="1" t="s">
        <v>6</v>
      </c>
      <c r="D6" s="1" t="s">
        <v>7</v>
      </c>
    </row>
    <row r="7" customFormat="false" ht="12.8" hidden="false" customHeight="false" outlineLevel="0" collapsed="false">
      <c r="A7" s="1" t="s">
        <v>8</v>
      </c>
      <c r="B7" s="1" t="n">
        <f aca="false">Salary!D8</f>
        <v>1105000</v>
      </c>
      <c r="C7" s="1" t="n">
        <f aca="false">B7*(1+$B$1)</f>
        <v>1160250</v>
      </c>
      <c r="D7" s="1" t="n">
        <f aca="false">C7*(1+$B$1)</f>
        <v>1218262.5</v>
      </c>
    </row>
    <row r="8" customFormat="false" ht="12.8" hidden="false" customHeight="false" outlineLevel="0" collapsed="false">
      <c r="A8" s="1" t="s">
        <v>9</v>
      </c>
      <c r="E8" s="1" t="s">
        <v>10</v>
      </c>
    </row>
    <row r="9" customFormat="false" ht="12.8" hidden="false" customHeight="false" outlineLevel="0" collapsed="false">
      <c r="A9" s="1" t="s">
        <v>11</v>
      </c>
      <c r="B9" s="1" t="n">
        <f aca="false">Payroll!B2</f>
        <v>1200</v>
      </c>
      <c r="C9" s="1" t="n">
        <f aca="false">B9*(1+$B$1)</f>
        <v>1260</v>
      </c>
      <c r="D9" s="1" t="n">
        <f aca="false">C9*(1+$B$1)</f>
        <v>1323</v>
      </c>
    </row>
    <row r="10" customFormat="false" ht="12.8" hidden="false" customHeight="false" outlineLevel="0" collapsed="false">
      <c r="A10" s="1" t="s">
        <v>12</v>
      </c>
      <c r="B10" s="1" t="n">
        <f aca="false">Tech_Equipment!B15</f>
        <v>164500</v>
      </c>
      <c r="C10" s="1" t="n">
        <f aca="false">Tech_Equipment!B12</f>
        <v>149500</v>
      </c>
      <c r="D10" s="1" t="n">
        <f aca="false">C10*(1+$B$1)</f>
        <v>156975</v>
      </c>
    </row>
    <row r="11" customFormat="false" ht="12.8" hidden="false" customHeight="false" outlineLevel="0" collapsed="false">
      <c r="A11" s="1" t="s">
        <v>13</v>
      </c>
      <c r="B11" s="3" t="n">
        <f aca="false">IF(B2="High", Marketing!B13, IF(B2="Low",Marketing!B38, IF(B2="Mid",Marketing!B26)))</f>
        <v>42250</v>
      </c>
      <c r="C11" s="1" t="n">
        <f aca="false">Marketing!B3</f>
        <v>25000</v>
      </c>
      <c r="D11" s="1" t="n">
        <f aca="false">C11*(1+$B$1)</f>
        <v>26250</v>
      </c>
    </row>
    <row r="12" customFormat="false" ht="12.8" hidden="false" customHeight="false" outlineLevel="0" collapsed="false">
      <c r="A12" s="1" t="s">
        <v>14</v>
      </c>
      <c r="B12" s="1" t="n">
        <f aca="false">IF(B2="High", ServiceProviders!D8, IF(B2="Low",ServiceProviders!D26, IF(B2="Mid",ServiceProviders!D17)))</f>
        <v>91500</v>
      </c>
      <c r="C12" s="1" t="n">
        <f aca="false">IF(B2="High", ServiceProviders!C8, IF(B2="Low",ServiceProviders!C26, IF(B2="Mid",ServiceProviders!C17)))</f>
        <v>84000</v>
      </c>
      <c r="D12" s="1" t="n">
        <f aca="false">C12*(1+$B$1)</f>
        <v>88200</v>
      </c>
    </row>
    <row r="13" customFormat="false" ht="12.8" hidden="false" customHeight="false" outlineLevel="0" collapsed="false">
      <c r="A13" s="1" t="s">
        <v>15</v>
      </c>
      <c r="B13" s="1" t="n">
        <f aca="false">IF(B2="High", RealEstate!B7, IF(B2="Low",RealEstate!B27, IF(B2="Mid",RealEstate!B16)))</f>
        <v>37500</v>
      </c>
      <c r="C13" s="1" t="n">
        <f aca="false">B13*(1+$B$1)</f>
        <v>39375</v>
      </c>
      <c r="D13" s="1" t="n">
        <f aca="false">C13*(1+$B$1)</f>
        <v>41343.75</v>
      </c>
    </row>
    <row r="14" customFormat="false" ht="12.8" hidden="false" customHeight="false" outlineLevel="0" collapsed="false">
      <c r="A14" s="1" t="s">
        <v>16</v>
      </c>
    </row>
    <row r="16" customFormat="false" ht="12.8" hidden="false" customHeight="false" outlineLevel="0" collapsed="false">
      <c r="A16" s="1" t="s">
        <v>17</v>
      </c>
      <c r="B16" s="1" t="n">
        <f aca="false">SUM(B7:B13)</f>
        <v>1441950</v>
      </c>
      <c r="C16" s="1" t="n">
        <f aca="false">SUM(C7:C13)</f>
        <v>1459385</v>
      </c>
      <c r="D16" s="1" t="n">
        <f aca="false">SUM(D7:D13)</f>
        <v>1532354.25</v>
      </c>
    </row>
    <row r="20" customFormat="false" ht="12.8" hidden="false" customHeight="false" outlineLevel="0" collapsed="false">
      <c r="A20" s="1" t="s">
        <v>18</v>
      </c>
    </row>
    <row r="22" customFormat="false" ht="12.8" hidden="false" customHeight="false" outlineLevel="0" collapsed="false">
      <c r="A22" s="1" t="s">
        <v>19</v>
      </c>
      <c r="B22" s="1" t="n">
        <f aca="false">IF(B2="High", Legal!B3, IF(B2="Mid",Legal!B8, IF(B2="Low",Legal!B13)))</f>
        <v>65000</v>
      </c>
      <c r="C22" s="1" t="n">
        <f aca="false">IF(B2="High", Legal!B4, IF(B2="Mid",Legal!B9, IF(B2="Low",Legal!B14)))</f>
        <v>20000</v>
      </c>
      <c r="D22" s="1" t="n">
        <f aca="false">C22*(1+$B$1)</f>
        <v>21000</v>
      </c>
    </row>
    <row r="23" customFormat="false" ht="12.8" hidden="false" customHeight="false" outlineLevel="0" collapsed="false">
      <c r="A23" s="1" t="s">
        <v>20</v>
      </c>
      <c r="B23" s="3" t="n">
        <f aca="false">IF(B2="High", PortfolioManagementSystem!B3, IF(B2="Mid",PortfolioManagementSystem!B14, IF(B2="Low",PortfolioManagementSystem!B26)))</f>
        <v>50000</v>
      </c>
      <c r="C23" s="1" t="n">
        <f aca="false">B23*(1+$B$1)</f>
        <v>52500</v>
      </c>
      <c r="D23" s="1" t="n">
        <f aca="false">C23*(1+$B$1)</f>
        <v>55125</v>
      </c>
    </row>
    <row r="24" customFormat="false" ht="12.8" hidden="false" customHeight="false" outlineLevel="0" collapsed="false">
      <c r="A24" s="1" t="s">
        <v>21</v>
      </c>
      <c r="B24" s="1" t="n">
        <f aca="false">IF(B2="High", PortfolioManagementSystem!B4, IF(B2="Mid",PortfolioManagementSystem!B15, IF(B2="Low",PortfolioManagementSystem!B27)))</f>
        <v>20000</v>
      </c>
      <c r="C24" s="1" t="n">
        <f aca="false">B24*(1+$B$1)</f>
        <v>21000</v>
      </c>
      <c r="D24" s="1" t="n">
        <f aca="false">C24*(1+$B$1)</f>
        <v>22050</v>
      </c>
    </row>
    <row r="25" customFormat="false" ht="12.8" hidden="false" customHeight="false" outlineLevel="0" collapsed="false">
      <c r="A25" s="1" t="s">
        <v>22</v>
      </c>
      <c r="B25" s="1" t="n">
        <f aca="false">IF(B2="High", PortfolioManagementSystem!B5, IF(B2="Mid",PortfolioManagementSystem!B16, IF(B2="Low",PortfolioManagementSystem!B28)))</f>
        <v>22800</v>
      </c>
      <c r="C25" s="1" t="n">
        <f aca="false">B25*(1+$B$1)</f>
        <v>23940</v>
      </c>
      <c r="D25" s="1" t="n">
        <f aca="false">C25*(1+$B$1)</f>
        <v>25137</v>
      </c>
    </row>
    <row r="26" customFormat="false" ht="12.8" hidden="false" customHeight="false" outlineLevel="0" collapsed="false">
      <c r="A26" s="1" t="s">
        <v>23</v>
      </c>
      <c r="B26" s="1" t="n">
        <f aca="false">IF(B2="High", PortfolioManagementSystem!B6, IF(B2="Mid",PortfolioManagementSystem!B17, IF(B2="Low",PortfolioManagementSystem!B29)))</f>
        <v>12000</v>
      </c>
      <c r="C26" s="1" t="n">
        <f aca="false">B26*(1+$B$1)</f>
        <v>12600</v>
      </c>
      <c r="D26" s="1" t="n">
        <f aca="false">C26*(1+$B$1)</f>
        <v>13230</v>
      </c>
    </row>
    <row r="27" customFormat="false" ht="12.8" hidden="false" customHeight="false" outlineLevel="0" collapsed="false">
      <c r="A27" s="1" t="s">
        <v>24</v>
      </c>
      <c r="B27" s="1" t="n">
        <f aca="false">IF(B2="High", PortfolioManagementSystem!B7, IF(B2="Mid",PortfolioManagementSystem!B18, IF(B2="Low",PortfolioManagementSystem!B30)))</f>
        <v>8400</v>
      </c>
      <c r="C27" s="1" t="n">
        <f aca="false">B27*(1+$B$1)</f>
        <v>8820</v>
      </c>
      <c r="D27" s="1" t="n">
        <f aca="false">C27*(1+$B$1)</f>
        <v>9261</v>
      </c>
    </row>
    <row r="28" customFormat="false" ht="12.8" hidden="false" customHeight="false" outlineLevel="0" collapsed="false">
      <c r="A28" s="0" t="s">
        <v>25</v>
      </c>
      <c r="B28" s="0" t="n">
        <v>50000</v>
      </c>
      <c r="C28" s="1" t="n">
        <f aca="false">B28*(1+$B$1)</f>
        <v>52500</v>
      </c>
      <c r="D28" s="1" t="n">
        <f aca="false">C28*(1+$B$1)</f>
        <v>55125</v>
      </c>
    </row>
    <row r="29" customFormat="false" ht="12.8" hidden="false" customHeight="false" outlineLevel="0" collapsed="false">
      <c r="A29" s="0" t="s">
        <v>26</v>
      </c>
      <c r="B29" s="0" t="n">
        <v>200000</v>
      </c>
      <c r="C29" s="1" t="n">
        <f aca="false">B29*(1+$B$1)</f>
        <v>210000</v>
      </c>
      <c r="D29" s="1" t="n">
        <f aca="false">C29*(1+$B$1)</f>
        <v>220500</v>
      </c>
    </row>
    <row r="30" customFormat="false" ht="12.8" hidden="false" customHeight="false" outlineLevel="0" collapsed="false">
      <c r="A30" s="0" t="s">
        <v>27</v>
      </c>
      <c r="B30" s="0" t="n">
        <v>100000</v>
      </c>
      <c r="C30" s="1" t="n">
        <f aca="false">B30*(1+$B$1)</f>
        <v>105000</v>
      </c>
      <c r="D30" s="1" t="n">
        <f aca="false">C30*(1+$B$1)</f>
        <v>110250</v>
      </c>
    </row>
    <row r="31" customFormat="false" ht="12.8" hidden="false" customHeight="false" outlineLevel="0" collapsed="false">
      <c r="A31" s="0" t="s">
        <v>28</v>
      </c>
      <c r="B31" s="0" t="n">
        <v>5000</v>
      </c>
      <c r="C31" s="1" t="n">
        <f aca="false">B31*(1+$B$1)</f>
        <v>5250</v>
      </c>
      <c r="D31" s="1" t="n">
        <f aca="false">C31*(1+$B$1)</f>
        <v>5512.5</v>
      </c>
    </row>
    <row r="32" customFormat="false" ht="12.8" hidden="false" customHeight="false" outlineLevel="0" collapsed="false">
      <c r="A32" s="1" t="s">
        <v>29</v>
      </c>
      <c r="B32" s="1" t="n">
        <f aca="false">IF(B2="High", Administration_Audit!C5, IF(B2="Mid",Administration_Audit!C15, IF(B2="Low",Administration_Audit!C25)))</f>
        <v>65000</v>
      </c>
      <c r="C32" s="1" t="n">
        <f aca="false">B32*(1+$B$1)</f>
        <v>68250</v>
      </c>
      <c r="D32" s="1" t="n">
        <f aca="false">C32*(1+$B$1)</f>
        <v>71662.5</v>
      </c>
    </row>
    <row r="33" customFormat="false" ht="12.8" hidden="false" customHeight="false" outlineLevel="0" collapsed="false">
      <c r="A33" s="1" t="s">
        <v>30</v>
      </c>
      <c r="B33" s="1" t="n">
        <f aca="false">IF(B2="High", Administration_Audit!D7, IF(B2="Mid",Administration_Audit!D17, IF(B2="Low",Administration_Audit!D27)))</f>
        <v>132000</v>
      </c>
      <c r="C33" s="1" t="n">
        <f aca="false">B33*(1+$B$1)</f>
        <v>138600</v>
      </c>
      <c r="D33" s="1" t="n">
        <f aca="false">C33*(1+$B$1)</f>
        <v>145530</v>
      </c>
    </row>
    <row r="34" customFormat="false" ht="12.8" hidden="false" customHeight="false" outlineLevel="0" collapsed="false">
      <c r="A34" s="1" t="s">
        <v>31</v>
      </c>
      <c r="B34" s="1" t="n">
        <f aca="false">IF(B2="High", Administration_Audit!C8, IF(B2="Mid",Administration_Audit!C18, IF(B2="Low",Administration_Audit!C28)))</f>
        <v>10000</v>
      </c>
      <c r="C34" s="1" t="n">
        <f aca="false">B34*(1+$B$1)</f>
        <v>10500</v>
      </c>
      <c r="D34" s="1" t="n">
        <f aca="false">C34*(1+$B$1)</f>
        <v>11025</v>
      </c>
    </row>
    <row r="35" customFormat="false" ht="12.8" hidden="false" customHeight="false" outlineLevel="0" collapsed="false">
      <c r="A35" s="1" t="s">
        <v>32</v>
      </c>
      <c r="B35" s="1" t="n">
        <f aca="false">IF(B2="High", Administration_Audit!C9, IF(B2="Mid",Administration_Audit!C19, IF(B2="Low",Administration_Audit!C29)))</f>
        <v>0</v>
      </c>
      <c r="C35" s="1" t="n">
        <f aca="false">B35*(1+$B$1)</f>
        <v>0</v>
      </c>
      <c r="D35" s="1" t="n">
        <f aca="false">C35*(1+$B$1)</f>
        <v>0</v>
      </c>
    </row>
    <row r="36" customFormat="false" ht="12.8" hidden="false" customHeight="false" outlineLevel="0" collapsed="false">
      <c r="A36" s="1" t="s">
        <v>33</v>
      </c>
      <c r="B36" s="1" t="n">
        <f aca="false">IF(B2="High", Administration_Audit!C10, IF(B2="Mid",Administration_Audit!C20, IF(B2="Low",Administration_Audit!C30)))</f>
        <v>1000</v>
      </c>
      <c r="C36" s="1" t="n">
        <f aca="false">B36*(1+$B$1)</f>
        <v>1050</v>
      </c>
      <c r="D36" s="1" t="n">
        <f aca="false">C36*(1+$B$1)</f>
        <v>1102.5</v>
      </c>
    </row>
    <row r="38" customFormat="false" ht="12.8" hidden="false" customHeight="false" outlineLevel="0" collapsed="false">
      <c r="A38" s="1" t="s">
        <v>17</v>
      </c>
      <c r="B38" s="1" t="n">
        <f aca="false">SUM(B22:B36)</f>
        <v>741200</v>
      </c>
      <c r="C38" s="1" t="n">
        <f aca="false">SUM(C22:C36)</f>
        <v>730010</v>
      </c>
      <c r="D38" s="1" t="n">
        <f aca="false">SUM(D22:D36)</f>
        <v>766510.5</v>
      </c>
    </row>
    <row r="41" customFormat="false" ht="12.8" hidden="false" customHeight="false" outlineLevel="0" collapsed="false">
      <c r="A41" s="1" t="s">
        <v>34</v>
      </c>
      <c r="B41" s="4" t="n">
        <f aca="false">B16+B38</f>
        <v>2183150</v>
      </c>
      <c r="C41" s="4" t="n">
        <f aca="false">C16+C38</f>
        <v>2189395</v>
      </c>
      <c r="D41" s="4" t="n">
        <f aca="false">D16+D38</f>
        <v>2298864.75</v>
      </c>
    </row>
    <row r="43" customFormat="false" ht="12.8" hidden="false" customHeight="false" outlineLevel="0" collapsed="false">
      <c r="A43" s="1" t="s">
        <v>35</v>
      </c>
      <c r="B43" s="1" t="n">
        <v>0.02</v>
      </c>
    </row>
    <row r="44" customFormat="false" ht="12.8" hidden="false" customHeight="false" outlineLevel="0" collapsed="false">
      <c r="A44" s="1" t="s">
        <v>36</v>
      </c>
      <c r="B44" s="1" t="n">
        <f aca="false">$B$43/(1+0.75)</f>
        <v>0.0114285714285714</v>
      </c>
      <c r="E44" s="1" t="s">
        <v>37</v>
      </c>
    </row>
    <row r="45" customFormat="false" ht="12.8" hidden="false" customHeight="false" outlineLevel="0" collapsed="false">
      <c r="A45" s="1" t="s">
        <v>38</v>
      </c>
      <c r="B45" s="4" t="n">
        <f aca="false">(B16+B38)/$B$44</f>
        <v>191025625</v>
      </c>
      <c r="C45" s="4" t="n">
        <f aca="false">(C16+C38)/$B$44</f>
        <v>191572062.5</v>
      </c>
      <c r="D45" s="4" t="n">
        <f aca="false">(D16+D38)/$B$44</f>
        <v>201150665.625</v>
      </c>
    </row>
    <row r="48" customFormat="false" ht="12.8" hidden="false" customHeight="false" outlineLevel="0" collapsed="false">
      <c r="A48" s="1" t="s">
        <v>39</v>
      </c>
      <c r="B48" s="1" t="n">
        <v>0.15</v>
      </c>
      <c r="C48" s="1" t="n">
        <v>0.15</v>
      </c>
      <c r="D48" s="1" t="n">
        <v>0.15</v>
      </c>
    </row>
    <row r="49" customFormat="false" ht="12.8" hidden="false" customHeight="false" outlineLevel="0" collapsed="false">
      <c r="A49" s="1" t="s">
        <v>40</v>
      </c>
      <c r="B49" s="1" t="n">
        <v>0.2</v>
      </c>
    </row>
    <row r="50" customFormat="false" ht="12.8" hidden="false" customHeight="false" outlineLevel="0" collapsed="false">
      <c r="A50" s="1" t="s">
        <v>41</v>
      </c>
      <c r="B50" s="4" t="n">
        <f aca="false">(B48*B45)*$B$49</f>
        <v>5730768.75</v>
      </c>
      <c r="C50" s="4" t="n">
        <f aca="false">(C48*C45)*$B$49</f>
        <v>5747161.875</v>
      </c>
      <c r="D50" s="4" t="n">
        <f aca="false">(D48*D45)*$B$49</f>
        <v>6034519.96875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84"/>
  </cols>
  <sheetData>
    <row r="3" customFormat="false" ht="12.8" hidden="false" customHeight="false" outlineLevel="0" collapsed="false">
      <c r="A3" s="1" t="s">
        <v>49</v>
      </c>
    </row>
    <row r="4" customFormat="false" ht="12.8" hidden="false" customHeight="false" outlineLevel="0" collapsed="false">
      <c r="B4" s="1" t="s">
        <v>84</v>
      </c>
      <c r="C4" s="1" t="s">
        <v>85</v>
      </c>
    </row>
    <row r="5" customFormat="false" ht="12.8" hidden="false" customHeight="false" outlineLevel="0" collapsed="false">
      <c r="A5" s="1" t="s">
        <v>29</v>
      </c>
      <c r="C5" s="1" t="n">
        <v>120000</v>
      </c>
    </row>
    <row r="6" customFormat="false" ht="12.8" hidden="false" customHeight="false" outlineLevel="0" collapsed="false">
      <c r="A6" s="1" t="s">
        <v>30</v>
      </c>
      <c r="B6" s="1" t="n">
        <v>20000</v>
      </c>
      <c r="C6" s="1" t="n">
        <f aca="false">B6*12</f>
        <v>240000</v>
      </c>
    </row>
    <row r="7" customFormat="false" ht="12.8" hidden="false" customHeight="false" outlineLevel="0" collapsed="false">
      <c r="A7" s="1" t="s">
        <v>86</v>
      </c>
      <c r="B7" s="1" t="n">
        <v>5000</v>
      </c>
      <c r="C7" s="1" t="n">
        <f aca="false">B7*12</f>
        <v>60000</v>
      </c>
      <c r="D7" s="1" t="n">
        <f aca="false">C6+C7</f>
        <v>300000</v>
      </c>
    </row>
    <row r="8" customFormat="false" ht="12.8" hidden="false" customHeight="false" outlineLevel="0" collapsed="false">
      <c r="A8" s="1" t="s">
        <v>87</v>
      </c>
      <c r="C8" s="1" t="n">
        <v>15000</v>
      </c>
    </row>
    <row r="9" customFormat="false" ht="12.8" hidden="false" customHeight="false" outlineLevel="0" collapsed="false">
      <c r="A9" s="1" t="s">
        <v>32</v>
      </c>
      <c r="C9" s="1" t="n">
        <v>20000</v>
      </c>
    </row>
    <row r="10" customFormat="false" ht="12.8" hidden="false" customHeight="false" outlineLevel="0" collapsed="false">
      <c r="A10" s="1" t="s">
        <v>33</v>
      </c>
      <c r="C10" s="1" t="n">
        <v>3000</v>
      </c>
    </row>
    <row r="13" customFormat="false" ht="12.8" hidden="false" customHeight="false" outlineLevel="0" collapsed="false">
      <c r="A13" s="1" t="s">
        <v>52</v>
      </c>
    </row>
    <row r="14" customFormat="false" ht="12.8" hidden="false" customHeight="false" outlineLevel="0" collapsed="false">
      <c r="B14" s="1" t="s">
        <v>84</v>
      </c>
      <c r="C14" s="1" t="s">
        <v>85</v>
      </c>
    </row>
    <row r="15" customFormat="false" ht="12.8" hidden="false" customHeight="false" outlineLevel="0" collapsed="false">
      <c r="A15" s="1" t="s">
        <v>29</v>
      </c>
      <c r="C15" s="1" t="n">
        <v>90000</v>
      </c>
    </row>
    <row r="16" customFormat="false" ht="12.8" hidden="false" customHeight="false" outlineLevel="0" collapsed="false">
      <c r="A16" s="1" t="s">
        <v>30</v>
      </c>
      <c r="B16" s="1" t="n">
        <v>15000</v>
      </c>
      <c r="C16" s="1" t="n">
        <f aca="false">B16*12</f>
        <v>180000</v>
      </c>
    </row>
    <row r="17" customFormat="false" ht="12.8" hidden="false" customHeight="false" outlineLevel="0" collapsed="false">
      <c r="A17" s="1" t="s">
        <v>86</v>
      </c>
      <c r="B17" s="1" t="n">
        <v>3000</v>
      </c>
      <c r="C17" s="1" t="n">
        <f aca="false">B17*12</f>
        <v>36000</v>
      </c>
      <c r="D17" s="1" t="n">
        <f aca="false">C16+C17</f>
        <v>216000</v>
      </c>
    </row>
    <row r="18" customFormat="false" ht="12.8" hidden="false" customHeight="false" outlineLevel="0" collapsed="false">
      <c r="A18" s="1" t="s">
        <v>87</v>
      </c>
      <c r="C18" s="1" t="n">
        <v>12000</v>
      </c>
    </row>
    <row r="19" customFormat="false" ht="12.8" hidden="false" customHeight="false" outlineLevel="0" collapsed="false">
      <c r="A19" s="1" t="s">
        <v>32</v>
      </c>
      <c r="C19" s="1" t="n">
        <v>10000</v>
      </c>
    </row>
    <row r="20" customFormat="false" ht="12.8" hidden="false" customHeight="false" outlineLevel="0" collapsed="false">
      <c r="A20" s="1" t="s">
        <v>33</v>
      </c>
      <c r="C20" s="1" t="n">
        <v>2000</v>
      </c>
    </row>
    <row r="23" customFormat="false" ht="12.8" hidden="false" customHeight="false" outlineLevel="0" collapsed="false">
      <c r="A23" s="1" t="s">
        <v>2</v>
      </c>
    </row>
    <row r="24" customFormat="false" ht="12.8" hidden="false" customHeight="false" outlineLevel="0" collapsed="false">
      <c r="B24" s="1" t="s">
        <v>84</v>
      </c>
      <c r="C24" s="1" t="s">
        <v>85</v>
      </c>
    </row>
    <row r="25" customFormat="false" ht="12.8" hidden="false" customHeight="false" outlineLevel="0" collapsed="false">
      <c r="A25" s="1" t="s">
        <v>29</v>
      </c>
      <c r="C25" s="1" t="n">
        <v>65000</v>
      </c>
    </row>
    <row r="26" customFormat="false" ht="12.8" hidden="false" customHeight="false" outlineLevel="0" collapsed="false">
      <c r="A26" s="1" t="s">
        <v>30</v>
      </c>
      <c r="B26" s="1" t="n">
        <v>10000</v>
      </c>
      <c r="C26" s="1" t="n">
        <f aca="false">B26*12</f>
        <v>120000</v>
      </c>
    </row>
    <row r="27" customFormat="false" ht="12.8" hidden="false" customHeight="false" outlineLevel="0" collapsed="false">
      <c r="A27" s="1" t="s">
        <v>86</v>
      </c>
      <c r="B27" s="1" t="n">
        <v>1000</v>
      </c>
      <c r="C27" s="1" t="n">
        <f aca="false">B27*12</f>
        <v>12000</v>
      </c>
      <c r="D27" s="1" t="n">
        <f aca="false">C26+C27</f>
        <v>132000</v>
      </c>
    </row>
    <row r="28" customFormat="false" ht="12.8" hidden="false" customHeight="false" outlineLevel="0" collapsed="false">
      <c r="A28" s="1" t="s">
        <v>87</v>
      </c>
      <c r="C28" s="1" t="n">
        <v>10000</v>
      </c>
    </row>
    <row r="29" customFormat="false" ht="12.8" hidden="false" customHeight="false" outlineLevel="0" collapsed="false">
      <c r="A29" s="1" t="s">
        <v>32</v>
      </c>
      <c r="C29" s="1" t="n">
        <v>0</v>
      </c>
    </row>
    <row r="30" customFormat="false" ht="12.8" hidden="false" customHeight="false" outlineLevel="0" collapsed="false">
      <c r="A30" s="1" t="s">
        <v>33</v>
      </c>
      <c r="C30" s="1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3"/>
  </cols>
  <sheetData>
    <row r="2" customFormat="false" ht="12.8" hidden="false" customHeight="false" outlineLevel="0" collapsed="false">
      <c r="A2" s="0" t="s">
        <v>25</v>
      </c>
      <c r="B2" s="0" t="n">
        <v>50000</v>
      </c>
    </row>
    <row r="3" customFormat="false" ht="12.8" hidden="false" customHeight="false" outlineLevel="0" collapsed="false">
      <c r="A3" s="0" t="s">
        <v>26</v>
      </c>
      <c r="B3" s="0" t="n">
        <v>200000</v>
      </c>
    </row>
    <row r="4" customFormat="false" ht="12.8" hidden="false" customHeight="false" outlineLevel="0" collapsed="false">
      <c r="A4" s="0" t="s">
        <v>27</v>
      </c>
      <c r="B4" s="0" t="n">
        <v>100000</v>
      </c>
    </row>
    <row r="5" customFormat="false" ht="12.8" hidden="false" customHeight="false" outlineLevel="0" collapsed="false">
      <c r="A5" s="0" t="s">
        <v>28</v>
      </c>
      <c r="B5" s="0" t="n">
        <v>5000</v>
      </c>
    </row>
    <row r="7" customFormat="false" ht="12.8" hidden="false" customHeight="false" outlineLevel="0" collapsed="false">
      <c r="B7" s="0" t="n">
        <f aca="false">SUM(B2:B5)</f>
        <v>355000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4"/>
  </cols>
  <sheetData>
    <row r="2" customFormat="false" ht="12.8" hidden="false" customHeight="false" outlineLevel="0" collapsed="false">
      <c r="B2" s="1" t="s">
        <v>42</v>
      </c>
      <c r="C2" s="1" t="s">
        <v>43</v>
      </c>
    </row>
    <row r="3" customFormat="false" ht="12.8" hidden="false" customHeight="false" outlineLevel="0" collapsed="false">
      <c r="A3" s="1" t="s">
        <v>44</v>
      </c>
      <c r="B3" s="1" t="n">
        <v>275000</v>
      </c>
      <c r="C3" s="1" t="n">
        <v>25000</v>
      </c>
    </row>
    <row r="4" customFormat="false" ht="12.8" hidden="false" customHeight="false" outlineLevel="0" collapsed="false">
      <c r="A4" s="1" t="s">
        <v>45</v>
      </c>
      <c r="B4" s="1" t="n">
        <v>180000</v>
      </c>
      <c r="C4" s="1" t="n">
        <v>25000</v>
      </c>
    </row>
    <row r="5" customFormat="false" ht="12.8" hidden="false" customHeight="false" outlineLevel="0" collapsed="false">
      <c r="A5" s="1" t="s">
        <v>46</v>
      </c>
      <c r="B5" s="1" t="n">
        <v>175000</v>
      </c>
      <c r="C5" s="1" t="n">
        <v>25000</v>
      </c>
    </row>
    <row r="6" customFormat="false" ht="12.8" hidden="false" customHeight="false" outlineLevel="0" collapsed="false">
      <c r="A6" s="1" t="s">
        <v>47</v>
      </c>
      <c r="B6" s="1" t="n">
        <v>175000</v>
      </c>
      <c r="C6" s="1" t="n">
        <v>25000</v>
      </c>
    </row>
    <row r="7" customFormat="false" ht="12.8" hidden="false" customHeight="false" outlineLevel="0" collapsed="false">
      <c r="A7" s="1" t="s">
        <v>48</v>
      </c>
      <c r="B7" s="1" t="n">
        <v>175000</v>
      </c>
      <c r="C7" s="1" t="n">
        <v>25000</v>
      </c>
    </row>
    <row r="8" customFormat="false" ht="12.8" hidden="false" customHeight="false" outlineLevel="0" collapsed="false">
      <c r="A8" s="1" t="s">
        <v>17</v>
      </c>
      <c r="B8" s="1" t="n">
        <f aca="false">SUM(B3:B7)</f>
        <v>980000</v>
      </c>
      <c r="C8" s="1" t="n">
        <f aca="false">SUM(C3:C7)</f>
        <v>125000</v>
      </c>
      <c r="D8" s="1" t="n">
        <f aca="false">B8+C8</f>
        <v>1105000</v>
      </c>
    </row>
    <row r="11" customFormat="false" ht="12.8" hidden="false" customHeight="false" outlineLevel="0" collapsed="false">
      <c r="A11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11</v>
      </c>
      <c r="B2" s="1" t="n">
        <f aca="false">100*12</f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49</v>
      </c>
    </row>
    <row r="2" customFormat="false" ht="12.8" hidden="false" customHeight="false" outlineLevel="0" collapsed="false">
      <c r="A2" s="1" t="s">
        <v>19</v>
      </c>
    </row>
    <row r="3" customFormat="false" ht="12.8" hidden="false" customHeight="false" outlineLevel="0" collapsed="false">
      <c r="A3" s="1" t="s">
        <v>50</v>
      </c>
      <c r="B3" s="1" t="n">
        <v>100000</v>
      </c>
    </row>
    <row r="4" customFormat="false" ht="12.8" hidden="false" customHeight="false" outlineLevel="0" collapsed="false">
      <c r="A4" s="1" t="s">
        <v>51</v>
      </c>
      <c r="B4" s="1" t="n">
        <v>50000</v>
      </c>
    </row>
    <row r="6" customFormat="false" ht="12.8" hidden="false" customHeight="false" outlineLevel="0" collapsed="false">
      <c r="A6" s="1" t="s">
        <v>52</v>
      </c>
    </row>
    <row r="7" customFormat="false" ht="12.8" hidden="false" customHeight="false" outlineLevel="0" collapsed="false">
      <c r="A7" s="1" t="s">
        <v>19</v>
      </c>
    </row>
    <row r="8" customFormat="false" ht="12.8" hidden="false" customHeight="false" outlineLevel="0" collapsed="false">
      <c r="A8" s="1" t="s">
        <v>50</v>
      </c>
      <c r="B8" s="1" t="n">
        <v>80000</v>
      </c>
    </row>
    <row r="9" customFormat="false" ht="12.8" hidden="false" customHeight="false" outlineLevel="0" collapsed="false">
      <c r="A9" s="1" t="s">
        <v>51</v>
      </c>
      <c r="B9" s="1" t="n">
        <v>35000</v>
      </c>
    </row>
    <row r="11" customFormat="false" ht="12.8" hidden="false" customHeight="false" outlineLevel="0" collapsed="false">
      <c r="A11" s="1" t="s">
        <v>2</v>
      </c>
    </row>
    <row r="12" customFormat="false" ht="12.8" hidden="false" customHeight="false" outlineLevel="0" collapsed="false">
      <c r="A12" s="1" t="s">
        <v>19</v>
      </c>
    </row>
    <row r="13" customFormat="false" ht="12.8" hidden="false" customHeight="false" outlineLevel="0" collapsed="false">
      <c r="A13" s="1" t="s">
        <v>50</v>
      </c>
      <c r="B13" s="1" t="n">
        <v>65000</v>
      </c>
    </row>
    <row r="14" customFormat="false" ht="12.8" hidden="false" customHeight="false" outlineLevel="0" collapsed="false">
      <c r="A14" s="1" t="s">
        <v>51</v>
      </c>
      <c r="B14" s="1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7"/>
  </cols>
  <sheetData>
    <row r="1" customFormat="false" ht="12.8" hidden="false" customHeight="false" outlineLevel="0" collapsed="false">
      <c r="A1" s="1" t="s">
        <v>50</v>
      </c>
    </row>
    <row r="2" customFormat="false" ht="12.8" hidden="false" customHeight="false" outlineLevel="0" collapsed="false">
      <c r="A2" s="1" t="s">
        <v>53</v>
      </c>
      <c r="B2" s="1" t="n">
        <f aca="false">COUNTA(Salary!A3:A7)</f>
        <v>5</v>
      </c>
    </row>
    <row r="3" customFormat="false" ht="12.8" hidden="false" customHeight="false" outlineLevel="0" collapsed="false">
      <c r="A3" s="1" t="s">
        <v>54</v>
      </c>
      <c r="B3" s="1" t="n">
        <v>3000</v>
      </c>
    </row>
    <row r="4" customFormat="false" ht="12.8" hidden="false" customHeight="false" outlineLevel="0" collapsed="false">
      <c r="B4" s="1" t="n">
        <f aca="false">B2*B3</f>
        <v>15000</v>
      </c>
    </row>
    <row r="6" customFormat="false" ht="12.8" hidden="false" customHeight="false" outlineLevel="0" collapsed="false">
      <c r="A6" s="1" t="s">
        <v>55</v>
      </c>
    </row>
    <row r="7" customFormat="false" ht="12.8" hidden="false" customHeight="false" outlineLevel="0" collapsed="false">
      <c r="A7" s="1" t="s">
        <v>56</v>
      </c>
      <c r="B7" s="1" t="n">
        <f aca="false">1000*B2</f>
        <v>5000</v>
      </c>
    </row>
    <row r="8" customFormat="false" ht="12.8" hidden="false" customHeight="false" outlineLevel="0" collapsed="false">
      <c r="A8" s="1" t="s">
        <v>57</v>
      </c>
      <c r="B8" s="1" t="n">
        <v>15000</v>
      </c>
    </row>
    <row r="9" customFormat="false" ht="12.8" hidden="false" customHeight="false" outlineLevel="0" collapsed="false">
      <c r="A9" s="1" t="s">
        <v>58</v>
      </c>
      <c r="B9" s="1" t="n">
        <v>2500</v>
      </c>
    </row>
    <row r="10" customFormat="false" ht="12.8" hidden="false" customHeight="false" outlineLevel="0" collapsed="false">
      <c r="A10" s="1" t="s">
        <v>59</v>
      </c>
      <c r="B10" s="1" t="n">
        <v>7200</v>
      </c>
    </row>
    <row r="11" customFormat="false" ht="12.8" hidden="false" customHeight="false" outlineLevel="0" collapsed="false">
      <c r="A11" s="1" t="s">
        <v>60</v>
      </c>
      <c r="B11" s="1" t="n">
        <v>200</v>
      </c>
    </row>
    <row r="12" customFormat="false" ht="12.8" hidden="false" customHeight="false" outlineLevel="0" collapsed="false">
      <c r="B12" s="1" t="n">
        <f aca="false">SUM($B$7:$B$11)*B$2</f>
        <v>149500</v>
      </c>
    </row>
    <row r="15" customFormat="false" ht="12.8" hidden="false" customHeight="false" outlineLevel="0" collapsed="false">
      <c r="A15" s="1" t="s">
        <v>17</v>
      </c>
      <c r="B15" s="1" t="n">
        <f aca="false">B4+B12</f>
        <v>164500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1"/>
  </cols>
  <sheetData>
    <row r="1" customFormat="false" ht="12.8" hidden="false" customHeight="false" outlineLevel="0" collapsed="false">
      <c r="A1" s="1" t="s">
        <v>61</v>
      </c>
      <c r="B1" s="1" t="n">
        <v>100</v>
      </c>
      <c r="C1" s="1" t="s">
        <v>62</v>
      </c>
    </row>
    <row r="2" customFormat="false" ht="12.8" hidden="false" customHeight="false" outlineLevel="0" collapsed="false">
      <c r="A2" s="1" t="s">
        <v>63</v>
      </c>
      <c r="B2" s="1" t="n">
        <v>250</v>
      </c>
    </row>
    <row r="3" customFormat="false" ht="12.8" hidden="false" customHeight="false" outlineLevel="0" collapsed="false">
      <c r="A3" s="1" t="s">
        <v>64</v>
      </c>
      <c r="B3" s="1" t="n">
        <f aca="false">B2*B1</f>
        <v>25000</v>
      </c>
    </row>
    <row r="5" customFormat="false" ht="12.8" hidden="false" customHeight="false" outlineLevel="0" collapsed="false">
      <c r="A5" s="1" t="s">
        <v>49</v>
      </c>
    </row>
    <row r="7" customFormat="false" ht="12.8" hidden="false" customHeight="false" outlineLevel="0" collapsed="false">
      <c r="A7" s="1" t="s">
        <v>65</v>
      </c>
      <c r="B7" s="1" t="n">
        <v>30000</v>
      </c>
    </row>
    <row r="8" customFormat="false" ht="12.8" hidden="false" customHeight="false" outlineLevel="0" collapsed="false">
      <c r="A8" s="1" t="s">
        <v>66</v>
      </c>
      <c r="B8" s="1" t="n">
        <v>2500</v>
      </c>
    </row>
    <row r="9" customFormat="false" ht="12.8" hidden="false" customHeight="false" outlineLevel="0" collapsed="false">
      <c r="A9" s="1" t="s">
        <v>67</v>
      </c>
      <c r="B9" s="1" t="n">
        <v>500</v>
      </c>
    </row>
    <row r="10" customFormat="false" ht="12.8" hidden="false" customHeight="false" outlineLevel="0" collapsed="false">
      <c r="A10" s="1" t="s">
        <v>68</v>
      </c>
      <c r="B10" s="1" t="n">
        <v>2500</v>
      </c>
    </row>
    <row r="11" customFormat="false" ht="12.8" hidden="false" customHeight="false" outlineLevel="0" collapsed="false">
      <c r="B11" s="1" t="n">
        <f aca="false">SUM(B7:B10)</f>
        <v>35500</v>
      </c>
    </row>
    <row r="13" customFormat="false" ht="12.8" hidden="false" customHeight="false" outlineLevel="0" collapsed="false">
      <c r="A13" s="1" t="s">
        <v>17</v>
      </c>
      <c r="B13" s="1" t="n">
        <f aca="false">B11+$B$3</f>
        <v>60500</v>
      </c>
    </row>
    <row r="18" customFormat="false" ht="12.8" hidden="false" customHeight="false" outlineLevel="0" collapsed="false">
      <c r="A18" s="1" t="s">
        <v>52</v>
      </c>
    </row>
    <row r="20" customFormat="false" ht="12.8" hidden="false" customHeight="false" outlineLevel="0" collapsed="false">
      <c r="A20" s="1" t="s">
        <v>65</v>
      </c>
      <c r="B20" s="1" t="n">
        <v>20000</v>
      </c>
    </row>
    <row r="21" customFormat="false" ht="12.8" hidden="false" customHeight="false" outlineLevel="0" collapsed="false">
      <c r="A21" s="1" t="s">
        <v>66</v>
      </c>
      <c r="B21" s="1" t="n">
        <v>1500</v>
      </c>
    </row>
    <row r="22" customFormat="false" ht="12.8" hidden="false" customHeight="false" outlineLevel="0" collapsed="false">
      <c r="A22" s="1" t="s">
        <v>67</v>
      </c>
      <c r="B22" s="1" t="n">
        <v>300</v>
      </c>
    </row>
    <row r="23" customFormat="false" ht="12.8" hidden="false" customHeight="false" outlineLevel="0" collapsed="false">
      <c r="A23" s="1" t="s">
        <v>68</v>
      </c>
      <c r="B23" s="1" t="n">
        <v>1500</v>
      </c>
    </row>
    <row r="24" customFormat="false" ht="12.8" hidden="false" customHeight="false" outlineLevel="0" collapsed="false">
      <c r="B24" s="1" t="n">
        <f aca="false">SUM(B20:B23)</f>
        <v>23300</v>
      </c>
    </row>
    <row r="26" customFormat="false" ht="12.8" hidden="false" customHeight="false" outlineLevel="0" collapsed="false">
      <c r="A26" s="1" t="s">
        <v>17</v>
      </c>
      <c r="B26" s="1" t="n">
        <f aca="false">B24+$B$3</f>
        <v>48300</v>
      </c>
    </row>
    <row r="30" customFormat="false" ht="12.8" hidden="false" customHeight="false" outlineLevel="0" collapsed="false">
      <c r="A30" s="1" t="s">
        <v>2</v>
      </c>
    </row>
    <row r="32" customFormat="false" ht="12.8" hidden="false" customHeight="false" outlineLevel="0" collapsed="false">
      <c r="A32" s="1" t="s">
        <v>65</v>
      </c>
      <c r="B32" s="1" t="n">
        <v>15000</v>
      </c>
    </row>
    <row r="33" customFormat="false" ht="12.8" hidden="false" customHeight="false" outlineLevel="0" collapsed="false">
      <c r="A33" s="1" t="s">
        <v>66</v>
      </c>
      <c r="B33" s="1" t="n">
        <v>1000</v>
      </c>
    </row>
    <row r="34" customFormat="false" ht="12.8" hidden="false" customHeight="false" outlineLevel="0" collapsed="false">
      <c r="A34" s="1" t="s">
        <v>67</v>
      </c>
      <c r="B34" s="1" t="n">
        <v>250</v>
      </c>
    </row>
    <row r="35" customFormat="false" ht="12.8" hidden="false" customHeight="false" outlineLevel="0" collapsed="false">
      <c r="A35" s="1" t="s">
        <v>68</v>
      </c>
      <c r="B35" s="1" t="n">
        <v>1000</v>
      </c>
    </row>
    <row r="36" customFormat="false" ht="12.8" hidden="false" customHeight="false" outlineLevel="0" collapsed="false">
      <c r="B36" s="1" t="n">
        <f aca="false">SUM(B32:B35)</f>
        <v>17250</v>
      </c>
    </row>
    <row r="38" customFormat="false" ht="12.8" hidden="false" customHeight="false" outlineLevel="0" collapsed="false">
      <c r="A38" s="1" t="s">
        <v>17</v>
      </c>
      <c r="B38" s="1" t="n">
        <f aca="false">B36+$B$3</f>
        <v>42250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49</v>
      </c>
    </row>
    <row r="3" customFormat="false" ht="12.8" hidden="false" customHeight="false" outlineLevel="0" collapsed="false">
      <c r="B3" s="1" t="s">
        <v>69</v>
      </c>
      <c r="C3" s="1" t="s">
        <v>70</v>
      </c>
      <c r="D3" s="1" t="s">
        <v>17</v>
      </c>
    </row>
    <row r="4" customFormat="false" ht="12.8" hidden="false" customHeight="false" outlineLevel="0" collapsed="false">
      <c r="A4" s="1" t="s">
        <v>71</v>
      </c>
      <c r="B4" s="1" t="n">
        <v>3000</v>
      </c>
      <c r="C4" s="1" t="n">
        <v>5000</v>
      </c>
      <c r="D4" s="1" t="n">
        <f aca="false">C4*12+B4</f>
        <v>63000</v>
      </c>
    </row>
    <row r="5" customFormat="false" ht="12.8" hidden="false" customHeight="false" outlineLevel="0" collapsed="false">
      <c r="A5" s="1" t="s">
        <v>72</v>
      </c>
      <c r="B5" s="1" t="n">
        <v>3000</v>
      </c>
      <c r="C5" s="1" t="n">
        <v>4000</v>
      </c>
      <c r="D5" s="1" t="n">
        <f aca="false">C5*12+B5</f>
        <v>51000</v>
      </c>
    </row>
    <row r="6" customFormat="false" ht="12.8" hidden="false" customHeight="false" outlineLevel="0" collapsed="false">
      <c r="A6" s="1" t="s">
        <v>73</v>
      </c>
      <c r="B6" s="1" t="n">
        <v>4000</v>
      </c>
      <c r="C6" s="1" t="n">
        <v>3000</v>
      </c>
      <c r="D6" s="1" t="n">
        <f aca="false">C6*12+B6</f>
        <v>40000</v>
      </c>
    </row>
    <row r="8" customFormat="false" ht="12.8" hidden="false" customHeight="false" outlineLevel="0" collapsed="false">
      <c r="C8" s="1" t="n">
        <f aca="false">SUM(C4:C6)*12</f>
        <v>144000</v>
      </c>
      <c r="D8" s="1" t="n">
        <f aca="false">SUM(D4:D6)</f>
        <v>154000</v>
      </c>
    </row>
    <row r="10" customFormat="false" ht="12.8" hidden="false" customHeight="false" outlineLevel="0" collapsed="false">
      <c r="A10" s="1" t="s">
        <v>52</v>
      </c>
    </row>
    <row r="12" customFormat="false" ht="12.8" hidden="false" customHeight="false" outlineLevel="0" collapsed="false">
      <c r="B12" s="1" t="s">
        <v>69</v>
      </c>
      <c r="C12" s="1" t="s">
        <v>70</v>
      </c>
      <c r="D12" s="1" t="s">
        <v>17</v>
      </c>
    </row>
    <row r="13" customFormat="false" ht="12.8" hidden="false" customHeight="false" outlineLevel="0" collapsed="false">
      <c r="A13" s="1" t="s">
        <v>71</v>
      </c>
      <c r="B13" s="1" t="n">
        <v>3000</v>
      </c>
      <c r="C13" s="1" t="n">
        <v>4000</v>
      </c>
      <c r="D13" s="1" t="n">
        <f aca="false">C13*12+B13</f>
        <v>51000</v>
      </c>
    </row>
    <row r="14" customFormat="false" ht="12.8" hidden="false" customHeight="false" outlineLevel="0" collapsed="false">
      <c r="A14" s="1" t="s">
        <v>72</v>
      </c>
      <c r="B14" s="1" t="n">
        <v>3000</v>
      </c>
      <c r="C14" s="1" t="n">
        <v>3000</v>
      </c>
      <c r="D14" s="1" t="n">
        <f aca="false">C14*12+B14</f>
        <v>39000</v>
      </c>
    </row>
    <row r="15" customFormat="false" ht="12.8" hidden="false" customHeight="false" outlineLevel="0" collapsed="false">
      <c r="A15" s="1" t="s">
        <v>73</v>
      </c>
      <c r="B15" s="1" t="n">
        <v>4000</v>
      </c>
      <c r="C15" s="1" t="n">
        <v>2000</v>
      </c>
      <c r="D15" s="1" t="n">
        <f aca="false">C15*12+B15</f>
        <v>28000</v>
      </c>
    </row>
    <row r="17" customFormat="false" ht="12.8" hidden="false" customHeight="false" outlineLevel="0" collapsed="false">
      <c r="C17" s="1" t="n">
        <f aca="false">SUM(C13:C15)*12</f>
        <v>108000</v>
      </c>
      <c r="D17" s="1" t="n">
        <f aca="false">SUM(D13:D15)</f>
        <v>118000</v>
      </c>
    </row>
    <row r="19" customFormat="false" ht="12.8" hidden="false" customHeight="false" outlineLevel="0" collapsed="false">
      <c r="A19" s="1" t="s">
        <v>2</v>
      </c>
    </row>
    <row r="21" customFormat="false" ht="12.8" hidden="false" customHeight="false" outlineLevel="0" collapsed="false">
      <c r="B21" s="1" t="s">
        <v>69</v>
      </c>
      <c r="C21" s="1" t="s">
        <v>70</v>
      </c>
      <c r="D21" s="1" t="s">
        <v>17</v>
      </c>
    </row>
    <row r="22" customFormat="false" ht="12.8" hidden="false" customHeight="false" outlineLevel="0" collapsed="false">
      <c r="A22" s="1" t="s">
        <v>71</v>
      </c>
      <c r="B22" s="1" t="n">
        <v>2500</v>
      </c>
      <c r="C22" s="1" t="n">
        <v>3000</v>
      </c>
      <c r="D22" s="1" t="n">
        <f aca="false">C22*12+B22</f>
        <v>38500</v>
      </c>
    </row>
    <row r="23" customFormat="false" ht="12.8" hidden="false" customHeight="false" outlineLevel="0" collapsed="false">
      <c r="A23" s="1" t="s">
        <v>72</v>
      </c>
      <c r="B23" s="1" t="n">
        <v>2500</v>
      </c>
      <c r="C23" s="1" t="n">
        <v>2500</v>
      </c>
      <c r="D23" s="1" t="n">
        <f aca="false">C23*12+B23</f>
        <v>32500</v>
      </c>
    </row>
    <row r="24" customFormat="false" ht="12.8" hidden="false" customHeight="false" outlineLevel="0" collapsed="false">
      <c r="A24" s="1" t="s">
        <v>73</v>
      </c>
      <c r="B24" s="1" t="n">
        <v>2500</v>
      </c>
      <c r="C24" s="1" t="n">
        <v>1500</v>
      </c>
      <c r="D24" s="1" t="n">
        <f aca="false">C24*12+B24</f>
        <v>20500</v>
      </c>
    </row>
    <row r="26" customFormat="false" ht="12.8" hidden="false" customHeight="false" outlineLevel="0" collapsed="false">
      <c r="C26" s="1" t="n">
        <f aca="false">SUM(C22:C24)*12</f>
        <v>84000</v>
      </c>
      <c r="D26" s="1" t="n">
        <f aca="false">SUM(D22:D24)</f>
        <v>91500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05"/>
  </cols>
  <sheetData>
    <row r="1" customFormat="false" ht="12.8" hidden="false" customHeight="false" outlineLevel="0" collapsed="false">
      <c r="A1" s="1" t="s">
        <v>74</v>
      </c>
    </row>
    <row r="3" customFormat="false" ht="12.8" hidden="false" customHeight="false" outlineLevel="0" collapsed="false">
      <c r="A3" s="1" t="s">
        <v>75</v>
      </c>
      <c r="B3" s="1" t="n">
        <v>300</v>
      </c>
      <c r="C3" s="1" t="s">
        <v>76</v>
      </c>
    </row>
    <row r="4" customFormat="false" ht="12.8" hidden="false" customHeight="false" outlineLevel="0" collapsed="false">
      <c r="A4" s="1" t="s">
        <v>77</v>
      </c>
      <c r="B4" s="1" t="n">
        <f aca="false">COUNTA(Salary!$A$3:$A$7)*$B$3</f>
        <v>1500</v>
      </c>
    </row>
    <row r="5" customFormat="false" ht="12.8" hidden="false" customHeight="false" outlineLevel="0" collapsed="false">
      <c r="A5" s="1" t="s">
        <v>78</v>
      </c>
      <c r="B5" s="1" t="n">
        <v>75</v>
      </c>
    </row>
    <row r="6" customFormat="false" ht="12.8" hidden="false" customHeight="false" outlineLevel="0" collapsed="false">
      <c r="A6" s="1" t="s">
        <v>16</v>
      </c>
      <c r="B6" s="1" t="n">
        <v>15000</v>
      </c>
    </row>
    <row r="7" customFormat="false" ht="12.8" hidden="false" customHeight="false" outlineLevel="0" collapsed="false">
      <c r="B7" s="1" t="n">
        <f aca="false">B5*B4</f>
        <v>112500</v>
      </c>
    </row>
    <row r="10" customFormat="false" ht="12.8" hidden="false" customHeight="false" outlineLevel="0" collapsed="false">
      <c r="A10" s="1" t="s">
        <v>52</v>
      </c>
    </row>
    <row r="12" customFormat="false" ht="12.8" hidden="false" customHeight="false" outlineLevel="0" collapsed="false">
      <c r="A12" s="1" t="s">
        <v>75</v>
      </c>
      <c r="B12" s="1" t="n">
        <v>200</v>
      </c>
      <c r="C12" s="1" t="s">
        <v>76</v>
      </c>
    </row>
    <row r="13" customFormat="false" ht="12.8" hidden="false" customHeight="false" outlineLevel="0" collapsed="false">
      <c r="A13" s="1" t="s">
        <v>77</v>
      </c>
      <c r="B13" s="1" t="n">
        <f aca="false">COUNTA(Salary!$A$3:$A$7)*B12</f>
        <v>1000</v>
      </c>
    </row>
    <row r="14" customFormat="false" ht="12.8" hidden="false" customHeight="false" outlineLevel="0" collapsed="false">
      <c r="A14" s="1" t="s">
        <v>78</v>
      </c>
      <c r="B14" s="1" t="n">
        <v>60</v>
      </c>
    </row>
    <row r="15" customFormat="false" ht="12.8" hidden="false" customHeight="false" outlineLevel="0" collapsed="false">
      <c r="A15" s="1" t="s">
        <v>16</v>
      </c>
      <c r="B15" s="1" t="n">
        <v>10000</v>
      </c>
    </row>
    <row r="16" customFormat="false" ht="12.8" hidden="false" customHeight="false" outlineLevel="0" collapsed="false">
      <c r="B16" s="1" t="n">
        <f aca="false">B14*B13</f>
        <v>60000</v>
      </c>
    </row>
    <row r="21" customFormat="false" ht="12.8" hidden="false" customHeight="false" outlineLevel="0" collapsed="false">
      <c r="A21" s="1" t="s">
        <v>2</v>
      </c>
    </row>
    <row r="23" customFormat="false" ht="12.8" hidden="false" customHeight="false" outlineLevel="0" collapsed="false">
      <c r="A23" s="1" t="s">
        <v>75</v>
      </c>
      <c r="B23" s="1" t="n">
        <v>150</v>
      </c>
      <c r="C23" s="1" t="s">
        <v>76</v>
      </c>
    </row>
    <row r="24" customFormat="false" ht="12.8" hidden="false" customHeight="false" outlineLevel="0" collapsed="false">
      <c r="A24" s="1" t="s">
        <v>77</v>
      </c>
      <c r="B24" s="1" t="n">
        <f aca="false">COUNTA(Salary!$A$3:$A$7)*B23</f>
        <v>750</v>
      </c>
    </row>
    <row r="25" customFormat="false" ht="12.8" hidden="false" customHeight="false" outlineLevel="0" collapsed="false">
      <c r="A25" s="1" t="s">
        <v>78</v>
      </c>
      <c r="B25" s="1" t="n">
        <v>50</v>
      </c>
    </row>
    <row r="26" customFormat="false" ht="12.8" hidden="false" customHeight="false" outlineLevel="0" collapsed="false">
      <c r="A26" s="1" t="s">
        <v>16</v>
      </c>
      <c r="B26" s="1" t="n">
        <v>7500</v>
      </c>
    </row>
    <row r="27" customFormat="false" ht="12.8" hidden="false" customHeight="false" outlineLevel="0" collapsed="false">
      <c r="B27" s="1" t="n">
        <f aca="false">B25*B24</f>
        <v>37500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4"/>
  </cols>
  <sheetData>
    <row r="1" customFormat="false" ht="12.8" hidden="false" customHeight="false" outlineLevel="0" collapsed="false">
      <c r="A1" s="1" t="s">
        <v>49</v>
      </c>
    </row>
    <row r="3" customFormat="false" ht="12.8" hidden="false" customHeight="false" outlineLevel="0" collapsed="false">
      <c r="A3" s="1" t="s">
        <v>20</v>
      </c>
      <c r="B3" s="1" t="n">
        <v>250000</v>
      </c>
    </row>
    <row r="4" customFormat="false" ht="12.8" hidden="false" customHeight="false" outlineLevel="0" collapsed="false">
      <c r="A4" s="1" t="s">
        <v>21</v>
      </c>
      <c r="B4" s="1" t="n">
        <v>100000</v>
      </c>
    </row>
    <row r="5" customFormat="false" ht="12.8" hidden="false" customHeight="false" outlineLevel="0" collapsed="false">
      <c r="A5" s="1" t="s">
        <v>79</v>
      </c>
      <c r="B5" s="1" t="n">
        <f aca="false">COUNTA(Salary!$A$3:$A$4)*1900*12</f>
        <v>45600</v>
      </c>
      <c r="C5" s="1" t="s">
        <v>80</v>
      </c>
    </row>
    <row r="6" customFormat="false" ht="12.8" hidden="false" customHeight="false" outlineLevel="0" collapsed="false">
      <c r="A6" s="1" t="s">
        <v>23</v>
      </c>
      <c r="B6" s="1" t="n">
        <f aca="false">1000*12</f>
        <v>12000</v>
      </c>
      <c r="C6" s="1" t="s">
        <v>81</v>
      </c>
    </row>
    <row r="7" customFormat="false" ht="12.8" hidden="false" customHeight="false" outlineLevel="0" collapsed="false">
      <c r="A7" s="1" t="s">
        <v>24</v>
      </c>
      <c r="B7" s="1" t="n">
        <f aca="false">700*12</f>
        <v>8400</v>
      </c>
      <c r="C7" s="1" t="s">
        <v>82</v>
      </c>
    </row>
    <row r="9" customFormat="false" ht="12.8" hidden="false" customHeight="false" outlineLevel="0" collapsed="false">
      <c r="B9" s="1" t="n">
        <f aca="false">SUM(B3:B7)</f>
        <v>416000</v>
      </c>
    </row>
    <row r="12" customFormat="false" ht="12.8" hidden="false" customHeight="false" outlineLevel="0" collapsed="false">
      <c r="A12" s="1" t="s">
        <v>52</v>
      </c>
    </row>
    <row r="14" customFormat="false" ht="12.8" hidden="false" customHeight="false" outlineLevel="0" collapsed="false">
      <c r="A14" s="1" t="s">
        <v>20</v>
      </c>
      <c r="B14" s="1" t="n">
        <v>100000</v>
      </c>
    </row>
    <row r="15" customFormat="false" ht="12.8" hidden="false" customHeight="false" outlineLevel="0" collapsed="false">
      <c r="A15" s="1" t="s">
        <v>21</v>
      </c>
      <c r="B15" s="1" t="n">
        <v>50000</v>
      </c>
    </row>
    <row r="16" customFormat="false" ht="12.8" hidden="false" customHeight="false" outlineLevel="0" collapsed="false">
      <c r="A16" s="1" t="s">
        <v>79</v>
      </c>
      <c r="B16" s="1" t="n">
        <f aca="false">COUNTA(Salary!$A$3)*1900*12</f>
        <v>22800</v>
      </c>
      <c r="C16" s="1" t="s">
        <v>83</v>
      </c>
    </row>
    <row r="17" customFormat="false" ht="12.8" hidden="false" customHeight="false" outlineLevel="0" collapsed="false">
      <c r="A17" s="1" t="s">
        <v>23</v>
      </c>
      <c r="B17" s="1" t="n">
        <f aca="false">1000*12</f>
        <v>12000</v>
      </c>
      <c r="C17" s="1" t="s">
        <v>81</v>
      </c>
    </row>
    <row r="18" customFormat="false" ht="12.8" hidden="false" customHeight="false" outlineLevel="0" collapsed="false">
      <c r="A18" s="1" t="s">
        <v>24</v>
      </c>
      <c r="B18" s="1" t="n">
        <f aca="false">700*12</f>
        <v>8400</v>
      </c>
      <c r="C18" s="1" t="s">
        <v>82</v>
      </c>
    </row>
    <row r="20" customFormat="false" ht="12.8" hidden="false" customHeight="false" outlineLevel="0" collapsed="false">
      <c r="B20" s="1" t="n">
        <f aca="false">SUM(B14:B18)</f>
        <v>193200</v>
      </c>
    </row>
    <row r="24" customFormat="false" ht="12.8" hidden="false" customHeight="false" outlineLevel="0" collapsed="false">
      <c r="A24" s="1" t="s">
        <v>2</v>
      </c>
    </row>
    <row r="26" customFormat="false" ht="12.8" hidden="false" customHeight="false" outlineLevel="0" collapsed="false">
      <c r="A26" s="1" t="s">
        <v>20</v>
      </c>
      <c r="B26" s="1" t="n">
        <v>50000</v>
      </c>
    </row>
    <row r="27" customFormat="false" ht="12.8" hidden="false" customHeight="false" outlineLevel="0" collapsed="false">
      <c r="A27" s="1" t="s">
        <v>21</v>
      </c>
      <c r="B27" s="1" t="n">
        <v>20000</v>
      </c>
    </row>
    <row r="28" customFormat="false" ht="12.8" hidden="false" customHeight="false" outlineLevel="0" collapsed="false">
      <c r="A28" s="1" t="s">
        <v>79</v>
      </c>
      <c r="B28" s="1" t="n">
        <f aca="false">COUNTA(Salary!$A$3)*1900*12</f>
        <v>22800</v>
      </c>
      <c r="C28" s="1" t="s">
        <v>83</v>
      </c>
    </row>
    <row r="29" customFormat="false" ht="12.8" hidden="false" customHeight="false" outlineLevel="0" collapsed="false">
      <c r="A29" s="1" t="s">
        <v>23</v>
      </c>
      <c r="B29" s="1" t="n">
        <f aca="false">1000*12</f>
        <v>12000</v>
      </c>
      <c r="C29" s="1" t="s">
        <v>81</v>
      </c>
    </row>
    <row r="30" customFormat="false" ht="12.8" hidden="false" customHeight="false" outlineLevel="0" collapsed="false">
      <c r="A30" s="1" t="s">
        <v>24</v>
      </c>
      <c r="B30" s="1" t="n">
        <f aca="false">700*12</f>
        <v>8400</v>
      </c>
      <c r="C30" s="1" t="s">
        <v>82</v>
      </c>
    </row>
    <row r="32" customFormat="false" ht="12.8" hidden="false" customHeight="false" outlineLevel="0" collapsed="false">
      <c r="B32" s="1" t="n">
        <f aca="false">SUM(B26:B30)</f>
        <v>113200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LibreOffice/7.4.4.2$MacOSX_X86_64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2023-03-01T19:32:40Z</dcterms:created>
  <dc:creator/>
  <dc:description/>
  <dc:language>en-US</dc:language>
  <cp:lastModifiedBy/>
  <dcterms:modified xsi:type="dcterms:W3CDTF">2023-03-04T15:40:44Z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