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 Data\2022\Analisis Compresion\Con comp NIny Sin1002\"/>
    </mc:Choice>
  </mc:AlternateContent>
  <xr:revisionPtr revIDLastSave="0" documentId="8_{F8576F1F-D6CE-41D9-A1EF-FCA9D305DF2C}" xr6:coauthVersionLast="36" xr6:coauthVersionMax="36" xr10:uidLastSave="{00000000-0000-0000-0000-000000000000}"/>
  <bookViews>
    <workbookView xWindow="0" yWindow="0" windowWidth="28725" windowHeight="13305" xr2:uid="{932ACB57-B6F0-42D4-996B-B04A5EE88AAA}"/>
  </bookViews>
  <sheets>
    <sheet name="ProxyCAM2020_HMfinal_Mar22_40_R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</calcChain>
</file>

<file path=xl/sharedStrings.xml><?xml version="1.0" encoding="utf-8"?>
<sst xmlns="http://schemas.openxmlformats.org/spreadsheetml/2006/main" count="44" uniqueCount="44">
  <si>
    <t>ProxyCAM2020_HMfinal_Mar22_40_R1.sr3</t>
  </si>
  <si>
    <t>WTG Rate SC - Monthly (ft3/day)</t>
  </si>
  <si>
    <t>Time (day)</t>
  </si>
  <si>
    <t>Date</t>
  </si>
  <si>
    <t>CR-1001D</t>
  </si>
  <si>
    <t>CR-1002D</t>
  </si>
  <si>
    <t>CR-1003D</t>
  </si>
  <si>
    <t>CR-1004D</t>
  </si>
  <si>
    <t>CR-1005-ST1</t>
  </si>
  <si>
    <t>CR-1006D</t>
  </si>
  <si>
    <t>CR-1007D</t>
  </si>
  <si>
    <t>CR-1008D</t>
  </si>
  <si>
    <t>CR-1R</t>
  </si>
  <si>
    <t>CR-3ST2</t>
  </si>
  <si>
    <t>MIP-1001-XD</t>
  </si>
  <si>
    <t>MIP-1002-XCD</t>
  </si>
  <si>
    <t>MIP-1003CD-ST1</t>
  </si>
  <si>
    <t>PAG-1001D</t>
  </si>
  <si>
    <t>PAG-1002D-ST1</t>
  </si>
  <si>
    <t>PAG-1003D-ST1</t>
  </si>
  <si>
    <t>PAG-1004D</t>
  </si>
  <si>
    <t>PAG-1004D-i</t>
  </si>
  <si>
    <t>PAG-1005D</t>
  </si>
  <si>
    <t>PAG-1005D-i</t>
  </si>
  <si>
    <t>PAG-1006D</t>
  </si>
  <si>
    <t>PAG-1006D-i</t>
  </si>
  <si>
    <t>PAG-1007D</t>
  </si>
  <si>
    <t>PAG-1007D-i</t>
  </si>
  <si>
    <t>PAW-1001-XD</t>
  </si>
  <si>
    <t>SM-1001D</t>
  </si>
  <si>
    <t>SM-1001D-i</t>
  </si>
  <si>
    <t>SM-1002D</t>
  </si>
  <si>
    <t>SM-1002D-i</t>
  </si>
  <si>
    <t>SM-1003D</t>
  </si>
  <si>
    <t>SM-1004D-ST1</t>
  </si>
  <si>
    <t>SM-1005D</t>
  </si>
  <si>
    <t>SM-1005D-i</t>
  </si>
  <si>
    <t>SM-1006D</t>
  </si>
  <si>
    <t>SM-1006D-i</t>
  </si>
  <si>
    <t>SM-1X</t>
  </si>
  <si>
    <t>SM-1X-i</t>
  </si>
  <si>
    <t>SM-3-ST1</t>
  </si>
  <si>
    <t>SM-3-ST1-i</t>
  </si>
  <si>
    <t>SME-1001XD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</si>
</sst>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yyy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9BA78D-580E-4B73-BB97-E872786EC211}" name="Table1" displayName="Table1" ref="A5:AP446" totalsRowShown="0">
  <autoFilter ref="A5:AP446" xr:uid="{59A6ADE5-EF9B-468E-BF8A-4401E966A9BB}"/>
  <tableColumns count="42">
    <tableColumn id="1" xr3:uid="{8F2A2BF1-7F8C-46AB-9793-A4F479337A5E}" name="Time (day)"/>
    <tableColumn id="2" xr3:uid="{F26BBA74-2A8F-4B8F-A2DE-75F81173997E}" name="Date" dataDxfId="0"/>
    <tableColumn id="3" xr3:uid="{91074E35-D4BE-4F37-AAB6-0182ADD11704}" name="CR-1001D"/>
    <tableColumn id="4" xr3:uid="{7CEBDDF3-FF54-4523-9596-D8687B152D26}" name="CR-1002D"/>
    <tableColumn id="5" xr3:uid="{88FCC9E5-2091-4217-9DB4-79FFA46A6F18}" name="CR-1003D"/>
    <tableColumn id="6" xr3:uid="{013291D6-4DAC-4D62-B3B3-D515DB7A6E82}" name="CR-1004D"/>
    <tableColumn id="7" xr3:uid="{4352FD8A-C466-415D-91D4-3B62368B93C5}" name="CR-1005-ST1"/>
    <tableColumn id="8" xr3:uid="{2BF2D2D0-0F52-4BBB-81AC-9B5259924016}" name="CR-1006D"/>
    <tableColumn id="9" xr3:uid="{E9FF5B3B-9A71-423E-9090-6F41E0978317}" name="CR-1007D"/>
    <tableColumn id="10" xr3:uid="{5AA8D758-E93C-42B3-A5C1-EFC32981F053}" name="CR-1008D"/>
    <tableColumn id="11" xr3:uid="{F43CFFE9-A603-44B2-A2E3-916B9207F4D7}" name="CR-1R"/>
    <tableColumn id="12" xr3:uid="{0562E071-9EBF-41C7-A612-5BE9A0F04EA0}" name="CR-3ST2"/>
    <tableColumn id="13" xr3:uid="{7717A17D-8B97-4C26-AFA8-4759D3DCD6AC}" name="MIP-1001-XD"/>
    <tableColumn id="14" xr3:uid="{8DA68065-4B4B-4DF4-B8F2-721AB42EC995}" name="MIP-1002-XCD"/>
    <tableColumn id="15" xr3:uid="{06F9AD67-C04F-4CCA-85A9-CF8FDD56C70D}" name="MIP-1003CD-ST1"/>
    <tableColumn id="16" xr3:uid="{27D2B024-672A-4AD2-A0AA-35EADA2D572F}" name="PAG-1001D"/>
    <tableColumn id="17" xr3:uid="{D5D33E4F-11E8-4B6C-B6EA-6448E8288D93}" name="PAG-1002D-ST1"/>
    <tableColumn id="18" xr3:uid="{5E349FFA-1117-4C52-A6DE-A5553381D549}" name="PAG-1003D-ST1"/>
    <tableColumn id="19" xr3:uid="{1D248A94-3336-4E8D-8DB1-B9ACFC1DB9B6}" name="PAG-1004D"/>
    <tableColumn id="20" xr3:uid="{59638871-A31D-4FB4-8085-AF8B411D4370}" name="PAG-1004D-i"/>
    <tableColumn id="21" xr3:uid="{D79067D0-FC14-4785-BEA6-06201F2DE3CB}" name="PAG-1005D"/>
    <tableColumn id="22" xr3:uid="{72544AC3-1BBD-4F19-8145-DC4B32099C47}" name="PAG-1005D-i"/>
    <tableColumn id="23" xr3:uid="{CE4B974A-551A-45C3-814E-36398A1F883F}" name="PAG-1006D"/>
    <tableColumn id="24" xr3:uid="{0B94A456-4364-495E-8954-ACC9AB638B6C}" name="PAG-1006D-i"/>
    <tableColumn id="25" xr3:uid="{82675268-182C-4D50-95D0-171E031C1559}" name="PAG-1007D"/>
    <tableColumn id="26" xr3:uid="{0802B4CB-74A2-4A34-808D-3B58A2C85BD7}" name="PAG-1007D-i"/>
    <tableColumn id="27" xr3:uid="{68B6B46B-ECA3-4857-BC30-42CAC34710E9}" name="PAW-1001-XD"/>
    <tableColumn id="28" xr3:uid="{165FB417-2DC6-4957-974C-5D4235612A55}" name="SM-1001D"/>
    <tableColumn id="29" xr3:uid="{D18812AB-20FC-490A-8339-9A5D9378F387}" name="SM-1001D-i"/>
    <tableColumn id="30" xr3:uid="{FC274F7F-1147-4516-B85F-D3BFAE319F6B}" name="SM-1002D"/>
    <tableColumn id="31" xr3:uid="{C7BC9C0E-3AEA-4F2D-B4A9-9FAA10A9FB6B}" name="SM-1002D-i"/>
    <tableColumn id="32" xr3:uid="{328BD507-F189-4158-BD40-453940BC446F}" name="SM-1003D"/>
    <tableColumn id="33" xr3:uid="{4539C623-2C05-48DC-A975-D4F79372F8DC}" name="SM-1004D-ST1"/>
    <tableColumn id="34" xr3:uid="{59092319-04D6-4C2C-9E8A-05816A61B9B6}" name="SM-1005D"/>
    <tableColumn id="35" xr3:uid="{6461F9E2-2EC9-4B88-A1A7-42490F787CD6}" name="SM-1005D-i"/>
    <tableColumn id="36" xr3:uid="{CC3512EC-02D0-4BD9-854F-8CF3A14799E1}" name="SM-1006D"/>
    <tableColumn id="37" xr3:uid="{59FDC9EC-0576-4E93-B473-5CABF504858C}" name="SM-1006D-i"/>
    <tableColumn id="38" xr3:uid="{B8330DD7-B657-4EE2-9604-58958166D232}" name="SM-1X"/>
    <tableColumn id="39" xr3:uid="{273057B4-CD77-44A6-8138-4D81DD8A3E49}" name="SM-1X-i"/>
    <tableColumn id="40" xr3:uid="{37CB8D33-3080-4766-A7B5-D4CC6F2B6533}" name="SM-3-ST1"/>
    <tableColumn id="41" xr3:uid="{7893D62E-965C-4ADA-A677-9C701FA39B06}" name="SM-3-ST1-i"/>
    <tableColumn id="42" xr3:uid="{9C61B98C-2253-42AE-BBE9-40952E802FD9}" name="SME-1001X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78747-411E-46ED-AFC1-772635C84B32}">
  <dimension ref="A1:AP446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6" width="11.42578125" customWidth="1"/>
    <col min="7" max="7" width="13.85546875" customWidth="1"/>
    <col min="8" max="10" width="11.42578125" customWidth="1"/>
    <col min="12" max="12" width="10.140625" customWidth="1"/>
    <col min="13" max="13" width="14.5703125" customWidth="1"/>
    <col min="14" max="14" width="15.7109375" customWidth="1"/>
    <col min="15" max="15" width="17.5703125" customWidth="1"/>
    <col min="16" max="16" width="13" customWidth="1"/>
    <col min="17" max="18" width="16.7109375" customWidth="1"/>
    <col min="19" max="19" width="13" customWidth="1"/>
    <col min="20" max="20" width="14.28515625" customWidth="1"/>
    <col min="21" max="21" width="13" customWidth="1"/>
    <col min="22" max="22" width="14.28515625" customWidth="1"/>
    <col min="23" max="23" width="13" customWidth="1"/>
    <col min="24" max="24" width="14.28515625" customWidth="1"/>
    <col min="25" max="25" width="13" customWidth="1"/>
    <col min="26" max="26" width="14.28515625" customWidth="1"/>
    <col min="27" max="27" width="15.42578125" customWidth="1"/>
    <col min="28" max="28" width="12" customWidth="1"/>
    <col min="29" max="29" width="13.28515625" customWidth="1"/>
    <col min="30" max="30" width="12" customWidth="1"/>
    <col min="31" max="31" width="13.28515625" customWidth="1"/>
    <col min="32" max="32" width="12" customWidth="1"/>
    <col min="33" max="33" width="15.7109375" customWidth="1"/>
    <col min="34" max="34" width="12" customWidth="1"/>
    <col min="35" max="35" width="13.28515625" customWidth="1"/>
    <col min="36" max="36" width="12" customWidth="1"/>
    <col min="37" max="37" width="13.28515625" customWidth="1"/>
    <col min="39" max="39" width="10.140625" customWidth="1"/>
    <col min="40" max="40" width="11.42578125" customWidth="1"/>
    <col min="41" max="41" width="12.7109375" customWidth="1"/>
    <col min="42" max="42" width="14.140625" customWidth="1"/>
  </cols>
  <sheetData>
    <row r="1" spans="1:42" x14ac:dyDescent="0.25">
      <c r="A1" t="s">
        <v>0</v>
      </c>
    </row>
    <row r="4" spans="1:42" x14ac:dyDescent="0.25">
      <c r="A4" t="s">
        <v>1</v>
      </c>
    </row>
    <row r="5" spans="1:42" x14ac:dyDescent="0.25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13</v>
      </c>
      <c r="M5" t="s">
        <v>14</v>
      </c>
      <c r="N5" t="s">
        <v>15</v>
      </c>
      <c r="O5" t="s">
        <v>16</v>
      </c>
      <c r="P5" t="s">
        <v>17</v>
      </c>
      <c r="Q5" t="s">
        <v>18</v>
      </c>
      <c r="R5" t="s">
        <v>19</v>
      </c>
      <c r="S5" t="s">
        <v>20</v>
      </c>
      <c r="T5" t="s">
        <v>21</v>
      </c>
      <c r="U5" t="s">
        <v>22</v>
      </c>
      <c r="V5" t="s">
        <v>23</v>
      </c>
      <c r="W5" t="s">
        <v>24</v>
      </c>
      <c r="X5" t="s">
        <v>25</v>
      </c>
      <c r="Y5" t="s">
        <v>26</v>
      </c>
      <c r="Z5" t="s">
        <v>27</v>
      </c>
      <c r="AA5" t="s">
        <v>28</v>
      </c>
      <c r="AB5" t="s">
        <v>29</v>
      </c>
      <c r="AC5" t="s">
        <v>30</v>
      </c>
      <c r="AD5" t="s">
        <v>31</v>
      </c>
      <c r="AE5" t="s">
        <v>32</v>
      </c>
      <c r="AF5" t="s">
        <v>33</v>
      </c>
      <c r="AG5" t="s">
        <v>34</v>
      </c>
      <c r="AH5" t="s">
        <v>35</v>
      </c>
      <c r="AI5" t="s">
        <v>36</v>
      </c>
      <c r="AJ5" t="s">
        <v>37</v>
      </c>
      <c r="AK5" t="s">
        <v>38</v>
      </c>
      <c r="AL5" t="s">
        <v>39</v>
      </c>
      <c r="AM5" t="s">
        <v>40</v>
      </c>
      <c r="AN5" t="s">
        <v>41</v>
      </c>
      <c r="AO5" t="s">
        <v>42</v>
      </c>
      <c r="AP5" t="s">
        <v>43</v>
      </c>
    </row>
    <row r="6" spans="1:42" x14ac:dyDescent="0.25">
      <c r="A6">
        <v>0</v>
      </c>
      <c r="B6" s="1">
        <f>DATE(2004,5,1) + TIME(0,0,0)</f>
        <v>38108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>
        <v>31</v>
      </c>
      <c r="B7" s="1">
        <f>DATE(2004,6,1) + TIME(0,0,0)</f>
        <v>38139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2654839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5">
      <c r="A8">
        <v>61</v>
      </c>
      <c r="B8" s="1">
        <f>DATE(2004,7,1) + TIME(0,0,0)</f>
        <v>38169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60523332</v>
      </c>
      <c r="AE8">
        <v>0</v>
      </c>
      <c r="AF8">
        <v>0</v>
      </c>
      <c r="AG8">
        <v>11516666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5">
      <c r="A9">
        <v>92</v>
      </c>
      <c r="B9" s="1">
        <f>DATE(2004,8,1) + TIME(0,0,0)</f>
        <v>38200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35683840</v>
      </c>
      <c r="AE9">
        <v>0</v>
      </c>
      <c r="AF9">
        <v>0</v>
      </c>
      <c r="AG9">
        <v>31590322</v>
      </c>
      <c r="AH9">
        <v>0</v>
      </c>
      <c r="AI9">
        <v>0</v>
      </c>
      <c r="AJ9">
        <v>0</v>
      </c>
      <c r="AK9">
        <v>0</v>
      </c>
      <c r="AL9">
        <v>7490307.5</v>
      </c>
      <c r="AM9">
        <v>0</v>
      </c>
      <c r="AN9">
        <v>0</v>
      </c>
      <c r="AO9">
        <v>0</v>
      </c>
      <c r="AP9">
        <v>0</v>
      </c>
    </row>
    <row r="10" spans="1:42" x14ac:dyDescent="0.25">
      <c r="A10">
        <v>123</v>
      </c>
      <c r="B10" s="1">
        <f>DATE(2004,9,1) + TIME(0,0,0)</f>
        <v>38231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9874266</v>
      </c>
      <c r="AC10">
        <v>0</v>
      </c>
      <c r="AD10">
        <v>55258080</v>
      </c>
      <c r="AE10">
        <v>0</v>
      </c>
      <c r="AF10">
        <v>8899982</v>
      </c>
      <c r="AG10">
        <v>36003252</v>
      </c>
      <c r="AH10">
        <v>0</v>
      </c>
      <c r="AI10">
        <v>0</v>
      </c>
      <c r="AJ10">
        <v>0</v>
      </c>
      <c r="AK10">
        <v>0</v>
      </c>
      <c r="AL10">
        <v>32148380</v>
      </c>
      <c r="AM10">
        <v>0</v>
      </c>
      <c r="AN10">
        <v>0</v>
      </c>
      <c r="AO10">
        <v>0</v>
      </c>
      <c r="AP10">
        <v>0</v>
      </c>
    </row>
    <row r="11" spans="1:42" x14ac:dyDescent="0.25">
      <c r="A11">
        <v>153</v>
      </c>
      <c r="B11" s="1">
        <f>DATE(2004,10,1) + TIME(0,0,0)</f>
        <v>38261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22430076</v>
      </c>
      <c r="AC11">
        <v>0</v>
      </c>
      <c r="AD11">
        <v>74306664</v>
      </c>
      <c r="AE11">
        <v>0</v>
      </c>
      <c r="AF11">
        <v>75263352</v>
      </c>
      <c r="AG11">
        <v>66383368</v>
      </c>
      <c r="AH11">
        <v>0</v>
      </c>
      <c r="AI11">
        <v>0</v>
      </c>
      <c r="AJ11">
        <v>0</v>
      </c>
      <c r="AK11">
        <v>0</v>
      </c>
      <c r="AL11">
        <v>64116668</v>
      </c>
      <c r="AM11">
        <v>0</v>
      </c>
      <c r="AN11">
        <v>0</v>
      </c>
      <c r="AO11">
        <v>0</v>
      </c>
      <c r="AP11">
        <v>0</v>
      </c>
    </row>
    <row r="12" spans="1:42" x14ac:dyDescent="0.25">
      <c r="A12">
        <v>184</v>
      </c>
      <c r="B12" s="1">
        <f>DATE(2004,11,1) + TIME(0,0,0)</f>
        <v>38292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36806452</v>
      </c>
      <c r="AC12">
        <v>0</v>
      </c>
      <c r="AD12">
        <v>100583872</v>
      </c>
      <c r="AE12">
        <v>0</v>
      </c>
      <c r="AF12">
        <v>74593560</v>
      </c>
      <c r="AG12">
        <v>73541928</v>
      </c>
      <c r="AH12">
        <v>0</v>
      </c>
      <c r="AI12">
        <v>0</v>
      </c>
      <c r="AJ12">
        <v>0</v>
      </c>
      <c r="AK12">
        <v>0</v>
      </c>
      <c r="AL12">
        <v>88477424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>
        <v>214</v>
      </c>
      <c r="B13" s="1">
        <f>DATE(2004,12,1) + TIME(0,0,0)</f>
        <v>38322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54769984</v>
      </c>
      <c r="AC13">
        <v>0</v>
      </c>
      <c r="AD13">
        <v>99810000</v>
      </c>
      <c r="AE13">
        <v>0</v>
      </c>
      <c r="AF13">
        <v>72879992</v>
      </c>
      <c r="AG13">
        <v>97420016</v>
      </c>
      <c r="AH13">
        <v>0</v>
      </c>
      <c r="AI13">
        <v>0</v>
      </c>
      <c r="AJ13">
        <v>0</v>
      </c>
      <c r="AK13">
        <v>0</v>
      </c>
      <c r="AL13">
        <v>99893320</v>
      </c>
      <c r="AM13">
        <v>0</v>
      </c>
      <c r="AN13">
        <v>0</v>
      </c>
      <c r="AO13">
        <v>0</v>
      </c>
      <c r="AP13">
        <v>0</v>
      </c>
    </row>
    <row r="14" spans="1:42" x14ac:dyDescent="0.25">
      <c r="A14">
        <v>245</v>
      </c>
      <c r="B14" s="1">
        <f>DATE(2005,1,1) + TIME(0,0,0)</f>
        <v>38353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48177388</v>
      </c>
      <c r="AC14">
        <v>0</v>
      </c>
      <c r="AD14">
        <v>62558040</v>
      </c>
      <c r="AE14">
        <v>0</v>
      </c>
      <c r="AF14">
        <v>53729016</v>
      </c>
      <c r="AG14">
        <v>60235452</v>
      </c>
      <c r="AH14">
        <v>0</v>
      </c>
      <c r="AI14">
        <v>0</v>
      </c>
      <c r="AJ14">
        <v>0</v>
      </c>
      <c r="AK14">
        <v>0</v>
      </c>
      <c r="AL14">
        <v>66229004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>
        <v>276</v>
      </c>
      <c r="B15" s="1">
        <f>DATE(2005,2,1) + TIME(0,0,0)</f>
        <v>38384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64871000</v>
      </c>
      <c r="AC15">
        <v>0</v>
      </c>
      <c r="AD15">
        <v>87322608</v>
      </c>
      <c r="AE15">
        <v>0</v>
      </c>
      <c r="AF15">
        <v>66777436</v>
      </c>
      <c r="AG15">
        <v>87874224</v>
      </c>
      <c r="AH15">
        <v>0</v>
      </c>
      <c r="AI15">
        <v>0</v>
      </c>
      <c r="AJ15">
        <v>0</v>
      </c>
      <c r="AK15">
        <v>0</v>
      </c>
      <c r="AL15">
        <v>91993552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A16">
        <v>304</v>
      </c>
      <c r="B16" s="1">
        <f>DATE(2005,3,1) + TIME(0,0,0)</f>
        <v>38412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60535736</v>
      </c>
      <c r="AC16">
        <v>0</v>
      </c>
      <c r="AD16">
        <v>117735720</v>
      </c>
      <c r="AE16">
        <v>0</v>
      </c>
      <c r="AF16">
        <v>76057160</v>
      </c>
      <c r="AG16">
        <v>115735696</v>
      </c>
      <c r="AH16">
        <v>0</v>
      </c>
      <c r="AI16">
        <v>0</v>
      </c>
      <c r="AJ16">
        <v>0</v>
      </c>
      <c r="AK16">
        <v>0</v>
      </c>
      <c r="AL16">
        <v>93878568</v>
      </c>
      <c r="AM16">
        <v>0</v>
      </c>
      <c r="AN16">
        <v>0</v>
      </c>
      <c r="AO16">
        <v>0</v>
      </c>
      <c r="AP16">
        <v>0</v>
      </c>
    </row>
    <row r="17" spans="1:42" x14ac:dyDescent="0.25">
      <c r="A17">
        <v>335</v>
      </c>
      <c r="B17" s="1">
        <f>DATE(2005,4,1) + TIME(0,0,0)</f>
        <v>38443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52712924</v>
      </c>
      <c r="AC17">
        <v>0</v>
      </c>
      <c r="AD17">
        <v>119716104</v>
      </c>
      <c r="AE17">
        <v>0</v>
      </c>
      <c r="AF17">
        <v>59951616</v>
      </c>
      <c r="AG17">
        <v>116200016</v>
      </c>
      <c r="AH17">
        <v>0</v>
      </c>
      <c r="AI17">
        <v>0</v>
      </c>
      <c r="AJ17">
        <v>0</v>
      </c>
      <c r="AK17">
        <v>0</v>
      </c>
      <c r="AL17">
        <v>85141904</v>
      </c>
      <c r="AM17">
        <v>0</v>
      </c>
      <c r="AN17">
        <v>0</v>
      </c>
      <c r="AO17">
        <v>0</v>
      </c>
      <c r="AP17">
        <v>0</v>
      </c>
    </row>
    <row r="18" spans="1:42" x14ac:dyDescent="0.25">
      <c r="A18">
        <v>365</v>
      </c>
      <c r="B18" s="1">
        <f>DATE(2005,5,1) + TIME(0,0,0)</f>
        <v>38473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67133336</v>
      </c>
      <c r="AC18">
        <v>0</v>
      </c>
      <c r="AD18">
        <v>121453360</v>
      </c>
      <c r="AE18">
        <v>0</v>
      </c>
      <c r="AF18">
        <v>66483336</v>
      </c>
      <c r="AG18">
        <v>120986696</v>
      </c>
      <c r="AH18">
        <v>0</v>
      </c>
      <c r="AI18">
        <v>0</v>
      </c>
      <c r="AJ18">
        <v>0</v>
      </c>
      <c r="AK18">
        <v>0</v>
      </c>
      <c r="AL18">
        <v>91589976</v>
      </c>
      <c r="AM18">
        <v>0</v>
      </c>
      <c r="AN18">
        <v>0</v>
      </c>
      <c r="AO18">
        <v>0</v>
      </c>
      <c r="AP18">
        <v>0</v>
      </c>
    </row>
    <row r="19" spans="1:42" x14ac:dyDescent="0.25">
      <c r="A19">
        <v>396</v>
      </c>
      <c r="B19" s="1">
        <f>DATE(2005,6,1) + TIME(0,0,0)</f>
        <v>38504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60422572</v>
      </c>
      <c r="AC19">
        <v>0</v>
      </c>
      <c r="AD19">
        <v>114303240</v>
      </c>
      <c r="AE19">
        <v>0</v>
      </c>
      <c r="AF19">
        <v>71416112</v>
      </c>
      <c r="AG19">
        <v>107567776</v>
      </c>
      <c r="AH19">
        <v>0</v>
      </c>
      <c r="AI19">
        <v>0</v>
      </c>
      <c r="AJ19">
        <v>0</v>
      </c>
      <c r="AK19">
        <v>0</v>
      </c>
      <c r="AL19">
        <v>84922576</v>
      </c>
      <c r="AM19">
        <v>0</v>
      </c>
      <c r="AN19">
        <v>0</v>
      </c>
      <c r="AO19">
        <v>0</v>
      </c>
      <c r="AP19">
        <v>0</v>
      </c>
    </row>
    <row r="20" spans="1:42" x14ac:dyDescent="0.25">
      <c r="A20">
        <v>426</v>
      </c>
      <c r="B20" s="1">
        <f>DATE(2005,7,1) + TIME(0,0,0)</f>
        <v>38534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67036672</v>
      </c>
      <c r="AC20">
        <v>0</v>
      </c>
      <c r="AD20">
        <v>123810000</v>
      </c>
      <c r="AE20">
        <v>0</v>
      </c>
      <c r="AF20">
        <v>72850024</v>
      </c>
      <c r="AG20">
        <v>121093328</v>
      </c>
      <c r="AH20">
        <v>0</v>
      </c>
      <c r="AI20">
        <v>0</v>
      </c>
      <c r="AJ20">
        <v>0</v>
      </c>
      <c r="AK20">
        <v>0</v>
      </c>
      <c r="AL20">
        <v>106413336</v>
      </c>
      <c r="AM20">
        <v>0</v>
      </c>
      <c r="AN20">
        <v>0</v>
      </c>
      <c r="AO20">
        <v>0</v>
      </c>
      <c r="AP20">
        <v>0</v>
      </c>
    </row>
    <row r="21" spans="1:42" x14ac:dyDescent="0.25">
      <c r="A21">
        <v>457</v>
      </c>
      <c r="B21" s="1">
        <f>DATE(2005,8,1) + TIME(0,0,0)</f>
        <v>38565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59303208</v>
      </c>
      <c r="AC21">
        <v>0</v>
      </c>
      <c r="AD21">
        <v>122712848</v>
      </c>
      <c r="AE21">
        <v>0</v>
      </c>
      <c r="AF21">
        <v>82229048</v>
      </c>
      <c r="AG21">
        <v>123609680</v>
      </c>
      <c r="AH21">
        <v>0</v>
      </c>
      <c r="AI21">
        <v>0</v>
      </c>
      <c r="AJ21">
        <v>0</v>
      </c>
      <c r="AK21">
        <v>0</v>
      </c>
      <c r="AL21">
        <v>110093544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>
        <v>488</v>
      </c>
      <c r="B22" s="1">
        <f>DATE(2005,9,1) + TIME(0,0,0)</f>
        <v>38596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57883888</v>
      </c>
      <c r="AC22">
        <v>0</v>
      </c>
      <c r="AD22">
        <v>113074192</v>
      </c>
      <c r="AE22">
        <v>0</v>
      </c>
      <c r="AF22">
        <v>56841920</v>
      </c>
      <c r="AG22">
        <v>113038784</v>
      </c>
      <c r="AH22">
        <v>0</v>
      </c>
      <c r="AI22">
        <v>0</v>
      </c>
      <c r="AJ22">
        <v>0</v>
      </c>
      <c r="AK22">
        <v>0</v>
      </c>
      <c r="AL22">
        <v>107661328</v>
      </c>
      <c r="AM22">
        <v>0</v>
      </c>
      <c r="AN22">
        <v>0</v>
      </c>
      <c r="AO22">
        <v>0</v>
      </c>
      <c r="AP22">
        <v>0</v>
      </c>
    </row>
    <row r="23" spans="1:42" x14ac:dyDescent="0.25">
      <c r="A23">
        <v>518</v>
      </c>
      <c r="B23" s="1">
        <f>DATE(2005,10,1) + TIME(0,0,0)</f>
        <v>38626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44726700</v>
      </c>
      <c r="AC23">
        <v>0</v>
      </c>
      <c r="AD23">
        <v>83646640</v>
      </c>
      <c r="AE23">
        <v>0</v>
      </c>
      <c r="AF23">
        <v>37663356</v>
      </c>
      <c r="AG23">
        <v>73913232</v>
      </c>
      <c r="AH23">
        <v>9816845</v>
      </c>
      <c r="AI23">
        <v>0</v>
      </c>
      <c r="AJ23">
        <v>0</v>
      </c>
      <c r="AK23">
        <v>0</v>
      </c>
      <c r="AL23">
        <v>80483440</v>
      </c>
      <c r="AM23">
        <v>0</v>
      </c>
      <c r="AN23">
        <v>9770834</v>
      </c>
      <c r="AO23">
        <v>0</v>
      </c>
      <c r="AP23">
        <v>0</v>
      </c>
    </row>
    <row r="24" spans="1:42" x14ac:dyDescent="0.25">
      <c r="A24">
        <v>549</v>
      </c>
      <c r="B24" s="1">
        <f>DATE(2005,11,1) + TIME(0,0,0)</f>
        <v>38657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58187116</v>
      </c>
      <c r="AC24">
        <v>0</v>
      </c>
      <c r="AD24">
        <v>108067808</v>
      </c>
      <c r="AE24">
        <v>0</v>
      </c>
      <c r="AF24">
        <v>52122596</v>
      </c>
      <c r="AG24">
        <v>105500008</v>
      </c>
      <c r="AH24">
        <v>0</v>
      </c>
      <c r="AI24">
        <v>0</v>
      </c>
      <c r="AJ24">
        <v>0</v>
      </c>
      <c r="AK24">
        <v>0</v>
      </c>
      <c r="AL24">
        <v>107038656</v>
      </c>
      <c r="AM24">
        <v>0</v>
      </c>
      <c r="AN24">
        <v>0</v>
      </c>
      <c r="AO24">
        <v>0</v>
      </c>
      <c r="AP24">
        <v>0</v>
      </c>
    </row>
    <row r="25" spans="1:42" x14ac:dyDescent="0.25">
      <c r="A25">
        <v>579</v>
      </c>
      <c r="B25" s="1">
        <f>DATE(2005,12,1) + TIME(0,0,0)</f>
        <v>38687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46843356</v>
      </c>
      <c r="AC25">
        <v>0</v>
      </c>
      <c r="AD25">
        <v>78640096</v>
      </c>
      <c r="AE25">
        <v>0</v>
      </c>
      <c r="AF25">
        <v>43723368</v>
      </c>
      <c r="AG25">
        <v>82713392</v>
      </c>
      <c r="AH25">
        <v>17048300</v>
      </c>
      <c r="AI25">
        <v>0</v>
      </c>
      <c r="AJ25">
        <v>17048068</v>
      </c>
      <c r="AK25">
        <v>0</v>
      </c>
      <c r="AL25">
        <v>81286656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>
        <v>610</v>
      </c>
      <c r="B26" s="1">
        <f>DATE(2006,1,1) + TIME(0,0,0)</f>
        <v>38718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42235536</v>
      </c>
      <c r="AC26">
        <v>0</v>
      </c>
      <c r="AD26">
        <v>96716120</v>
      </c>
      <c r="AE26">
        <v>0</v>
      </c>
      <c r="AF26">
        <v>39825828</v>
      </c>
      <c r="AG26">
        <v>91358152</v>
      </c>
      <c r="AH26">
        <v>13717585</v>
      </c>
      <c r="AI26">
        <v>0</v>
      </c>
      <c r="AJ26">
        <v>13721505</v>
      </c>
      <c r="AK26">
        <v>0</v>
      </c>
      <c r="AL26">
        <v>94103264</v>
      </c>
      <c r="AM26">
        <v>0</v>
      </c>
      <c r="AN26">
        <v>0</v>
      </c>
      <c r="AO26">
        <v>0</v>
      </c>
      <c r="AP26">
        <v>0</v>
      </c>
    </row>
    <row r="27" spans="1:42" x14ac:dyDescent="0.25">
      <c r="A27">
        <v>641</v>
      </c>
      <c r="B27" s="1">
        <f>DATE(2006,2,1) + TIME(0,0,0)</f>
        <v>38749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71558048</v>
      </c>
      <c r="AC27">
        <v>0</v>
      </c>
      <c r="AD27">
        <v>119180656</v>
      </c>
      <c r="AE27">
        <v>0</v>
      </c>
      <c r="AF27">
        <v>59293572</v>
      </c>
      <c r="AG27">
        <v>115303192</v>
      </c>
      <c r="AH27">
        <v>0</v>
      </c>
      <c r="AI27">
        <v>0</v>
      </c>
      <c r="AJ27">
        <v>0</v>
      </c>
      <c r="AK27">
        <v>0</v>
      </c>
      <c r="AL27">
        <v>112751640</v>
      </c>
      <c r="AM27">
        <v>0</v>
      </c>
      <c r="AN27">
        <v>0</v>
      </c>
      <c r="AO27">
        <v>0</v>
      </c>
      <c r="AP27">
        <v>0</v>
      </c>
    </row>
    <row r="28" spans="1:42" x14ac:dyDescent="0.25">
      <c r="A28">
        <v>669</v>
      </c>
      <c r="B28" s="1">
        <f>DATE(2006,3,1) + TIME(0,0,0)</f>
        <v>38777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63896428</v>
      </c>
      <c r="AC28">
        <v>0</v>
      </c>
      <c r="AD28">
        <v>121296464</v>
      </c>
      <c r="AE28">
        <v>0</v>
      </c>
      <c r="AF28">
        <v>47117896</v>
      </c>
      <c r="AG28">
        <v>119635672</v>
      </c>
      <c r="AH28">
        <v>0</v>
      </c>
      <c r="AI28">
        <v>0</v>
      </c>
      <c r="AJ28">
        <v>0</v>
      </c>
      <c r="AK28">
        <v>0</v>
      </c>
      <c r="AL28">
        <v>122260776</v>
      </c>
      <c r="AM28">
        <v>0</v>
      </c>
      <c r="AN28">
        <v>0</v>
      </c>
      <c r="AO28">
        <v>0</v>
      </c>
      <c r="AP28">
        <v>0</v>
      </c>
    </row>
    <row r="29" spans="1:42" x14ac:dyDescent="0.25">
      <c r="A29">
        <v>700</v>
      </c>
      <c r="B29" s="1">
        <f>DATE(2006,4,1) + TIME(0,0,0)</f>
        <v>38808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36680660</v>
      </c>
      <c r="AC29">
        <v>0</v>
      </c>
      <c r="AD29">
        <v>67892160</v>
      </c>
      <c r="AE29">
        <v>0</v>
      </c>
      <c r="AF29">
        <v>28761310</v>
      </c>
      <c r="AG29">
        <v>66477336</v>
      </c>
      <c r="AH29">
        <v>0</v>
      </c>
      <c r="AI29">
        <v>0</v>
      </c>
      <c r="AJ29">
        <v>4016016.75</v>
      </c>
      <c r="AK29">
        <v>0</v>
      </c>
      <c r="AL29">
        <v>68974104</v>
      </c>
      <c r="AM29">
        <v>0</v>
      </c>
      <c r="AN29">
        <v>0</v>
      </c>
      <c r="AO29">
        <v>0</v>
      </c>
      <c r="AP29">
        <v>0</v>
      </c>
    </row>
    <row r="30" spans="1:42" x14ac:dyDescent="0.25">
      <c r="A30">
        <v>730</v>
      </c>
      <c r="B30" s="1">
        <f>DATE(2006,5,1) + TIME(0,0,0)</f>
        <v>38838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59656668</v>
      </c>
      <c r="AC30">
        <v>0</v>
      </c>
      <c r="AD30">
        <v>123796688</v>
      </c>
      <c r="AE30">
        <v>0</v>
      </c>
      <c r="AF30">
        <v>48376628</v>
      </c>
      <c r="AG30">
        <v>123186656</v>
      </c>
      <c r="AH30">
        <v>0</v>
      </c>
      <c r="AI30">
        <v>0</v>
      </c>
      <c r="AJ30">
        <v>0</v>
      </c>
      <c r="AK30">
        <v>0</v>
      </c>
      <c r="AL30">
        <v>122889960</v>
      </c>
      <c r="AM30">
        <v>0</v>
      </c>
      <c r="AN30">
        <v>0</v>
      </c>
      <c r="AO30">
        <v>0</v>
      </c>
      <c r="AP30">
        <v>0</v>
      </c>
    </row>
    <row r="31" spans="1:42" x14ac:dyDescent="0.25">
      <c r="A31">
        <v>761</v>
      </c>
      <c r="B31" s="1">
        <f>DATE(2006,6,1) + TIME(0,0,0)</f>
        <v>38869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58987156</v>
      </c>
      <c r="AC31">
        <v>0</v>
      </c>
      <c r="AD31">
        <v>120487000</v>
      </c>
      <c r="AE31">
        <v>0</v>
      </c>
      <c r="AF31">
        <v>46064540</v>
      </c>
      <c r="AG31">
        <v>121080664</v>
      </c>
      <c r="AH31">
        <v>0</v>
      </c>
      <c r="AI31">
        <v>0</v>
      </c>
      <c r="AJ31">
        <v>0</v>
      </c>
      <c r="AK31">
        <v>0</v>
      </c>
      <c r="AL31">
        <v>119070984</v>
      </c>
      <c r="AM31">
        <v>0</v>
      </c>
      <c r="AN31">
        <v>0</v>
      </c>
      <c r="AO31">
        <v>0</v>
      </c>
      <c r="AP31">
        <v>0</v>
      </c>
    </row>
    <row r="32" spans="1:42" x14ac:dyDescent="0.25">
      <c r="A32">
        <v>791</v>
      </c>
      <c r="B32" s="1">
        <f>DATE(2006,7,1) + TIME(0,0,0)</f>
        <v>38899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67833312</v>
      </c>
      <c r="AC32">
        <v>0</v>
      </c>
      <c r="AD32">
        <v>125676752</v>
      </c>
      <c r="AE32">
        <v>0</v>
      </c>
      <c r="AF32">
        <v>32410008</v>
      </c>
      <c r="AG32">
        <v>122076640</v>
      </c>
      <c r="AH32">
        <v>0</v>
      </c>
      <c r="AI32">
        <v>0</v>
      </c>
      <c r="AJ32">
        <v>0</v>
      </c>
      <c r="AK32">
        <v>0</v>
      </c>
      <c r="AL32">
        <v>121896688</v>
      </c>
      <c r="AM32">
        <v>0</v>
      </c>
      <c r="AN32">
        <v>0</v>
      </c>
      <c r="AO32">
        <v>0</v>
      </c>
      <c r="AP32">
        <v>0</v>
      </c>
    </row>
    <row r="33" spans="1:42" x14ac:dyDescent="0.25">
      <c r="A33">
        <v>822</v>
      </c>
      <c r="B33" s="1">
        <f>DATE(2006,8,1) + TIME(0,0,0)</f>
        <v>38930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68338720</v>
      </c>
      <c r="AC33">
        <v>0</v>
      </c>
      <c r="AD33">
        <v>128948424</v>
      </c>
      <c r="AE33">
        <v>0</v>
      </c>
      <c r="AF33">
        <v>39999952</v>
      </c>
      <c r="AG33">
        <v>129025848</v>
      </c>
      <c r="AH33">
        <v>0</v>
      </c>
      <c r="AI33">
        <v>0</v>
      </c>
      <c r="AJ33">
        <v>0</v>
      </c>
      <c r="AK33">
        <v>0</v>
      </c>
      <c r="AL33">
        <v>128738600</v>
      </c>
      <c r="AM33">
        <v>0</v>
      </c>
      <c r="AN33">
        <v>0</v>
      </c>
      <c r="AO33">
        <v>0</v>
      </c>
      <c r="AP33">
        <v>0</v>
      </c>
    </row>
    <row r="34" spans="1:42" x14ac:dyDescent="0.25">
      <c r="A34">
        <v>853</v>
      </c>
      <c r="B34" s="1">
        <f>DATE(2006,9,1) + TIME(0,0,0)</f>
        <v>38961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65351680</v>
      </c>
      <c r="AC34">
        <v>0</v>
      </c>
      <c r="AD34">
        <v>129306488</v>
      </c>
      <c r="AE34">
        <v>0</v>
      </c>
      <c r="AF34">
        <v>39016116</v>
      </c>
      <c r="AG34">
        <v>127464616</v>
      </c>
      <c r="AH34">
        <v>0</v>
      </c>
      <c r="AI34">
        <v>0</v>
      </c>
      <c r="AJ34">
        <v>0</v>
      </c>
      <c r="AK34">
        <v>0</v>
      </c>
      <c r="AL34">
        <v>128277472</v>
      </c>
      <c r="AM34">
        <v>0</v>
      </c>
      <c r="AN34">
        <v>0</v>
      </c>
      <c r="AO34">
        <v>0</v>
      </c>
      <c r="AP34">
        <v>0</v>
      </c>
    </row>
    <row r="35" spans="1:42" x14ac:dyDescent="0.25">
      <c r="A35">
        <v>883</v>
      </c>
      <c r="B35" s="1">
        <f>DATE(2006,10,1) + TIME(0,0,0)</f>
        <v>38991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67046604</v>
      </c>
      <c r="AC35">
        <v>0</v>
      </c>
      <c r="AD35">
        <v>129136776</v>
      </c>
      <c r="AE35">
        <v>0</v>
      </c>
      <c r="AF35">
        <v>40916720</v>
      </c>
      <c r="AG35">
        <v>125356712</v>
      </c>
      <c r="AH35">
        <v>0</v>
      </c>
      <c r="AI35">
        <v>0</v>
      </c>
      <c r="AJ35">
        <v>0</v>
      </c>
      <c r="AK35">
        <v>0</v>
      </c>
      <c r="AL35">
        <v>129236712</v>
      </c>
      <c r="AM35">
        <v>0</v>
      </c>
      <c r="AN35">
        <v>0</v>
      </c>
      <c r="AO35">
        <v>0</v>
      </c>
      <c r="AP35">
        <v>0</v>
      </c>
    </row>
    <row r="36" spans="1:42" x14ac:dyDescent="0.25">
      <c r="A36">
        <v>914</v>
      </c>
      <c r="B36" s="1">
        <f>DATE(2006,11,1) + TIME(0,0,0)</f>
        <v>39022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65935428</v>
      </c>
      <c r="AC36">
        <v>0</v>
      </c>
      <c r="AD36">
        <v>129045144</v>
      </c>
      <c r="AE36">
        <v>0</v>
      </c>
      <c r="AF36">
        <v>40751632</v>
      </c>
      <c r="AG36">
        <v>129074208</v>
      </c>
      <c r="AH36">
        <v>0</v>
      </c>
      <c r="AI36">
        <v>0</v>
      </c>
      <c r="AJ36">
        <v>0</v>
      </c>
      <c r="AK36">
        <v>0</v>
      </c>
      <c r="AL36">
        <v>128777448</v>
      </c>
      <c r="AM36">
        <v>0</v>
      </c>
      <c r="AN36">
        <v>0</v>
      </c>
      <c r="AO36">
        <v>0</v>
      </c>
      <c r="AP36">
        <v>0</v>
      </c>
    </row>
    <row r="37" spans="1:42" x14ac:dyDescent="0.25">
      <c r="A37">
        <v>944</v>
      </c>
      <c r="B37" s="1">
        <f>DATE(2006,12,1) + TIME(0,0,0)</f>
        <v>39052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60560068</v>
      </c>
      <c r="AC37">
        <v>0</v>
      </c>
      <c r="AD37">
        <v>127629992</v>
      </c>
      <c r="AE37">
        <v>0</v>
      </c>
      <c r="AF37">
        <v>36740028</v>
      </c>
      <c r="AG37">
        <v>125026568</v>
      </c>
      <c r="AH37">
        <v>0</v>
      </c>
      <c r="AI37">
        <v>0</v>
      </c>
      <c r="AJ37">
        <v>0</v>
      </c>
      <c r="AK37">
        <v>0</v>
      </c>
      <c r="AL37">
        <v>126933392</v>
      </c>
      <c r="AM37">
        <v>0</v>
      </c>
      <c r="AN37">
        <v>0</v>
      </c>
      <c r="AO37">
        <v>0</v>
      </c>
      <c r="AP37">
        <v>0</v>
      </c>
    </row>
    <row r="38" spans="1:42" x14ac:dyDescent="0.25">
      <c r="A38">
        <v>975</v>
      </c>
      <c r="B38" s="1">
        <f>DATE(2007,1,1) + TIME(0,0,0)</f>
        <v>39083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59103172</v>
      </c>
      <c r="AC38">
        <v>0</v>
      </c>
      <c r="AD38">
        <v>129677512</v>
      </c>
      <c r="AE38">
        <v>0</v>
      </c>
      <c r="AF38">
        <v>17787082</v>
      </c>
      <c r="AG38">
        <v>120609776</v>
      </c>
      <c r="AH38">
        <v>0</v>
      </c>
      <c r="AI38">
        <v>0</v>
      </c>
      <c r="AJ38">
        <v>0</v>
      </c>
      <c r="AK38">
        <v>0</v>
      </c>
      <c r="AL38">
        <v>132206456</v>
      </c>
      <c r="AM38">
        <v>0</v>
      </c>
      <c r="AN38">
        <v>0</v>
      </c>
      <c r="AO38">
        <v>0</v>
      </c>
      <c r="AP38">
        <v>0</v>
      </c>
    </row>
    <row r="39" spans="1:42" x14ac:dyDescent="0.25">
      <c r="A39">
        <v>1006</v>
      </c>
      <c r="B39" s="1">
        <f>DATE(2007,2,1) + TIME(0,0,0)</f>
        <v>39114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64935472</v>
      </c>
      <c r="AC39">
        <v>0</v>
      </c>
      <c r="AD39">
        <v>130487200</v>
      </c>
      <c r="AE39">
        <v>0</v>
      </c>
      <c r="AF39">
        <v>34664584</v>
      </c>
      <c r="AG39">
        <v>130916088</v>
      </c>
      <c r="AH39">
        <v>0</v>
      </c>
      <c r="AI39">
        <v>0</v>
      </c>
      <c r="AJ39">
        <v>0</v>
      </c>
      <c r="AK39">
        <v>0</v>
      </c>
      <c r="AL39">
        <v>132235528</v>
      </c>
      <c r="AM39">
        <v>0</v>
      </c>
      <c r="AN39">
        <v>0</v>
      </c>
      <c r="AO39">
        <v>0</v>
      </c>
      <c r="AP39">
        <v>0</v>
      </c>
    </row>
    <row r="40" spans="1:42" x14ac:dyDescent="0.25">
      <c r="A40">
        <v>1034</v>
      </c>
      <c r="B40" s="1">
        <f>DATE(2007,3,1) + TIME(0,0,0)</f>
        <v>39142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48989356</v>
      </c>
      <c r="AC40">
        <v>0</v>
      </c>
      <c r="AD40">
        <v>117821440</v>
      </c>
      <c r="AE40">
        <v>0</v>
      </c>
      <c r="AF40">
        <v>27071486</v>
      </c>
      <c r="AG40">
        <v>110746480</v>
      </c>
      <c r="AH40">
        <v>0</v>
      </c>
      <c r="AI40">
        <v>0</v>
      </c>
      <c r="AJ40">
        <v>0</v>
      </c>
      <c r="AK40">
        <v>0</v>
      </c>
      <c r="AL40">
        <v>121764424</v>
      </c>
      <c r="AM40">
        <v>0</v>
      </c>
      <c r="AN40">
        <v>0</v>
      </c>
      <c r="AO40">
        <v>0</v>
      </c>
      <c r="AP40">
        <v>0</v>
      </c>
    </row>
    <row r="41" spans="1:42" x14ac:dyDescent="0.25">
      <c r="A41">
        <v>1065</v>
      </c>
      <c r="B41" s="1">
        <f>DATE(2007,4,1) + TIME(0,0,0)</f>
        <v>39173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38945148</v>
      </c>
      <c r="AC41">
        <v>0</v>
      </c>
      <c r="AD41">
        <v>103561464</v>
      </c>
      <c r="AE41">
        <v>0</v>
      </c>
      <c r="AF41">
        <v>22922528</v>
      </c>
      <c r="AG41">
        <v>90541880</v>
      </c>
      <c r="AH41">
        <v>0</v>
      </c>
      <c r="AI41">
        <v>0</v>
      </c>
      <c r="AJ41">
        <v>0</v>
      </c>
      <c r="AK41">
        <v>0</v>
      </c>
      <c r="AL41">
        <v>109280784</v>
      </c>
      <c r="AM41">
        <v>0</v>
      </c>
      <c r="AN41">
        <v>0</v>
      </c>
      <c r="AO41">
        <v>0</v>
      </c>
      <c r="AP41">
        <v>0</v>
      </c>
    </row>
    <row r="42" spans="1:42" x14ac:dyDescent="0.25">
      <c r="A42">
        <v>1095</v>
      </c>
      <c r="B42" s="1">
        <f>DATE(2007,5,1) + TIME(0,0,0)</f>
        <v>39203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47606692</v>
      </c>
      <c r="AC42">
        <v>0</v>
      </c>
      <c r="AD42">
        <v>94663248</v>
      </c>
      <c r="AE42">
        <v>0</v>
      </c>
      <c r="AF42">
        <v>29189994</v>
      </c>
      <c r="AG42">
        <v>97166632</v>
      </c>
      <c r="AH42">
        <v>18758274</v>
      </c>
      <c r="AI42">
        <v>0</v>
      </c>
      <c r="AJ42">
        <v>17413286</v>
      </c>
      <c r="AK42">
        <v>0</v>
      </c>
      <c r="AL42">
        <v>100733248</v>
      </c>
      <c r="AM42">
        <v>0</v>
      </c>
      <c r="AN42">
        <v>0</v>
      </c>
      <c r="AO42">
        <v>0</v>
      </c>
      <c r="AP42">
        <v>0</v>
      </c>
    </row>
    <row r="43" spans="1:42" x14ac:dyDescent="0.25">
      <c r="A43">
        <v>1126</v>
      </c>
      <c r="B43" s="1">
        <f>DATE(2007,6,1) + TIME(0,0,0)</f>
        <v>39234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65793520</v>
      </c>
      <c r="AC43">
        <v>0</v>
      </c>
      <c r="AD43">
        <v>127787008</v>
      </c>
      <c r="AE43">
        <v>0</v>
      </c>
      <c r="AF43">
        <v>40887064</v>
      </c>
      <c r="AG43">
        <v>129735384</v>
      </c>
      <c r="AH43">
        <v>0</v>
      </c>
      <c r="AI43">
        <v>0</v>
      </c>
      <c r="AJ43">
        <v>0</v>
      </c>
      <c r="AK43">
        <v>0</v>
      </c>
      <c r="AL43">
        <v>132580640</v>
      </c>
      <c r="AM43">
        <v>0</v>
      </c>
      <c r="AN43">
        <v>0</v>
      </c>
      <c r="AO43">
        <v>0</v>
      </c>
      <c r="AP43">
        <v>0</v>
      </c>
    </row>
    <row r="44" spans="1:42" x14ac:dyDescent="0.25">
      <c r="A44">
        <v>1156</v>
      </c>
      <c r="B44" s="1">
        <f>DATE(2007,7,1) + TIME(0,0,0)</f>
        <v>39264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64299964</v>
      </c>
      <c r="AC44">
        <v>0</v>
      </c>
      <c r="AD44">
        <v>128716576</v>
      </c>
      <c r="AE44">
        <v>0</v>
      </c>
      <c r="AF44">
        <v>40903352</v>
      </c>
      <c r="AG44">
        <v>128060072</v>
      </c>
      <c r="AH44">
        <v>0</v>
      </c>
      <c r="AI44">
        <v>0</v>
      </c>
      <c r="AJ44">
        <v>0</v>
      </c>
      <c r="AK44">
        <v>0</v>
      </c>
      <c r="AL44">
        <v>132169992</v>
      </c>
      <c r="AM44">
        <v>0</v>
      </c>
      <c r="AN44">
        <v>0</v>
      </c>
      <c r="AO44">
        <v>0</v>
      </c>
      <c r="AP44">
        <v>0</v>
      </c>
    </row>
    <row r="45" spans="1:42" x14ac:dyDescent="0.25">
      <c r="A45">
        <v>1187</v>
      </c>
      <c r="B45" s="1">
        <f>DATE(2007,8,1) + TIME(0,0,0)</f>
        <v>39295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66977396</v>
      </c>
      <c r="AC45">
        <v>0</v>
      </c>
      <c r="AD45">
        <v>127358120</v>
      </c>
      <c r="AE45">
        <v>0</v>
      </c>
      <c r="AF45">
        <v>40493588</v>
      </c>
      <c r="AG45">
        <v>126532312</v>
      </c>
      <c r="AH45">
        <v>0</v>
      </c>
      <c r="AI45">
        <v>0</v>
      </c>
      <c r="AJ45">
        <v>0</v>
      </c>
      <c r="AK45">
        <v>0</v>
      </c>
      <c r="AL45">
        <v>132690320</v>
      </c>
      <c r="AM45">
        <v>0</v>
      </c>
      <c r="AN45">
        <v>0</v>
      </c>
      <c r="AO45">
        <v>0</v>
      </c>
      <c r="AP45">
        <v>0</v>
      </c>
    </row>
    <row r="46" spans="1:42" x14ac:dyDescent="0.25">
      <c r="A46">
        <v>1218</v>
      </c>
      <c r="B46" s="1">
        <f>DATE(2007,9,1) + TIME(0,0,0)</f>
        <v>39326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58222552</v>
      </c>
      <c r="AC46">
        <v>0</v>
      </c>
      <c r="AD46">
        <v>95429200</v>
      </c>
      <c r="AE46">
        <v>0</v>
      </c>
      <c r="AF46">
        <v>36812884</v>
      </c>
      <c r="AG46">
        <v>85077296</v>
      </c>
      <c r="AH46">
        <v>11263007</v>
      </c>
      <c r="AI46">
        <v>0</v>
      </c>
      <c r="AJ46">
        <v>15383341</v>
      </c>
      <c r="AK46">
        <v>0</v>
      </c>
      <c r="AL46">
        <v>100032288</v>
      </c>
      <c r="AM46">
        <v>0</v>
      </c>
      <c r="AN46">
        <v>0</v>
      </c>
      <c r="AO46">
        <v>0</v>
      </c>
      <c r="AP46">
        <v>0</v>
      </c>
    </row>
    <row r="47" spans="1:42" x14ac:dyDescent="0.25">
      <c r="A47">
        <v>1248</v>
      </c>
      <c r="B47" s="1">
        <f>DATE(2007,10,1) + TIME(0,0,0)</f>
        <v>39356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62559984</v>
      </c>
      <c r="AC47">
        <v>0</v>
      </c>
      <c r="AD47">
        <v>116203208</v>
      </c>
      <c r="AE47">
        <v>0</v>
      </c>
      <c r="AF47">
        <v>39903384</v>
      </c>
      <c r="AG47">
        <v>126586608</v>
      </c>
      <c r="AH47">
        <v>0</v>
      </c>
      <c r="AI47">
        <v>0</v>
      </c>
      <c r="AJ47">
        <v>0</v>
      </c>
      <c r="AK47">
        <v>0</v>
      </c>
      <c r="AL47">
        <v>133963232</v>
      </c>
      <c r="AM47">
        <v>0</v>
      </c>
      <c r="AN47">
        <v>0</v>
      </c>
      <c r="AO47">
        <v>0</v>
      </c>
      <c r="AP47">
        <v>0</v>
      </c>
    </row>
    <row r="48" spans="1:42" x14ac:dyDescent="0.25">
      <c r="A48">
        <v>1279</v>
      </c>
      <c r="B48" s="1">
        <f>DATE(2007,11,1) + TIME(0,0,0)</f>
        <v>39387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66122520</v>
      </c>
      <c r="AC48">
        <v>0</v>
      </c>
      <c r="AD48">
        <v>124387064</v>
      </c>
      <c r="AE48">
        <v>0</v>
      </c>
      <c r="AF48">
        <v>41899964</v>
      </c>
      <c r="AG48">
        <v>127164424</v>
      </c>
      <c r="AH48">
        <v>0</v>
      </c>
      <c r="AI48">
        <v>0</v>
      </c>
      <c r="AJ48">
        <v>0</v>
      </c>
      <c r="AK48">
        <v>0</v>
      </c>
      <c r="AL48">
        <v>134661424</v>
      </c>
      <c r="AM48">
        <v>0</v>
      </c>
      <c r="AN48">
        <v>0</v>
      </c>
      <c r="AO48">
        <v>0</v>
      </c>
      <c r="AP48">
        <v>0</v>
      </c>
    </row>
    <row r="49" spans="1:42" x14ac:dyDescent="0.25">
      <c r="A49">
        <v>1309</v>
      </c>
      <c r="B49" s="1">
        <f>DATE(2007,12,1) + TIME(0,0,0)</f>
        <v>39417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70190008</v>
      </c>
      <c r="AC49">
        <v>0</v>
      </c>
      <c r="AD49">
        <v>123386536</v>
      </c>
      <c r="AE49">
        <v>0</v>
      </c>
      <c r="AF49">
        <v>41333284</v>
      </c>
      <c r="AG49">
        <v>127493464</v>
      </c>
      <c r="AH49">
        <v>0</v>
      </c>
      <c r="AI49">
        <v>0</v>
      </c>
      <c r="AJ49">
        <v>0</v>
      </c>
      <c r="AK49">
        <v>0</v>
      </c>
      <c r="AL49">
        <v>132226800</v>
      </c>
      <c r="AM49">
        <v>0</v>
      </c>
      <c r="AN49">
        <v>0</v>
      </c>
      <c r="AO49">
        <v>0</v>
      </c>
      <c r="AP49">
        <v>0</v>
      </c>
    </row>
    <row r="50" spans="1:42" x14ac:dyDescent="0.25">
      <c r="A50">
        <v>1340</v>
      </c>
      <c r="B50" s="1">
        <f>DATE(2008,1,1) + TIME(0,0,0)</f>
        <v>39448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69022488</v>
      </c>
      <c r="AC50">
        <v>0</v>
      </c>
      <c r="AD50">
        <v>126571152</v>
      </c>
      <c r="AE50">
        <v>0</v>
      </c>
      <c r="AF50">
        <v>40061260</v>
      </c>
      <c r="AG50">
        <v>127000056</v>
      </c>
      <c r="AH50">
        <v>0</v>
      </c>
      <c r="AI50">
        <v>0</v>
      </c>
      <c r="AJ50">
        <v>0</v>
      </c>
      <c r="AK50">
        <v>0</v>
      </c>
      <c r="AL50">
        <v>132319296</v>
      </c>
      <c r="AM50">
        <v>0</v>
      </c>
      <c r="AN50">
        <v>0</v>
      </c>
      <c r="AO50">
        <v>0</v>
      </c>
      <c r="AP50">
        <v>0</v>
      </c>
    </row>
    <row r="51" spans="1:42" x14ac:dyDescent="0.25">
      <c r="A51">
        <v>1371</v>
      </c>
      <c r="B51" s="1">
        <f>DATE(2008,2,1) + TIME(0,0,0)</f>
        <v>39479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49680548</v>
      </c>
      <c r="AC51">
        <v>0</v>
      </c>
      <c r="AD51">
        <v>97428832</v>
      </c>
      <c r="AE51">
        <v>0</v>
      </c>
      <c r="AF51">
        <v>30919360</v>
      </c>
      <c r="AG51">
        <v>98929032</v>
      </c>
      <c r="AH51">
        <v>0</v>
      </c>
      <c r="AI51">
        <v>0</v>
      </c>
      <c r="AJ51">
        <v>2128643</v>
      </c>
      <c r="AK51">
        <v>0</v>
      </c>
      <c r="AL51">
        <v>101751576</v>
      </c>
      <c r="AM51">
        <v>0</v>
      </c>
      <c r="AN51">
        <v>3051866.25</v>
      </c>
      <c r="AO51">
        <v>0</v>
      </c>
      <c r="AP51">
        <v>0</v>
      </c>
    </row>
    <row r="52" spans="1:42" x14ac:dyDescent="0.25">
      <c r="A52">
        <v>1400</v>
      </c>
      <c r="B52" s="1">
        <f>DATE(2008,3,1) + TIME(0,0,0)</f>
        <v>39508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65469052</v>
      </c>
      <c r="AC52">
        <v>0</v>
      </c>
      <c r="AD52">
        <v>120134240</v>
      </c>
      <c r="AE52">
        <v>0</v>
      </c>
      <c r="AF52">
        <v>38400020</v>
      </c>
      <c r="AG52">
        <v>125661856</v>
      </c>
      <c r="AH52">
        <v>0</v>
      </c>
      <c r="AI52">
        <v>0</v>
      </c>
      <c r="AJ52">
        <v>0</v>
      </c>
      <c r="AK52">
        <v>0</v>
      </c>
      <c r="AL52">
        <v>130396312</v>
      </c>
      <c r="AM52">
        <v>0</v>
      </c>
      <c r="AN52">
        <v>0</v>
      </c>
      <c r="AO52">
        <v>0</v>
      </c>
      <c r="AP52">
        <v>0</v>
      </c>
    </row>
    <row r="53" spans="1:42" x14ac:dyDescent="0.25">
      <c r="A53">
        <v>1431</v>
      </c>
      <c r="B53" s="1">
        <f>DATE(2008,4,1) + TIME(0,0,0)</f>
        <v>39539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58329156</v>
      </c>
      <c r="AC53">
        <v>0</v>
      </c>
      <c r="AD53">
        <v>96314144</v>
      </c>
      <c r="AE53">
        <v>0</v>
      </c>
      <c r="AF53">
        <v>9558064</v>
      </c>
      <c r="AG53">
        <v>57022668</v>
      </c>
      <c r="AH53">
        <v>0</v>
      </c>
      <c r="AI53">
        <v>0</v>
      </c>
      <c r="AJ53">
        <v>0</v>
      </c>
      <c r="AK53">
        <v>0</v>
      </c>
      <c r="AL53">
        <v>115384056</v>
      </c>
      <c r="AM53">
        <v>0</v>
      </c>
      <c r="AN53">
        <v>0</v>
      </c>
      <c r="AO53">
        <v>0</v>
      </c>
      <c r="AP53">
        <v>0</v>
      </c>
    </row>
    <row r="54" spans="1:42" x14ac:dyDescent="0.25">
      <c r="A54">
        <v>1461</v>
      </c>
      <c r="B54" s="1">
        <f>DATE(2008,5,1) + TIME(0,0,0)</f>
        <v>39569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104186672</v>
      </c>
      <c r="AC54">
        <v>0</v>
      </c>
      <c r="AD54">
        <v>122236664</v>
      </c>
      <c r="AE54">
        <v>0</v>
      </c>
      <c r="AF54">
        <v>2310008.5</v>
      </c>
      <c r="AG54">
        <v>129030008</v>
      </c>
      <c r="AH54">
        <v>0</v>
      </c>
      <c r="AI54">
        <v>0</v>
      </c>
      <c r="AJ54">
        <v>0</v>
      </c>
      <c r="AK54">
        <v>0</v>
      </c>
      <c r="AL54">
        <v>133370128</v>
      </c>
      <c r="AM54">
        <v>0</v>
      </c>
      <c r="AN54">
        <v>0</v>
      </c>
      <c r="AO54">
        <v>0</v>
      </c>
      <c r="AP54">
        <v>0</v>
      </c>
    </row>
    <row r="55" spans="1:42" x14ac:dyDescent="0.25">
      <c r="A55">
        <v>1492</v>
      </c>
      <c r="B55" s="1">
        <f>DATE(2008,6,1) + TIME(0,0,0)</f>
        <v>39600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83948480</v>
      </c>
      <c r="AC55">
        <v>0</v>
      </c>
      <c r="AD55">
        <v>101261096</v>
      </c>
      <c r="AE55">
        <v>0</v>
      </c>
      <c r="AF55">
        <v>0</v>
      </c>
      <c r="AG55">
        <v>109515984</v>
      </c>
      <c r="AH55">
        <v>11561289</v>
      </c>
      <c r="AI55">
        <v>0</v>
      </c>
      <c r="AJ55">
        <v>21140500</v>
      </c>
      <c r="AK55">
        <v>0</v>
      </c>
      <c r="AL55">
        <v>108719512</v>
      </c>
      <c r="AM55">
        <v>0</v>
      </c>
      <c r="AN55">
        <v>8296967</v>
      </c>
      <c r="AO55">
        <v>0</v>
      </c>
      <c r="AP55">
        <v>0</v>
      </c>
    </row>
    <row r="56" spans="1:42" x14ac:dyDescent="0.25">
      <c r="A56">
        <v>1522</v>
      </c>
      <c r="B56" s="1">
        <f>DATE(2008,7,1) + TIME(0,0,0)</f>
        <v>39630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92156688</v>
      </c>
      <c r="AC56">
        <v>0</v>
      </c>
      <c r="AD56">
        <v>104263368</v>
      </c>
      <c r="AE56">
        <v>0</v>
      </c>
      <c r="AF56">
        <v>95133288</v>
      </c>
      <c r="AG56">
        <v>97926624</v>
      </c>
      <c r="AH56">
        <v>0</v>
      </c>
      <c r="AI56">
        <v>0</v>
      </c>
      <c r="AJ56">
        <v>0</v>
      </c>
      <c r="AK56">
        <v>0</v>
      </c>
      <c r="AL56">
        <v>108096752</v>
      </c>
      <c r="AM56">
        <v>0</v>
      </c>
      <c r="AN56">
        <v>0</v>
      </c>
      <c r="AO56">
        <v>0</v>
      </c>
      <c r="AP56">
        <v>0</v>
      </c>
    </row>
    <row r="57" spans="1:42" x14ac:dyDescent="0.25">
      <c r="A57">
        <v>1553</v>
      </c>
      <c r="B57" s="1">
        <f>DATE(2008,8,1) + TIME(0,0,0)</f>
        <v>39661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100358080</v>
      </c>
      <c r="AC57">
        <v>0</v>
      </c>
      <c r="AD57">
        <v>98006448</v>
      </c>
      <c r="AE57">
        <v>0</v>
      </c>
      <c r="AF57">
        <v>100325840</v>
      </c>
      <c r="AG57">
        <v>99961424</v>
      </c>
      <c r="AH57">
        <v>0</v>
      </c>
      <c r="AI57">
        <v>0</v>
      </c>
      <c r="AJ57">
        <v>0</v>
      </c>
      <c r="AK57">
        <v>0</v>
      </c>
      <c r="AL57">
        <v>102809600</v>
      </c>
      <c r="AM57">
        <v>0</v>
      </c>
      <c r="AN57">
        <v>0</v>
      </c>
      <c r="AO57">
        <v>0</v>
      </c>
      <c r="AP57">
        <v>0</v>
      </c>
    </row>
    <row r="58" spans="1:42" x14ac:dyDescent="0.25">
      <c r="A58">
        <v>1584</v>
      </c>
      <c r="B58" s="1">
        <f>DATE(2008,9,1) + TIME(0,0,0)</f>
        <v>39692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96412976</v>
      </c>
      <c r="AC58">
        <v>0</v>
      </c>
      <c r="AD58">
        <v>91061240</v>
      </c>
      <c r="AE58">
        <v>0</v>
      </c>
      <c r="AF58">
        <v>91183976</v>
      </c>
      <c r="AG58">
        <v>89948184</v>
      </c>
      <c r="AH58">
        <v>3804181.75</v>
      </c>
      <c r="AI58">
        <v>0</v>
      </c>
      <c r="AJ58">
        <v>4761036.5</v>
      </c>
      <c r="AK58">
        <v>0</v>
      </c>
      <c r="AL58">
        <v>96303056</v>
      </c>
      <c r="AM58">
        <v>0</v>
      </c>
      <c r="AN58">
        <v>5238231.5</v>
      </c>
      <c r="AO58">
        <v>0</v>
      </c>
      <c r="AP58">
        <v>0</v>
      </c>
    </row>
    <row r="59" spans="1:42" x14ac:dyDescent="0.25">
      <c r="A59">
        <v>1614</v>
      </c>
      <c r="B59" s="1">
        <f>DATE(2008,10,1) + TIME(0,0,0)</f>
        <v>39722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57113308</v>
      </c>
      <c r="Q59">
        <v>59173300</v>
      </c>
      <c r="R59">
        <v>58026640</v>
      </c>
      <c r="S59">
        <v>14953469</v>
      </c>
      <c r="T59">
        <v>0</v>
      </c>
      <c r="U59">
        <v>11345403</v>
      </c>
      <c r="V59">
        <v>0</v>
      </c>
      <c r="W59">
        <v>9496688</v>
      </c>
      <c r="X59">
        <v>0</v>
      </c>
      <c r="Y59">
        <v>0</v>
      </c>
      <c r="Z59">
        <v>0</v>
      </c>
      <c r="AA59">
        <v>0</v>
      </c>
      <c r="AB59">
        <v>90230008</v>
      </c>
      <c r="AC59">
        <v>0</v>
      </c>
      <c r="AD59">
        <v>59730052</v>
      </c>
      <c r="AE59">
        <v>0</v>
      </c>
      <c r="AF59">
        <v>70673232</v>
      </c>
      <c r="AG59">
        <v>57400284</v>
      </c>
      <c r="AH59">
        <v>0</v>
      </c>
      <c r="AI59">
        <v>0</v>
      </c>
      <c r="AJ59">
        <v>0</v>
      </c>
      <c r="AK59">
        <v>0</v>
      </c>
      <c r="AL59">
        <v>99956600</v>
      </c>
      <c r="AM59">
        <v>0</v>
      </c>
      <c r="AN59">
        <v>0</v>
      </c>
      <c r="AO59">
        <v>0</v>
      </c>
      <c r="AP59">
        <v>0</v>
      </c>
    </row>
    <row r="60" spans="1:42" x14ac:dyDescent="0.25">
      <c r="A60">
        <v>1645</v>
      </c>
      <c r="B60" s="1">
        <f>DATE(2008,11,1) + TIME(0,0,0)</f>
        <v>39753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100716128</v>
      </c>
      <c r="Q60">
        <v>101422584</v>
      </c>
      <c r="R60">
        <v>101899992</v>
      </c>
      <c r="S60">
        <v>0</v>
      </c>
      <c r="T60">
        <v>0</v>
      </c>
      <c r="U60">
        <v>0</v>
      </c>
      <c r="V60">
        <v>0</v>
      </c>
      <c r="W60">
        <v>99371296</v>
      </c>
      <c r="X60">
        <v>0</v>
      </c>
      <c r="Y60">
        <v>0</v>
      </c>
      <c r="Z60">
        <v>0</v>
      </c>
      <c r="AA60">
        <v>0</v>
      </c>
      <c r="AB60">
        <v>79719256</v>
      </c>
      <c r="AC60">
        <v>0</v>
      </c>
      <c r="AD60">
        <v>79754928</v>
      </c>
      <c r="AE60">
        <v>0</v>
      </c>
      <c r="AF60">
        <v>83419408</v>
      </c>
      <c r="AG60">
        <v>81406280</v>
      </c>
      <c r="AH60">
        <v>0</v>
      </c>
      <c r="AI60">
        <v>0</v>
      </c>
      <c r="AJ60">
        <v>0</v>
      </c>
      <c r="AK60">
        <v>0</v>
      </c>
      <c r="AL60">
        <v>85719512</v>
      </c>
      <c r="AM60">
        <v>0</v>
      </c>
      <c r="AN60">
        <v>0</v>
      </c>
      <c r="AO60">
        <v>0</v>
      </c>
      <c r="AP60">
        <v>0</v>
      </c>
    </row>
    <row r="61" spans="1:42" x14ac:dyDescent="0.25">
      <c r="A61">
        <v>1675</v>
      </c>
      <c r="B61" s="1">
        <f>DATE(2008,12,1) + TIME(0,0,0)</f>
        <v>39783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98393328</v>
      </c>
      <c r="Q61">
        <v>99603344</v>
      </c>
      <c r="R61">
        <v>99676672</v>
      </c>
      <c r="S61">
        <v>0</v>
      </c>
      <c r="T61">
        <v>0</v>
      </c>
      <c r="U61">
        <v>0</v>
      </c>
      <c r="V61">
        <v>0</v>
      </c>
      <c r="W61">
        <v>100679960</v>
      </c>
      <c r="X61">
        <v>0</v>
      </c>
      <c r="Y61">
        <v>0</v>
      </c>
      <c r="Z61">
        <v>0</v>
      </c>
      <c r="AA61">
        <v>0</v>
      </c>
      <c r="AB61">
        <v>86243464</v>
      </c>
      <c r="AC61">
        <v>0</v>
      </c>
      <c r="AD61">
        <v>63880124</v>
      </c>
      <c r="AE61">
        <v>0</v>
      </c>
      <c r="AF61">
        <v>74156712</v>
      </c>
      <c r="AG61">
        <v>93510040</v>
      </c>
      <c r="AH61">
        <v>0</v>
      </c>
      <c r="AI61">
        <v>0</v>
      </c>
      <c r="AJ61">
        <v>0</v>
      </c>
      <c r="AK61">
        <v>0</v>
      </c>
      <c r="AL61">
        <v>95103112</v>
      </c>
      <c r="AM61">
        <v>0</v>
      </c>
      <c r="AN61">
        <v>0</v>
      </c>
      <c r="AO61">
        <v>0</v>
      </c>
      <c r="AP61">
        <v>0</v>
      </c>
    </row>
    <row r="62" spans="1:42" x14ac:dyDescent="0.25">
      <c r="A62">
        <v>1706</v>
      </c>
      <c r="B62" s="1">
        <f>DATE(2009,1,1) + TIME(0,0,0)</f>
        <v>39814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102938736</v>
      </c>
      <c r="Q62">
        <v>101938720</v>
      </c>
      <c r="R62">
        <v>102896576</v>
      </c>
      <c r="S62">
        <v>0</v>
      </c>
      <c r="T62">
        <v>0</v>
      </c>
      <c r="U62">
        <v>0</v>
      </c>
      <c r="V62">
        <v>0</v>
      </c>
      <c r="W62">
        <v>105733784</v>
      </c>
      <c r="X62">
        <v>0</v>
      </c>
      <c r="Y62">
        <v>0</v>
      </c>
      <c r="Z62">
        <v>0</v>
      </c>
      <c r="AA62">
        <v>0</v>
      </c>
      <c r="AB62">
        <v>90903192</v>
      </c>
      <c r="AC62">
        <v>0</v>
      </c>
      <c r="AD62">
        <v>74303024</v>
      </c>
      <c r="AE62">
        <v>0</v>
      </c>
      <c r="AF62">
        <v>87525704</v>
      </c>
      <c r="AG62">
        <v>95042000</v>
      </c>
      <c r="AH62">
        <v>0</v>
      </c>
      <c r="AI62">
        <v>0</v>
      </c>
      <c r="AJ62">
        <v>0</v>
      </c>
      <c r="AK62">
        <v>0</v>
      </c>
      <c r="AL62">
        <v>93880848</v>
      </c>
      <c r="AM62">
        <v>0</v>
      </c>
      <c r="AN62">
        <v>0</v>
      </c>
      <c r="AO62">
        <v>0</v>
      </c>
      <c r="AP62">
        <v>0</v>
      </c>
    </row>
    <row r="63" spans="1:42" x14ac:dyDescent="0.25">
      <c r="A63">
        <v>1737</v>
      </c>
      <c r="B63" s="1">
        <f>DATE(2009,2,1) + TIME(0,0,0)</f>
        <v>39845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104774280</v>
      </c>
      <c r="Q63">
        <v>102977400</v>
      </c>
      <c r="R63">
        <v>103428584</v>
      </c>
      <c r="S63">
        <v>0</v>
      </c>
      <c r="T63">
        <v>0</v>
      </c>
      <c r="U63">
        <v>0</v>
      </c>
      <c r="V63">
        <v>0</v>
      </c>
      <c r="W63">
        <v>105725736</v>
      </c>
      <c r="X63">
        <v>0</v>
      </c>
      <c r="Y63">
        <v>0</v>
      </c>
      <c r="Z63">
        <v>0</v>
      </c>
      <c r="AA63">
        <v>0</v>
      </c>
      <c r="AB63">
        <v>89748392</v>
      </c>
      <c r="AC63">
        <v>0</v>
      </c>
      <c r="AD63">
        <v>78196616</v>
      </c>
      <c r="AE63">
        <v>0</v>
      </c>
      <c r="AF63">
        <v>90796704</v>
      </c>
      <c r="AG63">
        <v>93948496</v>
      </c>
      <c r="AH63">
        <v>0</v>
      </c>
      <c r="AI63">
        <v>0</v>
      </c>
      <c r="AJ63">
        <v>0</v>
      </c>
      <c r="AK63">
        <v>0</v>
      </c>
      <c r="AL63">
        <v>94838520</v>
      </c>
      <c r="AM63">
        <v>0</v>
      </c>
      <c r="AN63">
        <v>0</v>
      </c>
      <c r="AO63">
        <v>0</v>
      </c>
      <c r="AP63">
        <v>0</v>
      </c>
    </row>
    <row r="64" spans="1:42" x14ac:dyDescent="0.25">
      <c r="A64">
        <v>1765</v>
      </c>
      <c r="B64" s="1">
        <f>DATE(2009,3,1) + TIME(0,0,0)</f>
        <v>39873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102832504</v>
      </c>
      <c r="Q64">
        <v>101407160</v>
      </c>
      <c r="R64">
        <v>102295720</v>
      </c>
      <c r="S64">
        <v>0</v>
      </c>
      <c r="T64">
        <v>0</v>
      </c>
      <c r="U64">
        <v>0</v>
      </c>
      <c r="V64">
        <v>0</v>
      </c>
      <c r="W64">
        <v>104458480</v>
      </c>
      <c r="X64">
        <v>0</v>
      </c>
      <c r="Y64">
        <v>0</v>
      </c>
      <c r="Z64">
        <v>0</v>
      </c>
      <c r="AA64">
        <v>0</v>
      </c>
      <c r="AB64">
        <v>90346352</v>
      </c>
      <c r="AC64">
        <v>0</v>
      </c>
      <c r="AD64">
        <v>87453696</v>
      </c>
      <c r="AE64">
        <v>0</v>
      </c>
      <c r="AF64">
        <v>87346344</v>
      </c>
      <c r="AG64">
        <v>92510504</v>
      </c>
      <c r="AH64">
        <v>0</v>
      </c>
      <c r="AI64">
        <v>0</v>
      </c>
      <c r="AJ64">
        <v>0</v>
      </c>
      <c r="AK64">
        <v>0</v>
      </c>
      <c r="AL64">
        <v>90418032</v>
      </c>
      <c r="AM64">
        <v>0</v>
      </c>
      <c r="AN64">
        <v>0</v>
      </c>
      <c r="AO64">
        <v>0</v>
      </c>
      <c r="AP64">
        <v>0</v>
      </c>
    </row>
    <row r="65" spans="1:42" x14ac:dyDescent="0.25">
      <c r="A65">
        <v>1796</v>
      </c>
      <c r="B65" s="1">
        <f>DATE(2009,4,1) + TIME(0,0,0)</f>
        <v>39904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104085504</v>
      </c>
      <c r="Q65">
        <v>102428992</v>
      </c>
      <c r="R65">
        <v>103455016</v>
      </c>
      <c r="S65">
        <v>0</v>
      </c>
      <c r="T65">
        <v>0</v>
      </c>
      <c r="U65">
        <v>0</v>
      </c>
      <c r="V65">
        <v>0</v>
      </c>
      <c r="W65">
        <v>104543168</v>
      </c>
      <c r="X65">
        <v>0</v>
      </c>
      <c r="Y65">
        <v>0</v>
      </c>
      <c r="Z65">
        <v>0</v>
      </c>
      <c r="AA65">
        <v>0</v>
      </c>
      <c r="AB65">
        <v>96809624</v>
      </c>
      <c r="AC65">
        <v>0</v>
      </c>
      <c r="AD65">
        <v>94241824</v>
      </c>
      <c r="AE65">
        <v>0</v>
      </c>
      <c r="AF65">
        <v>94990208</v>
      </c>
      <c r="AG65">
        <v>98106336</v>
      </c>
      <c r="AH65">
        <v>0</v>
      </c>
      <c r="AI65">
        <v>0</v>
      </c>
      <c r="AJ65">
        <v>0</v>
      </c>
      <c r="AK65">
        <v>0</v>
      </c>
      <c r="AL65">
        <v>95519248</v>
      </c>
      <c r="AM65">
        <v>0</v>
      </c>
      <c r="AN65">
        <v>0</v>
      </c>
      <c r="AO65">
        <v>0</v>
      </c>
      <c r="AP65">
        <v>0</v>
      </c>
    </row>
    <row r="66" spans="1:42" x14ac:dyDescent="0.25">
      <c r="A66">
        <v>1826</v>
      </c>
      <c r="B66" s="1">
        <f>DATE(2009,5,1) + TIME(0,0,0)</f>
        <v>39934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94095120</v>
      </c>
      <c r="Q66">
        <v>90420016</v>
      </c>
      <c r="R66">
        <v>93783488</v>
      </c>
      <c r="S66">
        <v>0</v>
      </c>
      <c r="T66">
        <v>0</v>
      </c>
      <c r="U66">
        <v>0</v>
      </c>
      <c r="V66">
        <v>0</v>
      </c>
      <c r="W66">
        <v>93179688</v>
      </c>
      <c r="X66">
        <v>0</v>
      </c>
      <c r="Y66">
        <v>0</v>
      </c>
      <c r="Z66">
        <v>0</v>
      </c>
      <c r="AA66">
        <v>0</v>
      </c>
      <c r="AB66">
        <v>84273320</v>
      </c>
      <c r="AC66">
        <v>0</v>
      </c>
      <c r="AD66">
        <v>80449776</v>
      </c>
      <c r="AE66">
        <v>0</v>
      </c>
      <c r="AF66">
        <v>89553336</v>
      </c>
      <c r="AG66">
        <v>83676912</v>
      </c>
      <c r="AH66">
        <v>3060585.25</v>
      </c>
      <c r="AI66">
        <v>0</v>
      </c>
      <c r="AJ66">
        <v>8206697.5</v>
      </c>
      <c r="AK66">
        <v>0</v>
      </c>
      <c r="AL66">
        <v>82896520</v>
      </c>
      <c r="AM66">
        <v>0</v>
      </c>
      <c r="AN66">
        <v>7101129.5</v>
      </c>
      <c r="AO66">
        <v>0</v>
      </c>
      <c r="AP66">
        <v>0</v>
      </c>
    </row>
    <row r="67" spans="1:42" x14ac:dyDescent="0.25">
      <c r="A67">
        <v>1857</v>
      </c>
      <c r="B67" s="1">
        <f>DATE(2009,6,1) + TIME(0,0,0)</f>
        <v>39965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109428816</v>
      </c>
      <c r="Q67">
        <v>103845160</v>
      </c>
      <c r="R67">
        <v>109693912</v>
      </c>
      <c r="S67">
        <v>0</v>
      </c>
      <c r="T67">
        <v>0</v>
      </c>
      <c r="U67">
        <v>0</v>
      </c>
      <c r="V67">
        <v>0</v>
      </c>
      <c r="W67">
        <v>109978072</v>
      </c>
      <c r="X67">
        <v>0</v>
      </c>
      <c r="Y67">
        <v>0</v>
      </c>
      <c r="Z67">
        <v>0</v>
      </c>
      <c r="AA67">
        <v>0</v>
      </c>
      <c r="AB67">
        <v>97193600</v>
      </c>
      <c r="AC67">
        <v>0</v>
      </c>
      <c r="AD67">
        <v>97155016</v>
      </c>
      <c r="AE67">
        <v>0</v>
      </c>
      <c r="AF67">
        <v>104916000</v>
      </c>
      <c r="AG67">
        <v>103571192</v>
      </c>
      <c r="AH67">
        <v>0</v>
      </c>
      <c r="AI67">
        <v>0</v>
      </c>
      <c r="AJ67">
        <v>0</v>
      </c>
      <c r="AK67">
        <v>0</v>
      </c>
      <c r="AL67">
        <v>98238464</v>
      </c>
      <c r="AM67">
        <v>0</v>
      </c>
      <c r="AN67">
        <v>0</v>
      </c>
      <c r="AO67">
        <v>0</v>
      </c>
      <c r="AP67">
        <v>0</v>
      </c>
    </row>
    <row r="68" spans="1:42" x14ac:dyDescent="0.25">
      <c r="A68">
        <v>1887</v>
      </c>
      <c r="B68" s="1">
        <f>DATE(2009,7,1) + TIME(0,0,0)</f>
        <v>39995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110506864</v>
      </c>
      <c r="Q68">
        <v>104966688</v>
      </c>
      <c r="R68">
        <v>110480400</v>
      </c>
      <c r="S68">
        <v>0</v>
      </c>
      <c r="T68">
        <v>0</v>
      </c>
      <c r="U68">
        <v>0</v>
      </c>
      <c r="V68">
        <v>0</v>
      </c>
      <c r="W68">
        <v>109146696</v>
      </c>
      <c r="X68">
        <v>0</v>
      </c>
      <c r="Y68">
        <v>0</v>
      </c>
      <c r="Z68">
        <v>0</v>
      </c>
      <c r="AA68">
        <v>0</v>
      </c>
      <c r="AB68">
        <v>98850144</v>
      </c>
      <c r="AC68">
        <v>0</v>
      </c>
      <c r="AD68">
        <v>101360160</v>
      </c>
      <c r="AE68">
        <v>0</v>
      </c>
      <c r="AF68">
        <v>104419872</v>
      </c>
      <c r="AG68">
        <v>102940128</v>
      </c>
      <c r="AH68">
        <v>0</v>
      </c>
      <c r="AI68">
        <v>0</v>
      </c>
      <c r="AJ68">
        <v>0</v>
      </c>
      <c r="AK68">
        <v>0</v>
      </c>
      <c r="AL68">
        <v>102793216</v>
      </c>
      <c r="AM68">
        <v>0</v>
      </c>
      <c r="AN68">
        <v>0</v>
      </c>
      <c r="AO68">
        <v>0</v>
      </c>
      <c r="AP68">
        <v>0</v>
      </c>
    </row>
    <row r="69" spans="1:42" x14ac:dyDescent="0.25">
      <c r="A69">
        <v>1918</v>
      </c>
      <c r="B69" s="1">
        <f>DATE(2009,8,1) + TIME(0,0,0)</f>
        <v>40026</v>
      </c>
      <c r="C69">
        <v>107063648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114700016</v>
      </c>
      <c r="L69">
        <v>0</v>
      </c>
      <c r="M69">
        <v>0</v>
      </c>
      <c r="N69">
        <v>0</v>
      </c>
      <c r="O69">
        <v>0</v>
      </c>
      <c r="P69">
        <v>101984152</v>
      </c>
      <c r="Q69">
        <v>100870936</v>
      </c>
      <c r="R69">
        <v>102638992</v>
      </c>
      <c r="S69">
        <v>0</v>
      </c>
      <c r="T69">
        <v>0</v>
      </c>
      <c r="U69">
        <v>0</v>
      </c>
      <c r="V69">
        <v>0</v>
      </c>
      <c r="W69">
        <v>102873704</v>
      </c>
      <c r="X69">
        <v>0</v>
      </c>
      <c r="Y69">
        <v>0</v>
      </c>
      <c r="Z69">
        <v>0</v>
      </c>
      <c r="AA69">
        <v>0</v>
      </c>
      <c r="AB69">
        <v>87745048</v>
      </c>
      <c r="AC69">
        <v>0</v>
      </c>
      <c r="AD69">
        <v>44222552</v>
      </c>
      <c r="AE69">
        <v>0</v>
      </c>
      <c r="AF69">
        <v>89945264</v>
      </c>
      <c r="AG69">
        <v>84774000</v>
      </c>
      <c r="AH69">
        <v>0</v>
      </c>
      <c r="AI69">
        <v>0</v>
      </c>
      <c r="AJ69">
        <v>0</v>
      </c>
      <c r="AK69">
        <v>0</v>
      </c>
      <c r="AL69">
        <v>90187056</v>
      </c>
      <c r="AM69">
        <v>0</v>
      </c>
      <c r="AN69">
        <v>0</v>
      </c>
      <c r="AO69">
        <v>0</v>
      </c>
      <c r="AP69">
        <v>0</v>
      </c>
    </row>
    <row r="70" spans="1:42" x14ac:dyDescent="0.25">
      <c r="A70">
        <v>1949</v>
      </c>
      <c r="B70" s="1">
        <f>DATE(2009,9,1) + TIME(0,0,0)</f>
        <v>40057</v>
      </c>
      <c r="C70">
        <v>112907168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118154840</v>
      </c>
      <c r="L70">
        <v>0</v>
      </c>
      <c r="M70">
        <v>0</v>
      </c>
      <c r="N70">
        <v>0</v>
      </c>
      <c r="O70">
        <v>0</v>
      </c>
      <c r="P70">
        <v>98681096</v>
      </c>
      <c r="Q70">
        <v>98990280</v>
      </c>
      <c r="R70">
        <v>98606704</v>
      </c>
      <c r="S70">
        <v>0</v>
      </c>
      <c r="T70">
        <v>0</v>
      </c>
      <c r="U70">
        <v>0</v>
      </c>
      <c r="V70">
        <v>0</v>
      </c>
      <c r="W70">
        <v>99028096</v>
      </c>
      <c r="X70">
        <v>0</v>
      </c>
      <c r="Y70">
        <v>0</v>
      </c>
      <c r="Z70">
        <v>0</v>
      </c>
      <c r="AA70">
        <v>0</v>
      </c>
      <c r="AB70">
        <v>76525712</v>
      </c>
      <c r="AC70">
        <v>0</v>
      </c>
      <c r="AD70">
        <v>36945384</v>
      </c>
      <c r="AE70">
        <v>0</v>
      </c>
      <c r="AF70">
        <v>88525920</v>
      </c>
      <c r="AG70">
        <v>88242120</v>
      </c>
      <c r="AH70">
        <v>0</v>
      </c>
      <c r="AI70">
        <v>0</v>
      </c>
      <c r="AJ70">
        <v>0</v>
      </c>
      <c r="AK70">
        <v>0</v>
      </c>
      <c r="AL70">
        <v>87629032</v>
      </c>
      <c r="AM70">
        <v>0</v>
      </c>
      <c r="AN70">
        <v>0</v>
      </c>
      <c r="AO70">
        <v>0</v>
      </c>
      <c r="AP70">
        <v>0</v>
      </c>
    </row>
    <row r="71" spans="1:42" x14ac:dyDescent="0.25">
      <c r="A71">
        <v>1979</v>
      </c>
      <c r="B71" s="1">
        <f>DATE(2009,10,1) + TIME(0,0,0)</f>
        <v>40087</v>
      </c>
      <c r="C71">
        <v>79024192</v>
      </c>
      <c r="D71">
        <v>51957212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81640016</v>
      </c>
      <c r="L71">
        <v>0</v>
      </c>
      <c r="M71">
        <v>0</v>
      </c>
      <c r="N71">
        <v>0</v>
      </c>
      <c r="O71">
        <v>0</v>
      </c>
      <c r="P71">
        <v>98557096</v>
      </c>
      <c r="Q71">
        <v>97623384</v>
      </c>
      <c r="R71">
        <v>98116792</v>
      </c>
      <c r="S71">
        <v>0</v>
      </c>
      <c r="T71">
        <v>0</v>
      </c>
      <c r="U71">
        <v>0</v>
      </c>
      <c r="V71">
        <v>0</v>
      </c>
      <c r="W71">
        <v>96075464</v>
      </c>
      <c r="X71">
        <v>0</v>
      </c>
      <c r="Y71">
        <v>0</v>
      </c>
      <c r="Z71">
        <v>0</v>
      </c>
      <c r="AA71">
        <v>0</v>
      </c>
      <c r="AB71">
        <v>88386768</v>
      </c>
      <c r="AC71">
        <v>0</v>
      </c>
      <c r="AD71">
        <v>55800060</v>
      </c>
      <c r="AE71">
        <v>0</v>
      </c>
      <c r="AF71">
        <v>91876560</v>
      </c>
      <c r="AG71">
        <v>90673424</v>
      </c>
      <c r="AH71">
        <v>0</v>
      </c>
      <c r="AI71">
        <v>0</v>
      </c>
      <c r="AJ71">
        <v>0</v>
      </c>
      <c r="AK71">
        <v>0</v>
      </c>
      <c r="AL71">
        <v>88413528</v>
      </c>
      <c r="AM71">
        <v>0</v>
      </c>
      <c r="AN71">
        <v>0</v>
      </c>
      <c r="AO71">
        <v>0</v>
      </c>
      <c r="AP71">
        <v>0</v>
      </c>
    </row>
    <row r="72" spans="1:42" x14ac:dyDescent="0.25">
      <c r="A72">
        <v>2010</v>
      </c>
      <c r="B72" s="1">
        <f>DATE(2009,11,1) + TIME(0,0,0)</f>
        <v>40118</v>
      </c>
      <c r="C72">
        <v>80246704</v>
      </c>
      <c r="D72">
        <v>58645984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84032248</v>
      </c>
      <c r="L72">
        <v>0</v>
      </c>
      <c r="M72">
        <v>0</v>
      </c>
      <c r="N72">
        <v>0</v>
      </c>
      <c r="O72">
        <v>0</v>
      </c>
      <c r="P72">
        <v>98065336</v>
      </c>
      <c r="Q72">
        <v>100670968</v>
      </c>
      <c r="R72">
        <v>100680688</v>
      </c>
      <c r="S72">
        <v>0</v>
      </c>
      <c r="T72">
        <v>0</v>
      </c>
      <c r="U72">
        <v>0</v>
      </c>
      <c r="V72">
        <v>0</v>
      </c>
      <c r="W72">
        <v>101228472</v>
      </c>
      <c r="X72">
        <v>0</v>
      </c>
      <c r="Y72">
        <v>0</v>
      </c>
      <c r="Z72">
        <v>0</v>
      </c>
      <c r="AA72">
        <v>0</v>
      </c>
      <c r="AB72">
        <v>79299888</v>
      </c>
      <c r="AC72">
        <v>0</v>
      </c>
      <c r="AD72">
        <v>48042128</v>
      </c>
      <c r="AE72">
        <v>0</v>
      </c>
      <c r="AF72">
        <v>88145136</v>
      </c>
      <c r="AG72">
        <v>90045424</v>
      </c>
      <c r="AH72">
        <v>0</v>
      </c>
      <c r="AI72">
        <v>0</v>
      </c>
      <c r="AJ72">
        <v>0</v>
      </c>
      <c r="AK72">
        <v>0</v>
      </c>
      <c r="AL72">
        <v>87412880</v>
      </c>
      <c r="AM72">
        <v>0</v>
      </c>
      <c r="AN72">
        <v>0</v>
      </c>
      <c r="AO72">
        <v>0</v>
      </c>
      <c r="AP72">
        <v>0</v>
      </c>
    </row>
    <row r="73" spans="1:42" x14ac:dyDescent="0.25">
      <c r="A73">
        <v>2040</v>
      </c>
      <c r="B73" s="1">
        <f>DATE(2009,12,1) + TIME(0,0,0)</f>
        <v>40148</v>
      </c>
      <c r="C73">
        <v>92532968</v>
      </c>
      <c r="D73">
        <v>55830744</v>
      </c>
      <c r="E73">
        <v>1953346.25</v>
      </c>
      <c r="F73">
        <v>19559778</v>
      </c>
      <c r="G73">
        <v>0</v>
      </c>
      <c r="H73">
        <v>0</v>
      </c>
      <c r="I73">
        <v>0</v>
      </c>
      <c r="J73">
        <v>0</v>
      </c>
      <c r="K73">
        <v>90893376</v>
      </c>
      <c r="L73">
        <v>0</v>
      </c>
      <c r="M73">
        <v>0</v>
      </c>
      <c r="N73">
        <v>0</v>
      </c>
      <c r="O73">
        <v>0</v>
      </c>
      <c r="P73">
        <v>100504192</v>
      </c>
      <c r="Q73">
        <v>101076720</v>
      </c>
      <c r="R73">
        <v>100503296</v>
      </c>
      <c r="S73">
        <v>0</v>
      </c>
      <c r="T73">
        <v>0</v>
      </c>
      <c r="U73">
        <v>0</v>
      </c>
      <c r="V73">
        <v>0</v>
      </c>
      <c r="W73">
        <v>100049384</v>
      </c>
      <c r="X73">
        <v>0</v>
      </c>
      <c r="Y73">
        <v>0</v>
      </c>
      <c r="Z73">
        <v>0</v>
      </c>
      <c r="AA73">
        <v>0</v>
      </c>
      <c r="AB73">
        <v>79416832</v>
      </c>
      <c r="AC73">
        <v>0</v>
      </c>
      <c r="AD73">
        <v>51013224</v>
      </c>
      <c r="AE73">
        <v>0</v>
      </c>
      <c r="AF73">
        <v>87883232</v>
      </c>
      <c r="AG73">
        <v>90749880</v>
      </c>
      <c r="AH73">
        <v>0</v>
      </c>
      <c r="AI73">
        <v>0</v>
      </c>
      <c r="AJ73">
        <v>0</v>
      </c>
      <c r="AK73">
        <v>0</v>
      </c>
      <c r="AL73">
        <v>89716600</v>
      </c>
      <c r="AM73">
        <v>0</v>
      </c>
      <c r="AN73">
        <v>0</v>
      </c>
      <c r="AO73">
        <v>0</v>
      </c>
      <c r="AP73">
        <v>0</v>
      </c>
    </row>
    <row r="74" spans="1:42" x14ac:dyDescent="0.25">
      <c r="A74">
        <v>2071</v>
      </c>
      <c r="B74" s="1">
        <f>DATE(2010,1,1) + TIME(0,0,0)</f>
        <v>40179</v>
      </c>
      <c r="C74">
        <v>77056376</v>
      </c>
      <c r="D74">
        <v>19862754</v>
      </c>
      <c r="E74">
        <v>89123472</v>
      </c>
      <c r="F74">
        <v>50734140</v>
      </c>
      <c r="G74">
        <v>0</v>
      </c>
      <c r="H74">
        <v>0</v>
      </c>
      <c r="I74">
        <v>0</v>
      </c>
      <c r="J74">
        <v>0</v>
      </c>
      <c r="K74">
        <v>91716144</v>
      </c>
      <c r="L74">
        <v>0</v>
      </c>
      <c r="M74">
        <v>0</v>
      </c>
      <c r="N74">
        <v>0</v>
      </c>
      <c r="O74">
        <v>0</v>
      </c>
      <c r="P74">
        <v>99785336</v>
      </c>
      <c r="Q74">
        <v>101022552</v>
      </c>
      <c r="R74">
        <v>101077344</v>
      </c>
      <c r="S74">
        <v>0</v>
      </c>
      <c r="T74">
        <v>0</v>
      </c>
      <c r="U74">
        <v>0</v>
      </c>
      <c r="V74">
        <v>0</v>
      </c>
      <c r="W74">
        <v>101419544</v>
      </c>
      <c r="X74">
        <v>0</v>
      </c>
      <c r="Y74">
        <v>0</v>
      </c>
      <c r="Z74">
        <v>0</v>
      </c>
      <c r="AA74">
        <v>0</v>
      </c>
      <c r="AB74">
        <v>73645296</v>
      </c>
      <c r="AC74">
        <v>0</v>
      </c>
      <c r="AD74">
        <v>26361330</v>
      </c>
      <c r="AE74">
        <v>0</v>
      </c>
      <c r="AF74">
        <v>65703296</v>
      </c>
      <c r="AG74">
        <v>86203096</v>
      </c>
      <c r="AH74">
        <v>0</v>
      </c>
      <c r="AI74">
        <v>0</v>
      </c>
      <c r="AJ74">
        <v>0</v>
      </c>
      <c r="AK74">
        <v>0</v>
      </c>
      <c r="AL74">
        <v>88345168</v>
      </c>
      <c r="AM74">
        <v>0</v>
      </c>
      <c r="AN74">
        <v>0</v>
      </c>
      <c r="AO74">
        <v>0</v>
      </c>
      <c r="AP74">
        <v>0</v>
      </c>
    </row>
    <row r="75" spans="1:42" x14ac:dyDescent="0.25">
      <c r="A75">
        <v>2102</v>
      </c>
      <c r="B75" s="1">
        <f>DATE(2010,2,1) + TIME(0,0,0)</f>
        <v>40210</v>
      </c>
      <c r="C75">
        <v>91429088</v>
      </c>
      <c r="D75">
        <v>83935872</v>
      </c>
      <c r="E75">
        <v>90220232</v>
      </c>
      <c r="F75">
        <v>41525472</v>
      </c>
      <c r="G75">
        <v>0</v>
      </c>
      <c r="H75">
        <v>0</v>
      </c>
      <c r="I75">
        <v>0</v>
      </c>
      <c r="J75">
        <v>0</v>
      </c>
      <c r="K75">
        <v>90587072</v>
      </c>
      <c r="L75">
        <v>0</v>
      </c>
      <c r="M75">
        <v>0</v>
      </c>
      <c r="N75">
        <v>0</v>
      </c>
      <c r="O75">
        <v>0</v>
      </c>
      <c r="P75">
        <v>96302888</v>
      </c>
      <c r="Q75">
        <v>97080616</v>
      </c>
      <c r="R75">
        <v>97696568</v>
      </c>
      <c r="S75">
        <v>0</v>
      </c>
      <c r="T75">
        <v>0</v>
      </c>
      <c r="U75">
        <v>0</v>
      </c>
      <c r="V75">
        <v>0</v>
      </c>
      <c r="W75">
        <v>98423272</v>
      </c>
      <c r="X75">
        <v>0</v>
      </c>
      <c r="Y75">
        <v>0</v>
      </c>
      <c r="Z75">
        <v>0</v>
      </c>
      <c r="AA75">
        <v>0</v>
      </c>
      <c r="AB75">
        <v>44238632</v>
      </c>
      <c r="AC75">
        <v>0</v>
      </c>
      <c r="AD75">
        <v>12984030</v>
      </c>
      <c r="AE75">
        <v>0</v>
      </c>
      <c r="AF75">
        <v>72341968</v>
      </c>
      <c r="AG75">
        <v>83251864</v>
      </c>
      <c r="AH75">
        <v>0</v>
      </c>
      <c r="AI75">
        <v>0</v>
      </c>
      <c r="AJ75">
        <v>0</v>
      </c>
      <c r="AK75">
        <v>0</v>
      </c>
      <c r="AL75">
        <v>82877672</v>
      </c>
      <c r="AM75">
        <v>0</v>
      </c>
      <c r="AN75">
        <v>0</v>
      </c>
      <c r="AO75">
        <v>0</v>
      </c>
      <c r="AP75">
        <v>0</v>
      </c>
    </row>
    <row r="76" spans="1:42" x14ac:dyDescent="0.25">
      <c r="A76">
        <v>2130</v>
      </c>
      <c r="B76" s="1">
        <f>DATE(2010,3,1) + TIME(0,0,0)</f>
        <v>40238</v>
      </c>
      <c r="C76">
        <v>90606120</v>
      </c>
      <c r="D76">
        <v>89246560</v>
      </c>
      <c r="E76">
        <v>90522304</v>
      </c>
      <c r="F76">
        <v>41563964</v>
      </c>
      <c r="G76">
        <v>0</v>
      </c>
      <c r="H76">
        <v>0</v>
      </c>
      <c r="I76">
        <v>0</v>
      </c>
      <c r="J76">
        <v>0</v>
      </c>
      <c r="K76">
        <v>89775032</v>
      </c>
      <c r="L76">
        <v>0</v>
      </c>
      <c r="M76">
        <v>0</v>
      </c>
      <c r="N76">
        <v>0</v>
      </c>
      <c r="O76">
        <v>0</v>
      </c>
      <c r="P76">
        <v>100845832</v>
      </c>
      <c r="Q76">
        <v>99349936</v>
      </c>
      <c r="R76">
        <v>100881872</v>
      </c>
      <c r="S76">
        <v>0</v>
      </c>
      <c r="T76">
        <v>0</v>
      </c>
      <c r="U76">
        <v>0</v>
      </c>
      <c r="V76">
        <v>0</v>
      </c>
      <c r="W76">
        <v>100761712</v>
      </c>
      <c r="X76">
        <v>0</v>
      </c>
      <c r="Y76">
        <v>0</v>
      </c>
      <c r="Z76">
        <v>0</v>
      </c>
      <c r="AA76">
        <v>0</v>
      </c>
      <c r="AB76">
        <v>69771576</v>
      </c>
      <c r="AC76">
        <v>0</v>
      </c>
      <c r="AD76">
        <v>13224810</v>
      </c>
      <c r="AE76">
        <v>0</v>
      </c>
      <c r="AF76">
        <v>78099896</v>
      </c>
      <c r="AG76">
        <v>80893072</v>
      </c>
      <c r="AH76">
        <v>0</v>
      </c>
      <c r="AI76">
        <v>0</v>
      </c>
      <c r="AJ76">
        <v>0</v>
      </c>
      <c r="AK76">
        <v>0</v>
      </c>
      <c r="AL76">
        <v>81917656</v>
      </c>
      <c r="AM76">
        <v>0</v>
      </c>
      <c r="AN76">
        <v>0</v>
      </c>
      <c r="AO76">
        <v>0</v>
      </c>
      <c r="AP76">
        <v>0</v>
      </c>
    </row>
    <row r="77" spans="1:42" x14ac:dyDescent="0.25">
      <c r="A77">
        <v>2161</v>
      </c>
      <c r="B77" s="1">
        <f>DATE(2010,4,1) + TIME(0,0,0)</f>
        <v>40269</v>
      </c>
      <c r="C77">
        <v>92193864</v>
      </c>
      <c r="D77">
        <v>91201024</v>
      </c>
      <c r="E77">
        <v>90626672</v>
      </c>
      <c r="F77">
        <v>42871376</v>
      </c>
      <c r="G77">
        <v>0</v>
      </c>
      <c r="H77">
        <v>0</v>
      </c>
      <c r="I77">
        <v>0</v>
      </c>
      <c r="J77">
        <v>0</v>
      </c>
      <c r="K77">
        <v>90396808</v>
      </c>
      <c r="L77">
        <v>0</v>
      </c>
      <c r="M77">
        <v>0</v>
      </c>
      <c r="N77">
        <v>0</v>
      </c>
      <c r="O77">
        <v>0</v>
      </c>
      <c r="P77">
        <v>99747216</v>
      </c>
      <c r="Q77">
        <v>95603280</v>
      </c>
      <c r="R77">
        <v>99502832</v>
      </c>
      <c r="S77">
        <v>0</v>
      </c>
      <c r="T77">
        <v>0</v>
      </c>
      <c r="U77">
        <v>0</v>
      </c>
      <c r="V77">
        <v>0</v>
      </c>
      <c r="W77">
        <v>99489776</v>
      </c>
      <c r="X77">
        <v>0</v>
      </c>
      <c r="Y77">
        <v>0</v>
      </c>
      <c r="Z77">
        <v>0</v>
      </c>
      <c r="AA77">
        <v>0</v>
      </c>
      <c r="AB77">
        <v>60496880</v>
      </c>
      <c r="AC77">
        <v>0</v>
      </c>
      <c r="AD77">
        <v>24532154</v>
      </c>
      <c r="AE77">
        <v>0</v>
      </c>
      <c r="AF77">
        <v>71829056</v>
      </c>
      <c r="AG77">
        <v>79668000</v>
      </c>
      <c r="AH77">
        <v>0</v>
      </c>
      <c r="AI77">
        <v>0</v>
      </c>
      <c r="AJ77">
        <v>0</v>
      </c>
      <c r="AK77">
        <v>0</v>
      </c>
      <c r="AL77">
        <v>79745168</v>
      </c>
      <c r="AM77">
        <v>0</v>
      </c>
      <c r="AN77">
        <v>0</v>
      </c>
      <c r="AO77">
        <v>0</v>
      </c>
      <c r="AP77">
        <v>0</v>
      </c>
    </row>
    <row r="78" spans="1:42" x14ac:dyDescent="0.25">
      <c r="A78">
        <v>2191</v>
      </c>
      <c r="B78" s="1">
        <f>DATE(2010,5,1) + TIME(0,0,0)</f>
        <v>40299</v>
      </c>
      <c r="C78">
        <v>86702784</v>
      </c>
      <c r="D78">
        <v>82663368</v>
      </c>
      <c r="E78">
        <v>82710744</v>
      </c>
      <c r="F78">
        <v>41450380</v>
      </c>
      <c r="G78">
        <v>0</v>
      </c>
      <c r="H78">
        <v>0</v>
      </c>
      <c r="I78">
        <v>0</v>
      </c>
      <c r="J78">
        <v>0</v>
      </c>
      <c r="K78">
        <v>85073304</v>
      </c>
      <c r="L78">
        <v>0</v>
      </c>
      <c r="M78">
        <v>0</v>
      </c>
      <c r="N78">
        <v>0</v>
      </c>
      <c r="O78">
        <v>0</v>
      </c>
      <c r="P78">
        <v>100281464</v>
      </c>
      <c r="Q78">
        <v>91156616</v>
      </c>
      <c r="R78">
        <v>101436152</v>
      </c>
      <c r="S78">
        <v>0</v>
      </c>
      <c r="T78">
        <v>0</v>
      </c>
      <c r="U78">
        <v>0</v>
      </c>
      <c r="V78">
        <v>0</v>
      </c>
      <c r="W78">
        <v>101170800</v>
      </c>
      <c r="X78">
        <v>0</v>
      </c>
      <c r="Y78">
        <v>0</v>
      </c>
      <c r="Z78">
        <v>0</v>
      </c>
      <c r="AA78">
        <v>0</v>
      </c>
      <c r="AB78">
        <v>55796804</v>
      </c>
      <c r="AC78">
        <v>0</v>
      </c>
      <c r="AD78">
        <v>21029956</v>
      </c>
      <c r="AE78">
        <v>0</v>
      </c>
      <c r="AF78">
        <v>79713352</v>
      </c>
      <c r="AG78">
        <v>84223592</v>
      </c>
      <c r="AH78">
        <v>0</v>
      </c>
      <c r="AI78">
        <v>0</v>
      </c>
      <c r="AJ78">
        <v>0</v>
      </c>
      <c r="AK78">
        <v>0</v>
      </c>
      <c r="AL78">
        <v>84569840</v>
      </c>
      <c r="AM78">
        <v>0</v>
      </c>
      <c r="AN78">
        <v>0</v>
      </c>
      <c r="AO78">
        <v>0</v>
      </c>
      <c r="AP78">
        <v>0</v>
      </c>
    </row>
    <row r="79" spans="1:42" x14ac:dyDescent="0.25">
      <c r="A79">
        <v>2222</v>
      </c>
      <c r="B79" s="1">
        <f>DATE(2010,6,1) + TIME(0,0,0)</f>
        <v>40330</v>
      </c>
      <c r="C79">
        <v>86080424</v>
      </c>
      <c r="D79">
        <v>85174760</v>
      </c>
      <c r="E79">
        <v>83900760</v>
      </c>
      <c r="F79">
        <v>41258632</v>
      </c>
      <c r="G79">
        <v>0</v>
      </c>
      <c r="H79">
        <v>0</v>
      </c>
      <c r="I79">
        <v>0</v>
      </c>
      <c r="J79">
        <v>0</v>
      </c>
      <c r="K79">
        <v>88451600</v>
      </c>
      <c r="L79">
        <v>0</v>
      </c>
      <c r="M79">
        <v>0</v>
      </c>
      <c r="N79">
        <v>0</v>
      </c>
      <c r="O79">
        <v>0</v>
      </c>
      <c r="P79">
        <v>98655464</v>
      </c>
      <c r="Q79">
        <v>90216120</v>
      </c>
      <c r="R79">
        <v>100176880</v>
      </c>
      <c r="S79">
        <v>0</v>
      </c>
      <c r="T79">
        <v>0</v>
      </c>
      <c r="U79">
        <v>0</v>
      </c>
      <c r="V79">
        <v>0</v>
      </c>
      <c r="W79">
        <v>104384008</v>
      </c>
      <c r="X79">
        <v>0</v>
      </c>
      <c r="Y79">
        <v>0</v>
      </c>
      <c r="Z79">
        <v>0</v>
      </c>
      <c r="AA79">
        <v>0</v>
      </c>
      <c r="AB79">
        <v>67090364</v>
      </c>
      <c r="AC79">
        <v>0</v>
      </c>
      <c r="AD79">
        <v>28903490</v>
      </c>
      <c r="AE79">
        <v>0</v>
      </c>
      <c r="AF79">
        <v>85258104</v>
      </c>
      <c r="AG79">
        <v>88477296</v>
      </c>
      <c r="AH79">
        <v>0</v>
      </c>
      <c r="AI79">
        <v>0</v>
      </c>
      <c r="AJ79">
        <v>0</v>
      </c>
      <c r="AK79">
        <v>0</v>
      </c>
      <c r="AL79">
        <v>85596888</v>
      </c>
      <c r="AM79">
        <v>0</v>
      </c>
      <c r="AN79">
        <v>0</v>
      </c>
      <c r="AO79">
        <v>0</v>
      </c>
      <c r="AP79">
        <v>0</v>
      </c>
    </row>
    <row r="80" spans="1:42" x14ac:dyDescent="0.25">
      <c r="A80">
        <v>2252</v>
      </c>
      <c r="B80" s="1">
        <f>DATE(2010,7,1) + TIME(0,0,0)</f>
        <v>40360</v>
      </c>
      <c r="C80">
        <v>91723560</v>
      </c>
      <c r="D80">
        <v>90684200</v>
      </c>
      <c r="E80">
        <v>88164120</v>
      </c>
      <c r="F80">
        <v>40177124</v>
      </c>
      <c r="G80">
        <v>0</v>
      </c>
      <c r="H80">
        <v>0</v>
      </c>
      <c r="I80">
        <v>0</v>
      </c>
      <c r="J80">
        <v>0</v>
      </c>
      <c r="K80">
        <v>93033336</v>
      </c>
      <c r="L80">
        <v>0</v>
      </c>
      <c r="M80">
        <v>0</v>
      </c>
      <c r="N80">
        <v>0</v>
      </c>
      <c r="O80">
        <v>0</v>
      </c>
      <c r="P80">
        <v>88633040</v>
      </c>
      <c r="Q80">
        <v>87906720</v>
      </c>
      <c r="R80">
        <v>92442600</v>
      </c>
      <c r="S80">
        <v>2756666.75</v>
      </c>
      <c r="T80">
        <v>0</v>
      </c>
      <c r="U80">
        <v>8740001</v>
      </c>
      <c r="V80">
        <v>0</v>
      </c>
      <c r="W80">
        <v>101644520</v>
      </c>
      <c r="X80">
        <v>0</v>
      </c>
      <c r="Y80">
        <v>0</v>
      </c>
      <c r="Z80">
        <v>0</v>
      </c>
      <c r="AA80">
        <v>0</v>
      </c>
      <c r="AB80">
        <v>81356944</v>
      </c>
      <c r="AC80">
        <v>0</v>
      </c>
      <c r="AD80">
        <v>71359968</v>
      </c>
      <c r="AE80">
        <v>0</v>
      </c>
      <c r="AF80">
        <v>86553384</v>
      </c>
      <c r="AG80">
        <v>86216432</v>
      </c>
      <c r="AH80">
        <v>0</v>
      </c>
      <c r="AI80">
        <v>0</v>
      </c>
      <c r="AJ80">
        <v>0</v>
      </c>
      <c r="AK80">
        <v>0</v>
      </c>
      <c r="AL80">
        <v>87896880</v>
      </c>
      <c r="AM80">
        <v>0</v>
      </c>
      <c r="AN80">
        <v>0</v>
      </c>
      <c r="AO80">
        <v>0</v>
      </c>
      <c r="AP80">
        <v>0</v>
      </c>
    </row>
    <row r="81" spans="1:42" x14ac:dyDescent="0.25">
      <c r="A81">
        <v>2283</v>
      </c>
      <c r="B81" s="1">
        <f>DATE(2010,8,1) + TIME(0,0,0)</f>
        <v>40391</v>
      </c>
      <c r="C81">
        <v>100982472</v>
      </c>
      <c r="D81">
        <v>99502024</v>
      </c>
      <c r="E81">
        <v>92758944</v>
      </c>
      <c r="F81">
        <v>35116316</v>
      </c>
      <c r="G81">
        <v>0</v>
      </c>
      <c r="H81">
        <v>0</v>
      </c>
      <c r="I81">
        <v>0</v>
      </c>
      <c r="J81">
        <v>0</v>
      </c>
      <c r="K81">
        <v>101083864</v>
      </c>
      <c r="L81">
        <v>0</v>
      </c>
      <c r="M81">
        <v>0</v>
      </c>
      <c r="N81">
        <v>0</v>
      </c>
      <c r="O81">
        <v>0</v>
      </c>
      <c r="P81">
        <v>101319264</v>
      </c>
      <c r="Q81">
        <v>95509736</v>
      </c>
      <c r="R81">
        <v>100192784</v>
      </c>
      <c r="S81">
        <v>1074193.5</v>
      </c>
      <c r="T81">
        <v>0</v>
      </c>
      <c r="U81">
        <v>0</v>
      </c>
      <c r="V81">
        <v>0</v>
      </c>
      <c r="W81">
        <v>93463328</v>
      </c>
      <c r="X81">
        <v>0</v>
      </c>
      <c r="Y81">
        <v>0</v>
      </c>
      <c r="Z81">
        <v>0</v>
      </c>
      <c r="AA81">
        <v>0</v>
      </c>
      <c r="AB81">
        <v>90099848</v>
      </c>
      <c r="AC81">
        <v>0</v>
      </c>
      <c r="AD81">
        <v>77519576</v>
      </c>
      <c r="AE81">
        <v>0</v>
      </c>
      <c r="AF81">
        <v>91390216</v>
      </c>
      <c r="AG81">
        <v>91786864</v>
      </c>
      <c r="AH81">
        <v>0</v>
      </c>
      <c r="AI81">
        <v>0</v>
      </c>
      <c r="AJ81">
        <v>0</v>
      </c>
      <c r="AK81">
        <v>0</v>
      </c>
      <c r="AL81">
        <v>15993395</v>
      </c>
      <c r="AM81">
        <v>0</v>
      </c>
      <c r="AN81">
        <v>0</v>
      </c>
      <c r="AO81">
        <v>0</v>
      </c>
      <c r="AP81">
        <v>0</v>
      </c>
    </row>
    <row r="82" spans="1:42" x14ac:dyDescent="0.25">
      <c r="A82">
        <v>2314</v>
      </c>
      <c r="B82" s="1">
        <f>DATE(2010,9,1) + TIME(0,0,0)</f>
        <v>40422</v>
      </c>
      <c r="C82">
        <v>101443976</v>
      </c>
      <c r="D82">
        <v>98898768</v>
      </c>
      <c r="E82">
        <v>96471808</v>
      </c>
      <c r="F82">
        <v>47933472</v>
      </c>
      <c r="G82">
        <v>0</v>
      </c>
      <c r="H82">
        <v>0</v>
      </c>
      <c r="I82">
        <v>0</v>
      </c>
      <c r="J82">
        <v>0</v>
      </c>
      <c r="K82">
        <v>100474216</v>
      </c>
      <c r="L82">
        <v>0</v>
      </c>
      <c r="M82">
        <v>0</v>
      </c>
      <c r="N82">
        <v>0</v>
      </c>
      <c r="O82">
        <v>0</v>
      </c>
      <c r="P82">
        <v>99674352</v>
      </c>
      <c r="Q82">
        <v>93748320</v>
      </c>
      <c r="R82">
        <v>99492608</v>
      </c>
      <c r="S82">
        <v>0</v>
      </c>
      <c r="T82">
        <v>0</v>
      </c>
      <c r="U82">
        <v>0</v>
      </c>
      <c r="V82">
        <v>0</v>
      </c>
      <c r="W82">
        <v>101698848</v>
      </c>
      <c r="X82">
        <v>0</v>
      </c>
      <c r="Y82">
        <v>0</v>
      </c>
      <c r="Z82">
        <v>0</v>
      </c>
      <c r="AA82">
        <v>0</v>
      </c>
      <c r="AB82">
        <v>90274256</v>
      </c>
      <c r="AC82">
        <v>0</v>
      </c>
      <c r="AD82">
        <v>91074424</v>
      </c>
      <c r="AE82">
        <v>0</v>
      </c>
      <c r="AF82">
        <v>94442504</v>
      </c>
      <c r="AG82">
        <v>87184048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</row>
    <row r="83" spans="1:42" x14ac:dyDescent="0.25">
      <c r="A83">
        <v>2344</v>
      </c>
      <c r="B83" s="1">
        <f>DATE(2010,10,1) + TIME(0,0,0)</f>
        <v>40452</v>
      </c>
      <c r="C83">
        <v>73141600</v>
      </c>
      <c r="D83">
        <v>74402824</v>
      </c>
      <c r="E83">
        <v>77280456</v>
      </c>
      <c r="F83">
        <v>35753764</v>
      </c>
      <c r="G83">
        <v>0</v>
      </c>
      <c r="H83">
        <v>48726684</v>
      </c>
      <c r="I83">
        <v>0</v>
      </c>
      <c r="J83">
        <v>0</v>
      </c>
      <c r="K83">
        <v>78730008</v>
      </c>
      <c r="L83">
        <v>63154304</v>
      </c>
      <c r="M83">
        <v>0</v>
      </c>
      <c r="N83">
        <v>0</v>
      </c>
      <c r="O83">
        <v>0</v>
      </c>
      <c r="P83">
        <v>98793352</v>
      </c>
      <c r="Q83">
        <v>93803288</v>
      </c>
      <c r="R83">
        <v>97898984</v>
      </c>
      <c r="S83">
        <v>19927140</v>
      </c>
      <c r="T83">
        <v>0</v>
      </c>
      <c r="U83">
        <v>27292060</v>
      </c>
      <c r="V83">
        <v>0</v>
      </c>
      <c r="W83">
        <v>98902544</v>
      </c>
      <c r="X83">
        <v>0</v>
      </c>
      <c r="Y83">
        <v>0</v>
      </c>
      <c r="Z83">
        <v>0</v>
      </c>
      <c r="AA83">
        <v>0</v>
      </c>
      <c r="AB83">
        <v>87776704</v>
      </c>
      <c r="AC83">
        <v>0</v>
      </c>
      <c r="AD83">
        <v>70026856</v>
      </c>
      <c r="AE83">
        <v>0</v>
      </c>
      <c r="AF83">
        <v>89833176</v>
      </c>
      <c r="AG83">
        <v>78440072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</row>
    <row r="84" spans="1:42" x14ac:dyDescent="0.25">
      <c r="A84">
        <v>2375</v>
      </c>
      <c r="B84" s="1">
        <f>DATE(2010,11,1) + TIME(0,0,0)</f>
        <v>40483</v>
      </c>
      <c r="C84">
        <v>71556568</v>
      </c>
      <c r="D84">
        <v>78277544</v>
      </c>
      <c r="E84">
        <v>76816368</v>
      </c>
      <c r="F84">
        <v>42646204</v>
      </c>
      <c r="G84">
        <v>0</v>
      </c>
      <c r="H84">
        <v>43622596</v>
      </c>
      <c r="I84">
        <v>0</v>
      </c>
      <c r="J84">
        <v>0</v>
      </c>
      <c r="K84">
        <v>74612896</v>
      </c>
      <c r="L84">
        <v>63652588</v>
      </c>
      <c r="M84">
        <v>0</v>
      </c>
      <c r="N84">
        <v>0</v>
      </c>
      <c r="O84">
        <v>0</v>
      </c>
      <c r="P84">
        <v>93577200</v>
      </c>
      <c r="Q84">
        <v>92728920</v>
      </c>
      <c r="R84">
        <v>92770064</v>
      </c>
      <c r="S84">
        <v>22158066</v>
      </c>
      <c r="T84">
        <v>0</v>
      </c>
      <c r="U84">
        <v>60451948</v>
      </c>
      <c r="V84">
        <v>0</v>
      </c>
      <c r="W84">
        <v>93019264</v>
      </c>
      <c r="X84">
        <v>0</v>
      </c>
      <c r="Y84">
        <v>0</v>
      </c>
      <c r="Z84">
        <v>0</v>
      </c>
      <c r="AA84">
        <v>0</v>
      </c>
      <c r="AB84">
        <v>92099720</v>
      </c>
      <c r="AC84">
        <v>0</v>
      </c>
      <c r="AD84">
        <v>81235544</v>
      </c>
      <c r="AE84">
        <v>0</v>
      </c>
      <c r="AF84">
        <v>93012048</v>
      </c>
      <c r="AG84">
        <v>65012744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</row>
    <row r="85" spans="1:42" x14ac:dyDescent="0.25">
      <c r="A85">
        <v>2405</v>
      </c>
      <c r="B85" s="1">
        <f>DATE(2010,12,1) + TIME(0,0,0)</f>
        <v>40513</v>
      </c>
      <c r="C85">
        <v>63937156</v>
      </c>
      <c r="D85">
        <v>64368608</v>
      </c>
      <c r="E85">
        <v>65833464</v>
      </c>
      <c r="F85">
        <v>41944416</v>
      </c>
      <c r="G85">
        <v>0</v>
      </c>
      <c r="H85">
        <v>49080296</v>
      </c>
      <c r="I85">
        <v>0</v>
      </c>
      <c r="J85">
        <v>0</v>
      </c>
      <c r="K85">
        <v>75393296</v>
      </c>
      <c r="L85">
        <v>70651088</v>
      </c>
      <c r="M85">
        <v>0</v>
      </c>
      <c r="N85">
        <v>0</v>
      </c>
      <c r="O85">
        <v>0</v>
      </c>
      <c r="P85">
        <v>93476512</v>
      </c>
      <c r="Q85">
        <v>92276600</v>
      </c>
      <c r="R85">
        <v>93749160</v>
      </c>
      <c r="S85">
        <v>41617328</v>
      </c>
      <c r="T85">
        <v>0</v>
      </c>
      <c r="U85">
        <v>54039284</v>
      </c>
      <c r="V85">
        <v>0</v>
      </c>
      <c r="W85">
        <v>94177680</v>
      </c>
      <c r="X85">
        <v>0</v>
      </c>
      <c r="Y85">
        <v>0</v>
      </c>
      <c r="Z85">
        <v>0</v>
      </c>
      <c r="AA85">
        <v>0</v>
      </c>
      <c r="AB85">
        <v>92283424</v>
      </c>
      <c r="AC85">
        <v>0</v>
      </c>
      <c r="AD85">
        <v>81733224</v>
      </c>
      <c r="AE85">
        <v>0</v>
      </c>
      <c r="AF85">
        <v>92190040</v>
      </c>
      <c r="AG85">
        <v>60319880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</row>
    <row r="86" spans="1:42" x14ac:dyDescent="0.25">
      <c r="A86">
        <v>2436</v>
      </c>
      <c r="B86" s="1">
        <f>DATE(2011,1,1) + TIME(0,0,0)</f>
        <v>40544</v>
      </c>
      <c r="C86">
        <v>52563760</v>
      </c>
      <c r="D86">
        <v>54920536</v>
      </c>
      <c r="E86">
        <v>66941912</v>
      </c>
      <c r="F86">
        <v>51188948</v>
      </c>
      <c r="G86">
        <v>29258040</v>
      </c>
      <c r="H86">
        <v>43681000</v>
      </c>
      <c r="I86">
        <v>29080632</v>
      </c>
      <c r="J86">
        <v>18351612</v>
      </c>
      <c r="K86">
        <v>37303164</v>
      </c>
      <c r="L86">
        <v>58849220</v>
      </c>
      <c r="M86">
        <v>0</v>
      </c>
      <c r="N86">
        <v>0</v>
      </c>
      <c r="O86">
        <v>0</v>
      </c>
      <c r="P86">
        <v>93906560</v>
      </c>
      <c r="Q86">
        <v>89461384</v>
      </c>
      <c r="R86">
        <v>93982984</v>
      </c>
      <c r="S86">
        <v>9805700</v>
      </c>
      <c r="T86">
        <v>0</v>
      </c>
      <c r="U86">
        <v>76982656</v>
      </c>
      <c r="V86">
        <v>0</v>
      </c>
      <c r="W86">
        <v>93942192</v>
      </c>
      <c r="X86">
        <v>0</v>
      </c>
      <c r="Y86">
        <v>0</v>
      </c>
      <c r="Z86">
        <v>0</v>
      </c>
      <c r="AA86">
        <v>0</v>
      </c>
      <c r="AB86">
        <v>90474032</v>
      </c>
      <c r="AC86">
        <v>0</v>
      </c>
      <c r="AD86">
        <v>80616152</v>
      </c>
      <c r="AE86">
        <v>0</v>
      </c>
      <c r="AF86">
        <v>92125648</v>
      </c>
      <c r="AG86">
        <v>59193788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</row>
    <row r="87" spans="1:42" x14ac:dyDescent="0.25">
      <c r="A87">
        <v>2467</v>
      </c>
      <c r="B87" s="1">
        <f>DATE(2011,2,1) + TIME(0,0,0)</f>
        <v>40575</v>
      </c>
      <c r="C87">
        <v>45449972</v>
      </c>
      <c r="D87">
        <v>47058616</v>
      </c>
      <c r="E87">
        <v>84154816</v>
      </c>
      <c r="F87">
        <v>47976072</v>
      </c>
      <c r="G87">
        <v>47564456</v>
      </c>
      <c r="H87">
        <v>42674488</v>
      </c>
      <c r="I87">
        <v>42400012</v>
      </c>
      <c r="J87">
        <v>37922580</v>
      </c>
      <c r="K87">
        <v>27540058</v>
      </c>
      <c r="L87">
        <v>44555340</v>
      </c>
      <c r="M87">
        <v>0</v>
      </c>
      <c r="N87">
        <v>0</v>
      </c>
      <c r="O87">
        <v>0</v>
      </c>
      <c r="P87">
        <v>94323344</v>
      </c>
      <c r="Q87">
        <v>89677296</v>
      </c>
      <c r="R87">
        <v>94576552</v>
      </c>
      <c r="S87">
        <v>39975604</v>
      </c>
      <c r="T87">
        <v>0</v>
      </c>
      <c r="U87">
        <v>63341252</v>
      </c>
      <c r="V87">
        <v>0</v>
      </c>
      <c r="W87">
        <v>94027840</v>
      </c>
      <c r="X87">
        <v>0</v>
      </c>
      <c r="Y87">
        <v>0</v>
      </c>
      <c r="Z87">
        <v>0</v>
      </c>
      <c r="AA87">
        <v>0</v>
      </c>
      <c r="AB87">
        <v>89748352</v>
      </c>
      <c r="AC87">
        <v>0</v>
      </c>
      <c r="AD87">
        <v>80296928</v>
      </c>
      <c r="AE87">
        <v>0</v>
      </c>
      <c r="AF87">
        <v>91086120</v>
      </c>
      <c r="AG87">
        <v>59264628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</row>
    <row r="88" spans="1:42" x14ac:dyDescent="0.25">
      <c r="A88">
        <v>2495</v>
      </c>
      <c r="B88" s="1">
        <f>DATE(2011,3,1) + TIME(0,0,0)</f>
        <v>40603</v>
      </c>
      <c r="C88">
        <v>45483356</v>
      </c>
      <c r="D88">
        <v>53007884</v>
      </c>
      <c r="E88">
        <v>73049800</v>
      </c>
      <c r="F88">
        <v>48183656</v>
      </c>
      <c r="G88">
        <v>49767816</v>
      </c>
      <c r="H88">
        <v>41814552</v>
      </c>
      <c r="I88">
        <v>43482168</v>
      </c>
      <c r="J88">
        <v>40803572</v>
      </c>
      <c r="K88">
        <v>1092902</v>
      </c>
      <c r="L88">
        <v>50157744</v>
      </c>
      <c r="M88">
        <v>0</v>
      </c>
      <c r="N88">
        <v>0</v>
      </c>
      <c r="O88">
        <v>0</v>
      </c>
      <c r="P88">
        <v>93740696</v>
      </c>
      <c r="Q88">
        <v>90889384</v>
      </c>
      <c r="R88">
        <v>93977784</v>
      </c>
      <c r="S88">
        <v>20491780</v>
      </c>
      <c r="T88">
        <v>0</v>
      </c>
      <c r="U88">
        <v>20441186</v>
      </c>
      <c r="V88">
        <v>0</v>
      </c>
      <c r="W88">
        <v>92761960</v>
      </c>
      <c r="X88">
        <v>0</v>
      </c>
      <c r="Y88">
        <v>0</v>
      </c>
      <c r="Z88">
        <v>0</v>
      </c>
      <c r="AA88">
        <v>0</v>
      </c>
      <c r="AB88">
        <v>90496464</v>
      </c>
      <c r="AC88">
        <v>0</v>
      </c>
      <c r="AD88">
        <v>81028824</v>
      </c>
      <c r="AE88">
        <v>0</v>
      </c>
      <c r="AF88">
        <v>89567832</v>
      </c>
      <c r="AG88">
        <v>58778772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</row>
    <row r="89" spans="1:42" x14ac:dyDescent="0.25">
      <c r="A89">
        <v>2526</v>
      </c>
      <c r="B89" s="1">
        <f>DATE(2011,4,1) + TIME(0,0,0)</f>
        <v>40634</v>
      </c>
      <c r="C89">
        <v>65232736</v>
      </c>
      <c r="D89">
        <v>57191928</v>
      </c>
      <c r="E89">
        <v>78812656</v>
      </c>
      <c r="F89">
        <v>49037524</v>
      </c>
      <c r="G89">
        <v>43022524</v>
      </c>
      <c r="H89">
        <v>55752076</v>
      </c>
      <c r="I89">
        <v>53374168</v>
      </c>
      <c r="J89">
        <v>25974176</v>
      </c>
      <c r="K89">
        <v>2345161.75</v>
      </c>
      <c r="L89">
        <v>46945732</v>
      </c>
      <c r="M89">
        <v>0</v>
      </c>
      <c r="N89">
        <v>0</v>
      </c>
      <c r="O89">
        <v>0</v>
      </c>
      <c r="P89">
        <v>93518456</v>
      </c>
      <c r="Q89">
        <v>91606416</v>
      </c>
      <c r="R89">
        <v>95154000</v>
      </c>
      <c r="S89">
        <v>3012623</v>
      </c>
      <c r="T89">
        <v>0</v>
      </c>
      <c r="U89">
        <v>57320616</v>
      </c>
      <c r="V89">
        <v>0</v>
      </c>
      <c r="W89">
        <v>89369072</v>
      </c>
      <c r="X89">
        <v>0</v>
      </c>
      <c r="Y89">
        <v>10674207</v>
      </c>
      <c r="Z89">
        <v>0</v>
      </c>
      <c r="AA89">
        <v>0</v>
      </c>
      <c r="AB89">
        <v>91961264</v>
      </c>
      <c r="AC89">
        <v>0</v>
      </c>
      <c r="AD89">
        <v>79516296</v>
      </c>
      <c r="AE89">
        <v>0</v>
      </c>
      <c r="AF89">
        <v>90637296</v>
      </c>
      <c r="AG89">
        <v>76996872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</row>
    <row r="90" spans="1:42" x14ac:dyDescent="0.25">
      <c r="A90">
        <v>2556</v>
      </c>
      <c r="B90" s="1">
        <f>DATE(2011,5,1) + TIME(0,0,0)</f>
        <v>40664</v>
      </c>
      <c r="C90">
        <v>53785512</v>
      </c>
      <c r="D90">
        <v>57691468</v>
      </c>
      <c r="E90">
        <v>58116480</v>
      </c>
      <c r="F90">
        <v>45891864</v>
      </c>
      <c r="G90">
        <v>44383276</v>
      </c>
      <c r="H90">
        <v>46046984</v>
      </c>
      <c r="I90">
        <v>50483356</v>
      </c>
      <c r="J90">
        <v>42476676</v>
      </c>
      <c r="K90">
        <v>3040049.5</v>
      </c>
      <c r="L90">
        <v>45320524</v>
      </c>
      <c r="M90">
        <v>0</v>
      </c>
      <c r="N90">
        <v>0</v>
      </c>
      <c r="O90">
        <v>0</v>
      </c>
      <c r="P90">
        <v>95013096</v>
      </c>
      <c r="Q90">
        <v>93093344</v>
      </c>
      <c r="R90">
        <v>95342640</v>
      </c>
      <c r="S90">
        <v>741464.25</v>
      </c>
      <c r="T90">
        <v>0</v>
      </c>
      <c r="U90">
        <v>69184024</v>
      </c>
      <c r="V90">
        <v>0</v>
      </c>
      <c r="W90">
        <v>91560504</v>
      </c>
      <c r="X90">
        <v>0</v>
      </c>
      <c r="Y90">
        <v>43716012</v>
      </c>
      <c r="Z90">
        <v>0</v>
      </c>
      <c r="AA90">
        <v>0</v>
      </c>
      <c r="AB90">
        <v>90389984</v>
      </c>
      <c r="AC90">
        <v>0</v>
      </c>
      <c r="AD90">
        <v>80799880</v>
      </c>
      <c r="AE90">
        <v>0</v>
      </c>
      <c r="AF90">
        <v>87589752</v>
      </c>
      <c r="AG90">
        <v>78929920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</row>
    <row r="91" spans="1:42" x14ac:dyDescent="0.25">
      <c r="A91">
        <v>2587</v>
      </c>
      <c r="B91" s="1">
        <f>DATE(2011,6,1) + TIME(0,0,0)</f>
        <v>40695</v>
      </c>
      <c r="C91">
        <v>57983344</v>
      </c>
      <c r="D91">
        <v>51107436</v>
      </c>
      <c r="E91">
        <v>71325584</v>
      </c>
      <c r="F91">
        <v>49099084</v>
      </c>
      <c r="G91">
        <v>47958036</v>
      </c>
      <c r="H91">
        <v>45871276</v>
      </c>
      <c r="I91">
        <v>48845164</v>
      </c>
      <c r="J91">
        <v>389416.71875</v>
      </c>
      <c r="K91">
        <v>4658074.5</v>
      </c>
      <c r="L91">
        <v>48510276</v>
      </c>
      <c r="M91">
        <v>0</v>
      </c>
      <c r="N91">
        <v>0</v>
      </c>
      <c r="O91">
        <v>0</v>
      </c>
      <c r="P91">
        <v>95496432</v>
      </c>
      <c r="Q91">
        <v>90251528</v>
      </c>
      <c r="R91">
        <v>95383232</v>
      </c>
      <c r="S91">
        <v>225923.796875</v>
      </c>
      <c r="T91">
        <v>0</v>
      </c>
      <c r="U91">
        <v>58331200</v>
      </c>
      <c r="V91">
        <v>0</v>
      </c>
      <c r="W91">
        <v>89742496</v>
      </c>
      <c r="X91">
        <v>0</v>
      </c>
      <c r="Y91">
        <v>49540932</v>
      </c>
      <c r="Z91">
        <v>0</v>
      </c>
      <c r="AA91">
        <v>0</v>
      </c>
      <c r="AB91">
        <v>91406320</v>
      </c>
      <c r="AC91">
        <v>0</v>
      </c>
      <c r="AD91">
        <v>82261408</v>
      </c>
      <c r="AE91">
        <v>0</v>
      </c>
      <c r="AF91">
        <v>92325952</v>
      </c>
      <c r="AG91">
        <v>85316248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</row>
    <row r="92" spans="1:42" x14ac:dyDescent="0.25">
      <c r="A92">
        <v>2617</v>
      </c>
      <c r="B92" s="1">
        <f>DATE(2011,7,1) + TIME(0,0,0)</f>
        <v>40725</v>
      </c>
      <c r="C92">
        <v>52482000</v>
      </c>
      <c r="D92">
        <v>57208156</v>
      </c>
      <c r="E92">
        <v>64726456</v>
      </c>
      <c r="F92">
        <v>45188608</v>
      </c>
      <c r="G92">
        <v>46079972</v>
      </c>
      <c r="H92">
        <v>47103608</v>
      </c>
      <c r="I92">
        <v>59886680</v>
      </c>
      <c r="J92">
        <v>976676</v>
      </c>
      <c r="K92">
        <v>3453339.5</v>
      </c>
      <c r="L92">
        <v>43300488</v>
      </c>
      <c r="M92">
        <v>0</v>
      </c>
      <c r="N92">
        <v>0</v>
      </c>
      <c r="O92">
        <v>0</v>
      </c>
      <c r="P92">
        <v>94082624</v>
      </c>
      <c r="Q92">
        <v>88979832</v>
      </c>
      <c r="R92">
        <v>93805848</v>
      </c>
      <c r="S92">
        <v>2209853.25</v>
      </c>
      <c r="T92">
        <v>0</v>
      </c>
      <c r="U92">
        <v>895245</v>
      </c>
      <c r="V92">
        <v>0</v>
      </c>
      <c r="W92">
        <v>94740088</v>
      </c>
      <c r="X92">
        <v>0</v>
      </c>
      <c r="Y92">
        <v>38703360</v>
      </c>
      <c r="Z92">
        <v>0</v>
      </c>
      <c r="AA92">
        <v>0</v>
      </c>
      <c r="AB92">
        <v>89570232</v>
      </c>
      <c r="AC92">
        <v>0</v>
      </c>
      <c r="AD92">
        <v>85273256</v>
      </c>
      <c r="AE92">
        <v>0</v>
      </c>
      <c r="AF92">
        <v>91456584</v>
      </c>
      <c r="AG92">
        <v>85399960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</row>
    <row r="93" spans="1:42" x14ac:dyDescent="0.25">
      <c r="A93">
        <v>2648</v>
      </c>
      <c r="B93" s="1">
        <f>DATE(2011,8,1) + TIME(0,0,0)</f>
        <v>40756</v>
      </c>
      <c r="C93">
        <v>49495248</v>
      </c>
      <c r="D93">
        <v>46271460</v>
      </c>
      <c r="E93">
        <v>55764356</v>
      </c>
      <c r="F93">
        <v>43566492</v>
      </c>
      <c r="G93">
        <v>61554800</v>
      </c>
      <c r="H93">
        <v>53180984</v>
      </c>
      <c r="I93">
        <v>68393976</v>
      </c>
      <c r="J93">
        <v>345153.90625</v>
      </c>
      <c r="K93">
        <v>5251597.5</v>
      </c>
      <c r="L93">
        <v>45713404</v>
      </c>
      <c r="M93">
        <v>0</v>
      </c>
      <c r="N93">
        <v>0</v>
      </c>
      <c r="O93">
        <v>0</v>
      </c>
      <c r="P93">
        <v>95421976</v>
      </c>
      <c r="Q93">
        <v>88599880</v>
      </c>
      <c r="R93">
        <v>94296120</v>
      </c>
      <c r="S93">
        <v>122582.7421875</v>
      </c>
      <c r="T93">
        <v>0</v>
      </c>
      <c r="U93">
        <v>92628248</v>
      </c>
      <c r="V93">
        <v>0</v>
      </c>
      <c r="W93">
        <v>91507280</v>
      </c>
      <c r="X93">
        <v>0</v>
      </c>
      <c r="Y93">
        <v>55991080</v>
      </c>
      <c r="Z93">
        <v>0</v>
      </c>
      <c r="AA93">
        <v>0</v>
      </c>
      <c r="AB93">
        <v>75074112</v>
      </c>
      <c r="AC93">
        <v>0</v>
      </c>
      <c r="AD93">
        <v>86045072</v>
      </c>
      <c r="AE93">
        <v>0</v>
      </c>
      <c r="AF93">
        <v>79890496</v>
      </c>
      <c r="AG93">
        <v>85241720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</row>
    <row r="94" spans="1:42" x14ac:dyDescent="0.25">
      <c r="A94">
        <v>2679</v>
      </c>
      <c r="B94" s="1">
        <f>DATE(2011,9,1) + TIME(0,0,0)</f>
        <v>40787</v>
      </c>
      <c r="C94">
        <v>50146808</v>
      </c>
      <c r="D94">
        <v>36515912</v>
      </c>
      <c r="E94">
        <v>54212768</v>
      </c>
      <c r="F94">
        <v>41843868</v>
      </c>
      <c r="G94">
        <v>49099948</v>
      </c>
      <c r="H94">
        <v>46271208</v>
      </c>
      <c r="I94">
        <v>66597216</v>
      </c>
      <c r="J94">
        <v>2777418.25</v>
      </c>
      <c r="K94">
        <v>680596.6875</v>
      </c>
      <c r="L94">
        <v>49371512</v>
      </c>
      <c r="M94">
        <v>0</v>
      </c>
      <c r="N94">
        <v>0</v>
      </c>
      <c r="O94">
        <v>0</v>
      </c>
      <c r="P94">
        <v>94899248</v>
      </c>
      <c r="Q94">
        <v>88667832</v>
      </c>
      <c r="R94">
        <v>94931736</v>
      </c>
      <c r="S94">
        <v>212909.328125</v>
      </c>
      <c r="T94">
        <v>0</v>
      </c>
      <c r="U94">
        <v>85825936</v>
      </c>
      <c r="V94">
        <v>0</v>
      </c>
      <c r="W94">
        <v>93612440</v>
      </c>
      <c r="X94">
        <v>0</v>
      </c>
      <c r="Y94">
        <v>76140800</v>
      </c>
      <c r="Z94">
        <v>0</v>
      </c>
      <c r="AA94">
        <v>0</v>
      </c>
      <c r="AB94">
        <v>72741792</v>
      </c>
      <c r="AC94">
        <v>0</v>
      </c>
      <c r="AD94">
        <v>83861232</v>
      </c>
      <c r="AE94">
        <v>0</v>
      </c>
      <c r="AF94">
        <v>91416376</v>
      </c>
      <c r="AG94">
        <v>85535576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</row>
    <row r="95" spans="1:42" x14ac:dyDescent="0.25">
      <c r="A95">
        <v>2709</v>
      </c>
      <c r="B95" s="1">
        <f>DATE(2011,10,1) + TIME(0,0,0)</f>
        <v>40817</v>
      </c>
      <c r="C95">
        <v>44324456</v>
      </c>
      <c r="D95">
        <v>7003618.5</v>
      </c>
      <c r="E95">
        <v>46309872</v>
      </c>
      <c r="F95">
        <v>35664884</v>
      </c>
      <c r="G95">
        <v>39506628</v>
      </c>
      <c r="H95">
        <v>55030288</v>
      </c>
      <c r="I95">
        <v>58293316</v>
      </c>
      <c r="J95">
        <v>20793308</v>
      </c>
      <c r="K95">
        <v>0</v>
      </c>
      <c r="L95">
        <v>62094140</v>
      </c>
      <c r="M95">
        <v>0</v>
      </c>
      <c r="N95">
        <v>0</v>
      </c>
      <c r="O95">
        <v>0</v>
      </c>
      <c r="P95">
        <v>95019104</v>
      </c>
      <c r="Q95">
        <v>90149960</v>
      </c>
      <c r="R95">
        <v>94732856</v>
      </c>
      <c r="S95">
        <v>33896800</v>
      </c>
      <c r="T95">
        <v>0</v>
      </c>
      <c r="U95">
        <v>89029128</v>
      </c>
      <c r="V95">
        <v>0</v>
      </c>
      <c r="W95">
        <v>93061936</v>
      </c>
      <c r="X95">
        <v>0</v>
      </c>
      <c r="Y95">
        <v>89770928</v>
      </c>
      <c r="Z95">
        <v>0</v>
      </c>
      <c r="AA95">
        <v>0</v>
      </c>
      <c r="AB95">
        <v>73106504</v>
      </c>
      <c r="AC95">
        <v>0</v>
      </c>
      <c r="AD95">
        <v>69373160</v>
      </c>
      <c r="AE95">
        <v>0</v>
      </c>
      <c r="AF95">
        <v>92366440</v>
      </c>
      <c r="AG95">
        <v>86403216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</row>
    <row r="96" spans="1:42" x14ac:dyDescent="0.25">
      <c r="A96">
        <v>2740</v>
      </c>
      <c r="B96" s="1">
        <f>DATE(2011,11,1) + TIME(0,0,0)</f>
        <v>40848</v>
      </c>
      <c r="C96">
        <v>3306868.25</v>
      </c>
      <c r="D96">
        <v>2500038.75</v>
      </c>
      <c r="E96">
        <v>3303210.5</v>
      </c>
      <c r="F96">
        <v>2163225.5</v>
      </c>
      <c r="G96">
        <v>69864512</v>
      </c>
      <c r="H96">
        <v>52448648</v>
      </c>
      <c r="I96">
        <v>85196176</v>
      </c>
      <c r="J96">
        <v>72858064</v>
      </c>
      <c r="K96">
        <v>293590.15625</v>
      </c>
      <c r="L96">
        <v>75762440</v>
      </c>
      <c r="M96">
        <v>0</v>
      </c>
      <c r="N96">
        <v>0</v>
      </c>
      <c r="O96">
        <v>0</v>
      </c>
      <c r="P96">
        <v>97496112</v>
      </c>
      <c r="Q96">
        <v>90180704</v>
      </c>
      <c r="R96">
        <v>96215664</v>
      </c>
      <c r="S96">
        <v>62046008</v>
      </c>
      <c r="T96">
        <v>0</v>
      </c>
      <c r="U96">
        <v>72875360</v>
      </c>
      <c r="V96">
        <v>0</v>
      </c>
      <c r="W96">
        <v>92654552</v>
      </c>
      <c r="X96">
        <v>0</v>
      </c>
      <c r="Y96">
        <v>94627768</v>
      </c>
      <c r="Z96">
        <v>0</v>
      </c>
      <c r="AA96">
        <v>0</v>
      </c>
      <c r="AB96">
        <v>55532220</v>
      </c>
      <c r="AC96">
        <v>0</v>
      </c>
      <c r="AD96">
        <v>79977160</v>
      </c>
      <c r="AE96">
        <v>0</v>
      </c>
      <c r="AF96">
        <v>69722400</v>
      </c>
      <c r="AG96">
        <v>54993684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</row>
    <row r="97" spans="1:42" x14ac:dyDescent="0.25">
      <c r="A97">
        <v>2770</v>
      </c>
      <c r="B97" s="1">
        <f>DATE(2011,12,1) + TIME(0,0,0)</f>
        <v>40878</v>
      </c>
      <c r="C97">
        <v>4580668</v>
      </c>
      <c r="D97">
        <v>2956566.25</v>
      </c>
      <c r="E97">
        <v>25896526</v>
      </c>
      <c r="F97">
        <v>16301272</v>
      </c>
      <c r="G97">
        <v>53996584</v>
      </c>
      <c r="H97">
        <v>39676808</v>
      </c>
      <c r="I97">
        <v>70890616</v>
      </c>
      <c r="J97">
        <v>58650008</v>
      </c>
      <c r="K97">
        <v>2710053.5</v>
      </c>
      <c r="L97">
        <v>61010772</v>
      </c>
      <c r="M97">
        <v>0</v>
      </c>
      <c r="N97">
        <v>0</v>
      </c>
      <c r="O97">
        <v>0</v>
      </c>
      <c r="P97">
        <v>96542560</v>
      </c>
      <c r="Q97">
        <v>87816592</v>
      </c>
      <c r="R97">
        <v>95512936</v>
      </c>
      <c r="S97">
        <v>31415392</v>
      </c>
      <c r="T97">
        <v>0</v>
      </c>
      <c r="U97">
        <v>51520728</v>
      </c>
      <c r="V97">
        <v>0</v>
      </c>
      <c r="W97">
        <v>95723944</v>
      </c>
      <c r="X97">
        <v>0</v>
      </c>
      <c r="Y97">
        <v>90315696</v>
      </c>
      <c r="Z97">
        <v>0</v>
      </c>
      <c r="AA97">
        <v>0</v>
      </c>
      <c r="AB97">
        <v>84590080</v>
      </c>
      <c r="AC97">
        <v>0</v>
      </c>
      <c r="AD97">
        <v>50163472</v>
      </c>
      <c r="AE97">
        <v>0</v>
      </c>
      <c r="AF97">
        <v>87610184</v>
      </c>
      <c r="AG97">
        <v>29702722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</row>
    <row r="98" spans="1:42" x14ac:dyDescent="0.25">
      <c r="A98">
        <v>2801</v>
      </c>
      <c r="B98" s="1">
        <f>DATE(2012,1,1) + TIME(0,0,0)</f>
        <v>40909</v>
      </c>
      <c r="C98">
        <v>1545396.5</v>
      </c>
      <c r="D98">
        <v>1570934.75</v>
      </c>
      <c r="E98">
        <v>61015980</v>
      </c>
      <c r="F98">
        <v>39792396</v>
      </c>
      <c r="G98">
        <v>40777356</v>
      </c>
      <c r="H98">
        <v>37919468</v>
      </c>
      <c r="I98">
        <v>49184868</v>
      </c>
      <c r="J98">
        <v>47867740</v>
      </c>
      <c r="K98">
        <v>0</v>
      </c>
      <c r="L98">
        <v>63939556</v>
      </c>
      <c r="M98">
        <v>0</v>
      </c>
      <c r="N98">
        <v>0</v>
      </c>
      <c r="O98">
        <v>0</v>
      </c>
      <c r="P98">
        <v>97073560</v>
      </c>
      <c r="Q98">
        <v>87925792</v>
      </c>
      <c r="R98">
        <v>93628872</v>
      </c>
      <c r="S98">
        <v>96050144</v>
      </c>
      <c r="T98">
        <v>0</v>
      </c>
      <c r="U98">
        <v>97771712</v>
      </c>
      <c r="V98">
        <v>0</v>
      </c>
      <c r="W98">
        <v>99371296</v>
      </c>
      <c r="X98">
        <v>0</v>
      </c>
      <c r="Y98">
        <v>95835288</v>
      </c>
      <c r="Z98">
        <v>0</v>
      </c>
      <c r="AA98">
        <v>0</v>
      </c>
      <c r="AB98">
        <v>83164640</v>
      </c>
      <c r="AC98">
        <v>0</v>
      </c>
      <c r="AD98">
        <v>86864256</v>
      </c>
      <c r="AE98">
        <v>0</v>
      </c>
      <c r="AF98">
        <v>91725544</v>
      </c>
      <c r="AG98">
        <v>28773774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</row>
    <row r="99" spans="1:42" x14ac:dyDescent="0.25">
      <c r="A99">
        <v>2832</v>
      </c>
      <c r="B99" s="1">
        <f>DATE(2012,2,1) + TIME(0,0,0)</f>
        <v>40940</v>
      </c>
      <c r="C99">
        <v>74088552</v>
      </c>
      <c r="D99">
        <v>66829468</v>
      </c>
      <c r="E99">
        <v>79203288</v>
      </c>
      <c r="F99">
        <v>36992212</v>
      </c>
      <c r="G99">
        <v>7809687.5</v>
      </c>
      <c r="H99">
        <v>7593538</v>
      </c>
      <c r="I99">
        <v>14058656</v>
      </c>
      <c r="J99">
        <v>5138696.5</v>
      </c>
      <c r="K99">
        <v>0</v>
      </c>
      <c r="L99">
        <v>9241966</v>
      </c>
      <c r="M99">
        <v>0</v>
      </c>
      <c r="N99">
        <v>0</v>
      </c>
      <c r="O99">
        <v>0</v>
      </c>
      <c r="P99">
        <v>78082408</v>
      </c>
      <c r="Q99">
        <v>70735560</v>
      </c>
      <c r="R99">
        <v>75993176</v>
      </c>
      <c r="S99">
        <v>81241680</v>
      </c>
      <c r="T99">
        <v>0</v>
      </c>
      <c r="U99">
        <v>85720608</v>
      </c>
      <c r="V99">
        <v>0</v>
      </c>
      <c r="W99">
        <v>87508096</v>
      </c>
      <c r="X99">
        <v>0</v>
      </c>
      <c r="Y99">
        <v>80489128</v>
      </c>
      <c r="Z99">
        <v>0</v>
      </c>
      <c r="AA99">
        <v>0</v>
      </c>
      <c r="AB99">
        <v>80380456</v>
      </c>
      <c r="AC99">
        <v>0</v>
      </c>
      <c r="AD99">
        <v>59913156</v>
      </c>
      <c r="AE99">
        <v>0</v>
      </c>
      <c r="AF99">
        <v>82277304</v>
      </c>
      <c r="AG99">
        <v>4.9221898734685965E-6</v>
      </c>
      <c r="AH99">
        <v>5902821.5</v>
      </c>
      <c r="AI99">
        <v>0</v>
      </c>
      <c r="AJ99">
        <v>6478616.5</v>
      </c>
      <c r="AK99">
        <v>0</v>
      </c>
      <c r="AL99">
        <v>0</v>
      </c>
      <c r="AM99">
        <v>0</v>
      </c>
      <c r="AN99">
        <v>3026722.25</v>
      </c>
      <c r="AO99">
        <v>0</v>
      </c>
      <c r="AP99">
        <v>0</v>
      </c>
    </row>
    <row r="100" spans="1:42" x14ac:dyDescent="0.25">
      <c r="A100">
        <v>2861</v>
      </c>
      <c r="B100" s="1">
        <f>DATE(2012,3,1) + TIME(0,0,0)</f>
        <v>40969</v>
      </c>
      <c r="C100">
        <v>32062266</v>
      </c>
      <c r="D100">
        <v>66188340</v>
      </c>
      <c r="E100">
        <v>89400000</v>
      </c>
      <c r="F100">
        <v>45050720</v>
      </c>
      <c r="G100">
        <v>41972376</v>
      </c>
      <c r="H100">
        <v>43520856</v>
      </c>
      <c r="I100">
        <v>64786640</v>
      </c>
      <c r="J100">
        <v>7503447</v>
      </c>
      <c r="K100">
        <v>0</v>
      </c>
      <c r="L100">
        <v>48014356</v>
      </c>
      <c r="M100">
        <v>0</v>
      </c>
      <c r="N100">
        <v>0</v>
      </c>
      <c r="O100">
        <v>0</v>
      </c>
      <c r="P100">
        <v>94940416</v>
      </c>
      <c r="Q100">
        <v>89155232</v>
      </c>
      <c r="R100">
        <v>94931312</v>
      </c>
      <c r="S100">
        <v>89272400</v>
      </c>
      <c r="T100">
        <v>0</v>
      </c>
      <c r="U100">
        <v>93474760</v>
      </c>
      <c r="V100">
        <v>0</v>
      </c>
      <c r="W100">
        <v>98407304</v>
      </c>
      <c r="X100">
        <v>0</v>
      </c>
      <c r="Y100">
        <v>90423152</v>
      </c>
      <c r="Z100">
        <v>0</v>
      </c>
      <c r="AA100">
        <v>0</v>
      </c>
      <c r="AB100">
        <v>93824400</v>
      </c>
      <c r="AC100">
        <v>0</v>
      </c>
      <c r="AD100">
        <v>11720786</v>
      </c>
      <c r="AE100">
        <v>0</v>
      </c>
      <c r="AF100">
        <v>92331192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</row>
    <row r="101" spans="1:42" x14ac:dyDescent="0.25">
      <c r="A101">
        <v>2892</v>
      </c>
      <c r="B101" s="1">
        <f>DATE(2012,4,1) + TIME(0,0,0)</f>
        <v>41000</v>
      </c>
      <c r="C101">
        <v>5971790.5</v>
      </c>
      <c r="D101">
        <v>82849368</v>
      </c>
      <c r="E101">
        <v>81919352</v>
      </c>
      <c r="F101">
        <v>47886788</v>
      </c>
      <c r="G101">
        <v>49580580</v>
      </c>
      <c r="H101">
        <v>48858312</v>
      </c>
      <c r="I101">
        <v>64433196</v>
      </c>
      <c r="J101">
        <v>1532264.25</v>
      </c>
      <c r="K101">
        <v>0</v>
      </c>
      <c r="L101">
        <v>63320212</v>
      </c>
      <c r="M101">
        <v>0</v>
      </c>
      <c r="N101">
        <v>0</v>
      </c>
      <c r="O101">
        <v>0</v>
      </c>
      <c r="P101">
        <v>95483240</v>
      </c>
      <c r="Q101">
        <v>88512976</v>
      </c>
      <c r="R101">
        <v>94367992</v>
      </c>
      <c r="S101">
        <v>65503648</v>
      </c>
      <c r="T101">
        <v>0</v>
      </c>
      <c r="U101">
        <v>77027832</v>
      </c>
      <c r="V101">
        <v>0</v>
      </c>
      <c r="W101">
        <v>98741856</v>
      </c>
      <c r="X101">
        <v>0</v>
      </c>
      <c r="Y101">
        <v>93047272</v>
      </c>
      <c r="Z101">
        <v>0</v>
      </c>
      <c r="AA101">
        <v>0</v>
      </c>
      <c r="AB101">
        <v>94387168</v>
      </c>
      <c r="AC101">
        <v>0</v>
      </c>
      <c r="AD101">
        <v>8770727</v>
      </c>
      <c r="AE101">
        <v>0</v>
      </c>
      <c r="AF101">
        <v>94122384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</row>
    <row r="102" spans="1:42" x14ac:dyDescent="0.25">
      <c r="A102">
        <v>2922</v>
      </c>
      <c r="B102" s="1">
        <f>DATE(2012,5,1) + TIME(0,0,0)</f>
        <v>41030</v>
      </c>
      <c r="C102">
        <v>43031936</v>
      </c>
      <c r="D102">
        <v>25771614</v>
      </c>
      <c r="E102">
        <v>64776472</v>
      </c>
      <c r="F102">
        <v>40755792</v>
      </c>
      <c r="G102">
        <v>33983300</v>
      </c>
      <c r="H102">
        <v>38410104</v>
      </c>
      <c r="I102">
        <v>55054560</v>
      </c>
      <c r="J102">
        <v>8863357</v>
      </c>
      <c r="K102">
        <v>0</v>
      </c>
      <c r="L102">
        <v>48620536</v>
      </c>
      <c r="M102">
        <v>0</v>
      </c>
      <c r="N102">
        <v>0</v>
      </c>
      <c r="O102">
        <v>0</v>
      </c>
      <c r="P102">
        <v>83062232</v>
      </c>
      <c r="Q102">
        <v>77570080</v>
      </c>
      <c r="R102">
        <v>81683648</v>
      </c>
      <c r="S102">
        <v>33519800</v>
      </c>
      <c r="T102">
        <v>0</v>
      </c>
      <c r="U102">
        <v>56624444</v>
      </c>
      <c r="V102">
        <v>0</v>
      </c>
      <c r="W102">
        <v>87620336</v>
      </c>
      <c r="X102">
        <v>0</v>
      </c>
      <c r="Y102">
        <v>87989584</v>
      </c>
      <c r="Z102">
        <v>0</v>
      </c>
      <c r="AA102">
        <v>0</v>
      </c>
      <c r="AB102">
        <v>84673640</v>
      </c>
      <c r="AC102">
        <v>0</v>
      </c>
      <c r="AD102">
        <v>5140205</v>
      </c>
      <c r="AE102">
        <v>0</v>
      </c>
      <c r="AF102">
        <v>84203352</v>
      </c>
      <c r="AG102">
        <v>0</v>
      </c>
      <c r="AH102">
        <v>12353889</v>
      </c>
      <c r="AI102">
        <v>0</v>
      </c>
      <c r="AJ102">
        <v>3936618.5</v>
      </c>
      <c r="AK102">
        <v>0</v>
      </c>
      <c r="AL102">
        <v>0</v>
      </c>
      <c r="AM102">
        <v>0</v>
      </c>
      <c r="AN102">
        <v>11917366</v>
      </c>
      <c r="AO102">
        <v>0</v>
      </c>
      <c r="AP102">
        <v>0</v>
      </c>
    </row>
    <row r="103" spans="1:42" x14ac:dyDescent="0.25">
      <c r="A103">
        <v>2953</v>
      </c>
      <c r="B103" s="1">
        <f>DATE(2012,6,1) + TIME(0,0,0)</f>
        <v>41061</v>
      </c>
      <c r="C103">
        <v>62483932</v>
      </c>
      <c r="D103">
        <v>10705814</v>
      </c>
      <c r="E103">
        <v>81174096</v>
      </c>
      <c r="F103">
        <v>50222836</v>
      </c>
      <c r="G103">
        <v>40538676</v>
      </c>
      <c r="H103">
        <v>41458208</v>
      </c>
      <c r="I103">
        <v>63916100</v>
      </c>
      <c r="J103">
        <v>27422610</v>
      </c>
      <c r="K103">
        <v>12023323</v>
      </c>
      <c r="L103">
        <v>58378212</v>
      </c>
      <c r="M103">
        <v>0</v>
      </c>
      <c r="N103">
        <v>0</v>
      </c>
      <c r="O103">
        <v>0</v>
      </c>
      <c r="P103">
        <v>96254136</v>
      </c>
      <c r="Q103">
        <v>93983888</v>
      </c>
      <c r="R103">
        <v>96213760</v>
      </c>
      <c r="S103">
        <v>66257304</v>
      </c>
      <c r="T103">
        <v>0</v>
      </c>
      <c r="U103">
        <v>90665608</v>
      </c>
      <c r="V103">
        <v>0</v>
      </c>
      <c r="W103">
        <v>101688704</v>
      </c>
      <c r="X103">
        <v>0</v>
      </c>
      <c r="Y103">
        <v>76461472</v>
      </c>
      <c r="Z103">
        <v>0</v>
      </c>
      <c r="AA103">
        <v>0</v>
      </c>
      <c r="AB103">
        <v>87609472</v>
      </c>
      <c r="AC103">
        <v>0</v>
      </c>
      <c r="AD103">
        <v>6109643</v>
      </c>
      <c r="AE103">
        <v>0</v>
      </c>
      <c r="AF103">
        <v>64526028</v>
      </c>
      <c r="AG103">
        <v>34171200</v>
      </c>
      <c r="AH103">
        <v>0</v>
      </c>
      <c r="AI103">
        <v>0</v>
      </c>
      <c r="AJ103">
        <v>0</v>
      </c>
      <c r="AK103">
        <v>0</v>
      </c>
      <c r="AL103">
        <v>16367647</v>
      </c>
      <c r="AM103">
        <v>0</v>
      </c>
      <c r="AN103">
        <v>0</v>
      </c>
      <c r="AO103">
        <v>0</v>
      </c>
      <c r="AP103">
        <v>0</v>
      </c>
    </row>
    <row r="104" spans="1:42" x14ac:dyDescent="0.25">
      <c r="A104">
        <v>2983</v>
      </c>
      <c r="B104" s="1">
        <f>DATE(2012,7,1) + TIME(0,0,0)</f>
        <v>41091</v>
      </c>
      <c r="C104">
        <v>50781708</v>
      </c>
      <c r="D104">
        <v>14047786</v>
      </c>
      <c r="E104">
        <v>76446584</v>
      </c>
      <c r="F104">
        <v>34768600</v>
      </c>
      <c r="G104">
        <v>39453332</v>
      </c>
      <c r="H104">
        <v>38980104</v>
      </c>
      <c r="I104">
        <v>51871544</v>
      </c>
      <c r="J104">
        <v>34766660</v>
      </c>
      <c r="K104">
        <v>12695030</v>
      </c>
      <c r="L104">
        <v>38947044</v>
      </c>
      <c r="M104">
        <v>0</v>
      </c>
      <c r="N104">
        <v>0</v>
      </c>
      <c r="O104">
        <v>0</v>
      </c>
      <c r="P104">
        <v>98019496</v>
      </c>
      <c r="Q104">
        <v>99493208</v>
      </c>
      <c r="R104">
        <v>99161184</v>
      </c>
      <c r="S104">
        <v>73573520</v>
      </c>
      <c r="T104">
        <v>0</v>
      </c>
      <c r="U104">
        <v>100473096</v>
      </c>
      <c r="V104">
        <v>0</v>
      </c>
      <c r="W104">
        <v>101473392</v>
      </c>
      <c r="X104">
        <v>0</v>
      </c>
      <c r="Y104">
        <v>96115256</v>
      </c>
      <c r="Z104">
        <v>0</v>
      </c>
      <c r="AA104">
        <v>0</v>
      </c>
      <c r="AB104">
        <v>30710148</v>
      </c>
      <c r="AC104">
        <v>0</v>
      </c>
      <c r="AD104">
        <v>4366880.5</v>
      </c>
      <c r="AE104">
        <v>0</v>
      </c>
      <c r="AF104">
        <v>0</v>
      </c>
      <c r="AG104">
        <v>99586896</v>
      </c>
      <c r="AH104">
        <v>0</v>
      </c>
      <c r="AI104">
        <v>0</v>
      </c>
      <c r="AJ104">
        <v>0</v>
      </c>
      <c r="AK104">
        <v>0</v>
      </c>
      <c r="AL104">
        <v>102753384</v>
      </c>
      <c r="AM104">
        <v>0</v>
      </c>
      <c r="AN104">
        <v>0</v>
      </c>
      <c r="AO104">
        <v>0</v>
      </c>
      <c r="AP104">
        <v>0</v>
      </c>
    </row>
    <row r="105" spans="1:42" x14ac:dyDescent="0.25">
      <c r="A105">
        <v>3014</v>
      </c>
      <c r="B105" s="1">
        <f>DATE(2012,8,1) + TIME(0,0,0)</f>
        <v>41122</v>
      </c>
      <c r="C105">
        <v>58296036</v>
      </c>
      <c r="D105">
        <v>9138294</v>
      </c>
      <c r="E105">
        <v>84551592</v>
      </c>
      <c r="F105">
        <v>43035396</v>
      </c>
      <c r="G105">
        <v>63488472</v>
      </c>
      <c r="H105">
        <v>59483908</v>
      </c>
      <c r="I105">
        <v>14455485</v>
      </c>
      <c r="J105">
        <v>4954840.5</v>
      </c>
      <c r="K105">
        <v>0</v>
      </c>
      <c r="L105">
        <v>51594276</v>
      </c>
      <c r="M105">
        <v>0</v>
      </c>
      <c r="N105">
        <v>0</v>
      </c>
      <c r="O105">
        <v>0</v>
      </c>
      <c r="P105">
        <v>100944968</v>
      </c>
      <c r="Q105">
        <v>100745192</v>
      </c>
      <c r="R105">
        <v>100965600</v>
      </c>
      <c r="S105">
        <v>60173872</v>
      </c>
      <c r="T105">
        <v>0</v>
      </c>
      <c r="U105">
        <v>100575392</v>
      </c>
      <c r="V105">
        <v>0</v>
      </c>
      <c r="W105">
        <v>98825528</v>
      </c>
      <c r="X105">
        <v>0</v>
      </c>
      <c r="Y105">
        <v>103508824</v>
      </c>
      <c r="Z105">
        <v>0</v>
      </c>
      <c r="AA105">
        <v>0</v>
      </c>
      <c r="AB105">
        <v>44661184</v>
      </c>
      <c r="AC105">
        <v>0</v>
      </c>
      <c r="AD105">
        <v>3909431.5</v>
      </c>
      <c r="AE105">
        <v>0</v>
      </c>
      <c r="AF105">
        <v>3329121.75</v>
      </c>
      <c r="AG105">
        <v>91567528</v>
      </c>
      <c r="AH105">
        <v>0</v>
      </c>
      <c r="AI105">
        <v>0</v>
      </c>
      <c r="AJ105">
        <v>0</v>
      </c>
      <c r="AK105">
        <v>0</v>
      </c>
      <c r="AL105">
        <v>97848416</v>
      </c>
      <c r="AM105">
        <v>0</v>
      </c>
      <c r="AN105">
        <v>0</v>
      </c>
      <c r="AO105">
        <v>0</v>
      </c>
      <c r="AP105">
        <v>0</v>
      </c>
    </row>
    <row r="106" spans="1:42" x14ac:dyDescent="0.25">
      <c r="A106">
        <v>3045</v>
      </c>
      <c r="B106" s="1">
        <f>DATE(2012,9,1) + TIME(0,0,0)</f>
        <v>41153</v>
      </c>
      <c r="C106">
        <v>54676476</v>
      </c>
      <c r="D106">
        <v>27263144</v>
      </c>
      <c r="E106">
        <v>71570768</v>
      </c>
      <c r="F106">
        <v>45630884</v>
      </c>
      <c r="G106">
        <v>78760048</v>
      </c>
      <c r="H106">
        <v>80851608</v>
      </c>
      <c r="I106">
        <v>4574640.5</v>
      </c>
      <c r="J106">
        <v>945150.125</v>
      </c>
      <c r="K106">
        <v>5926175</v>
      </c>
      <c r="L106">
        <v>50245792</v>
      </c>
      <c r="M106">
        <v>0</v>
      </c>
      <c r="N106">
        <v>0</v>
      </c>
      <c r="O106">
        <v>0</v>
      </c>
      <c r="P106">
        <v>101370728</v>
      </c>
      <c r="Q106">
        <v>99109744</v>
      </c>
      <c r="R106">
        <v>100062840</v>
      </c>
      <c r="S106">
        <v>56079252</v>
      </c>
      <c r="T106">
        <v>0</v>
      </c>
      <c r="U106">
        <v>91315528</v>
      </c>
      <c r="V106">
        <v>0</v>
      </c>
      <c r="W106">
        <v>104819624</v>
      </c>
      <c r="X106">
        <v>0</v>
      </c>
      <c r="Y106">
        <v>94774816</v>
      </c>
      <c r="Z106">
        <v>0</v>
      </c>
      <c r="AA106">
        <v>0</v>
      </c>
      <c r="AB106">
        <v>64174024</v>
      </c>
      <c r="AC106">
        <v>0</v>
      </c>
      <c r="AD106">
        <v>13487193</v>
      </c>
      <c r="AE106">
        <v>0</v>
      </c>
      <c r="AF106">
        <v>62799908</v>
      </c>
      <c r="AG106">
        <v>89248424</v>
      </c>
      <c r="AH106">
        <v>0</v>
      </c>
      <c r="AI106">
        <v>0</v>
      </c>
      <c r="AJ106">
        <v>0</v>
      </c>
      <c r="AK106">
        <v>0</v>
      </c>
      <c r="AL106">
        <v>96216328</v>
      </c>
      <c r="AM106">
        <v>0</v>
      </c>
      <c r="AN106">
        <v>0</v>
      </c>
      <c r="AO106">
        <v>0</v>
      </c>
      <c r="AP106">
        <v>0</v>
      </c>
    </row>
    <row r="107" spans="1:42" x14ac:dyDescent="0.25">
      <c r="A107">
        <v>3075</v>
      </c>
      <c r="B107" s="1">
        <f>DATE(2012,10,1) + TIME(0,0,0)</f>
        <v>41183</v>
      </c>
      <c r="C107">
        <v>57172880</v>
      </c>
      <c r="D107">
        <v>30931234</v>
      </c>
      <c r="E107">
        <v>96910296</v>
      </c>
      <c r="F107">
        <v>87979488</v>
      </c>
      <c r="G107">
        <v>93787880</v>
      </c>
      <c r="H107">
        <v>63813360</v>
      </c>
      <c r="I107">
        <v>13935761</v>
      </c>
      <c r="J107">
        <v>0</v>
      </c>
      <c r="K107">
        <v>643291.625</v>
      </c>
      <c r="L107">
        <v>66101092</v>
      </c>
      <c r="M107">
        <v>0</v>
      </c>
      <c r="N107">
        <v>0</v>
      </c>
      <c r="O107">
        <v>0</v>
      </c>
      <c r="P107">
        <v>104836640</v>
      </c>
      <c r="Q107">
        <v>98916456</v>
      </c>
      <c r="R107">
        <v>103115016</v>
      </c>
      <c r="S107">
        <v>85017168</v>
      </c>
      <c r="T107">
        <v>0</v>
      </c>
      <c r="U107">
        <v>91440696</v>
      </c>
      <c r="V107">
        <v>0</v>
      </c>
      <c r="W107">
        <v>104469704</v>
      </c>
      <c r="X107">
        <v>0</v>
      </c>
      <c r="Y107">
        <v>85143672</v>
      </c>
      <c r="Z107">
        <v>0</v>
      </c>
      <c r="AA107">
        <v>0</v>
      </c>
      <c r="AB107">
        <v>52426592</v>
      </c>
      <c r="AC107">
        <v>0</v>
      </c>
      <c r="AD107">
        <v>49583472</v>
      </c>
      <c r="AE107">
        <v>0</v>
      </c>
      <c r="AF107">
        <v>81430120</v>
      </c>
      <c r="AG107">
        <v>108563072</v>
      </c>
      <c r="AH107">
        <v>0</v>
      </c>
      <c r="AI107">
        <v>0</v>
      </c>
      <c r="AJ107">
        <v>0</v>
      </c>
      <c r="AK107">
        <v>0</v>
      </c>
      <c r="AL107">
        <v>100043432</v>
      </c>
      <c r="AM107">
        <v>0</v>
      </c>
      <c r="AN107">
        <v>0</v>
      </c>
      <c r="AO107">
        <v>0</v>
      </c>
      <c r="AP107">
        <v>0</v>
      </c>
    </row>
    <row r="108" spans="1:42" x14ac:dyDescent="0.25">
      <c r="A108">
        <v>3106</v>
      </c>
      <c r="B108" s="1">
        <f>DATE(2012,11,1) + TIME(0,0,0)</f>
        <v>41214</v>
      </c>
      <c r="C108">
        <v>78421864</v>
      </c>
      <c r="D108">
        <v>27411830</v>
      </c>
      <c r="E108">
        <v>96436264</v>
      </c>
      <c r="F108">
        <v>96670272</v>
      </c>
      <c r="G108">
        <v>88004416</v>
      </c>
      <c r="H108">
        <v>78264496</v>
      </c>
      <c r="I108">
        <v>34226112</v>
      </c>
      <c r="J108">
        <v>1380646.5</v>
      </c>
      <c r="K108">
        <v>10728914</v>
      </c>
      <c r="L108">
        <v>66588176</v>
      </c>
      <c r="M108">
        <v>0</v>
      </c>
      <c r="N108">
        <v>0</v>
      </c>
      <c r="O108">
        <v>0</v>
      </c>
      <c r="P108">
        <v>86063928</v>
      </c>
      <c r="Q108">
        <v>83461200</v>
      </c>
      <c r="R108">
        <v>88846832</v>
      </c>
      <c r="S108">
        <v>87727952</v>
      </c>
      <c r="T108">
        <v>0</v>
      </c>
      <c r="U108">
        <v>103568296</v>
      </c>
      <c r="V108">
        <v>0</v>
      </c>
      <c r="W108">
        <v>107023656</v>
      </c>
      <c r="X108">
        <v>0</v>
      </c>
      <c r="Y108">
        <v>104537264</v>
      </c>
      <c r="Z108">
        <v>0</v>
      </c>
      <c r="AA108">
        <v>0</v>
      </c>
      <c r="AB108">
        <v>94867576</v>
      </c>
      <c r="AC108">
        <v>0</v>
      </c>
      <c r="AD108">
        <v>26897060</v>
      </c>
      <c r="AE108">
        <v>0</v>
      </c>
      <c r="AF108">
        <v>108264416</v>
      </c>
      <c r="AG108">
        <v>108845256</v>
      </c>
      <c r="AH108">
        <v>0</v>
      </c>
      <c r="AI108">
        <v>0</v>
      </c>
      <c r="AJ108">
        <v>0</v>
      </c>
      <c r="AK108">
        <v>0</v>
      </c>
      <c r="AL108">
        <v>98144888</v>
      </c>
      <c r="AM108">
        <v>0</v>
      </c>
      <c r="AN108">
        <v>0</v>
      </c>
      <c r="AO108">
        <v>0</v>
      </c>
      <c r="AP108">
        <v>0</v>
      </c>
    </row>
    <row r="109" spans="1:42" x14ac:dyDescent="0.25">
      <c r="A109">
        <v>3136</v>
      </c>
      <c r="B109" s="1">
        <f>DATE(2012,12,1) + TIME(0,0,0)</f>
        <v>41244</v>
      </c>
      <c r="C109">
        <v>90067416</v>
      </c>
      <c r="D109">
        <v>24659138</v>
      </c>
      <c r="E109">
        <v>93127504</v>
      </c>
      <c r="F109">
        <v>81926008</v>
      </c>
      <c r="G109">
        <v>86404752</v>
      </c>
      <c r="H109">
        <v>88180072</v>
      </c>
      <c r="I109">
        <v>75692536</v>
      </c>
      <c r="J109">
        <v>21466628</v>
      </c>
      <c r="K109">
        <v>5239996</v>
      </c>
      <c r="L109">
        <v>63061004</v>
      </c>
      <c r="M109">
        <v>0</v>
      </c>
      <c r="N109">
        <v>0</v>
      </c>
      <c r="O109">
        <v>0</v>
      </c>
      <c r="P109">
        <v>97472904</v>
      </c>
      <c r="Q109">
        <v>94746488</v>
      </c>
      <c r="R109">
        <v>97925648</v>
      </c>
      <c r="S109">
        <v>48633108</v>
      </c>
      <c r="T109">
        <v>0</v>
      </c>
      <c r="U109">
        <v>63795924</v>
      </c>
      <c r="V109">
        <v>0</v>
      </c>
      <c r="W109">
        <v>102080168</v>
      </c>
      <c r="X109">
        <v>0</v>
      </c>
      <c r="Y109">
        <v>48362148</v>
      </c>
      <c r="Z109">
        <v>0</v>
      </c>
      <c r="AA109">
        <v>0</v>
      </c>
      <c r="AB109">
        <v>95506704</v>
      </c>
      <c r="AC109">
        <v>0</v>
      </c>
      <c r="AD109">
        <v>0</v>
      </c>
      <c r="AE109">
        <v>0</v>
      </c>
      <c r="AF109">
        <v>98463512</v>
      </c>
      <c r="AG109">
        <v>94096624</v>
      </c>
      <c r="AH109">
        <v>0</v>
      </c>
      <c r="AI109">
        <v>0</v>
      </c>
      <c r="AJ109">
        <v>0</v>
      </c>
      <c r="AK109">
        <v>0</v>
      </c>
      <c r="AL109">
        <v>89523272</v>
      </c>
      <c r="AM109">
        <v>0</v>
      </c>
      <c r="AN109">
        <v>0</v>
      </c>
      <c r="AO109">
        <v>0</v>
      </c>
      <c r="AP109">
        <v>0</v>
      </c>
    </row>
    <row r="110" spans="1:42" x14ac:dyDescent="0.25">
      <c r="A110">
        <v>3167</v>
      </c>
      <c r="B110" s="1">
        <f>DATE(2013,1,1) + TIME(0,0,0)</f>
        <v>41275</v>
      </c>
      <c r="C110">
        <v>88885568</v>
      </c>
      <c r="D110">
        <v>28482872</v>
      </c>
      <c r="E110">
        <v>95388032</v>
      </c>
      <c r="F110">
        <v>87979832</v>
      </c>
      <c r="G110">
        <v>73614960</v>
      </c>
      <c r="H110">
        <v>92161648</v>
      </c>
      <c r="I110">
        <v>75277536</v>
      </c>
      <c r="J110">
        <v>34661248</v>
      </c>
      <c r="K110">
        <v>6874170.5</v>
      </c>
      <c r="L110">
        <v>49452408</v>
      </c>
      <c r="M110">
        <v>0</v>
      </c>
      <c r="N110">
        <v>0</v>
      </c>
      <c r="O110">
        <v>0</v>
      </c>
      <c r="P110">
        <v>100728680</v>
      </c>
      <c r="Q110">
        <v>94145104</v>
      </c>
      <c r="R110">
        <v>99128344</v>
      </c>
      <c r="S110">
        <v>72878520</v>
      </c>
      <c r="T110">
        <v>0</v>
      </c>
      <c r="U110">
        <v>97254344</v>
      </c>
      <c r="V110">
        <v>0</v>
      </c>
      <c r="W110">
        <v>100269016</v>
      </c>
      <c r="X110">
        <v>0</v>
      </c>
      <c r="Y110">
        <v>96836112</v>
      </c>
      <c r="Z110">
        <v>0</v>
      </c>
      <c r="AA110">
        <v>0</v>
      </c>
      <c r="AB110">
        <v>90267880</v>
      </c>
      <c r="AC110">
        <v>0</v>
      </c>
      <c r="AD110">
        <v>0</v>
      </c>
      <c r="AE110">
        <v>0</v>
      </c>
      <c r="AF110">
        <v>99754776</v>
      </c>
      <c r="AG110">
        <v>104722312</v>
      </c>
      <c r="AH110">
        <v>0</v>
      </c>
      <c r="AI110">
        <v>0</v>
      </c>
      <c r="AJ110">
        <v>0</v>
      </c>
      <c r="AK110">
        <v>0</v>
      </c>
      <c r="AL110">
        <v>98751680</v>
      </c>
      <c r="AM110">
        <v>0</v>
      </c>
      <c r="AN110">
        <v>0</v>
      </c>
      <c r="AO110">
        <v>0</v>
      </c>
      <c r="AP110">
        <v>0</v>
      </c>
    </row>
    <row r="111" spans="1:42" x14ac:dyDescent="0.25">
      <c r="A111">
        <v>3198</v>
      </c>
      <c r="B111" s="1">
        <f>DATE(2013,2,1) + TIME(0,0,0)</f>
        <v>41306</v>
      </c>
      <c r="C111">
        <v>95077352</v>
      </c>
      <c r="D111">
        <v>17251076</v>
      </c>
      <c r="E111">
        <v>92671928</v>
      </c>
      <c r="F111">
        <v>93302264</v>
      </c>
      <c r="G111">
        <v>81162840</v>
      </c>
      <c r="H111">
        <v>95458760</v>
      </c>
      <c r="I111">
        <v>46643068</v>
      </c>
      <c r="J111">
        <v>2551610.5</v>
      </c>
      <c r="K111">
        <v>0</v>
      </c>
      <c r="L111">
        <v>60371940</v>
      </c>
      <c r="M111">
        <v>0</v>
      </c>
      <c r="N111">
        <v>0</v>
      </c>
      <c r="O111">
        <v>0</v>
      </c>
      <c r="P111">
        <v>100241936</v>
      </c>
      <c r="Q111">
        <v>95274016</v>
      </c>
      <c r="R111">
        <v>99796000</v>
      </c>
      <c r="S111">
        <v>71096464</v>
      </c>
      <c r="T111">
        <v>0</v>
      </c>
      <c r="U111">
        <v>100430200</v>
      </c>
      <c r="V111">
        <v>0</v>
      </c>
      <c r="W111">
        <v>103032152</v>
      </c>
      <c r="X111">
        <v>0</v>
      </c>
      <c r="Y111">
        <v>101862688</v>
      </c>
      <c r="Z111">
        <v>0</v>
      </c>
      <c r="AA111">
        <v>0</v>
      </c>
      <c r="AB111">
        <v>100977232</v>
      </c>
      <c r="AC111">
        <v>0</v>
      </c>
      <c r="AD111">
        <v>0</v>
      </c>
      <c r="AE111">
        <v>0</v>
      </c>
      <c r="AF111">
        <v>107190472</v>
      </c>
      <c r="AG111">
        <v>108551976</v>
      </c>
      <c r="AH111">
        <v>0</v>
      </c>
      <c r="AI111">
        <v>0</v>
      </c>
      <c r="AJ111">
        <v>0</v>
      </c>
      <c r="AK111">
        <v>0</v>
      </c>
      <c r="AL111">
        <v>97814528</v>
      </c>
      <c r="AM111">
        <v>0</v>
      </c>
      <c r="AN111">
        <v>0</v>
      </c>
      <c r="AO111">
        <v>0</v>
      </c>
      <c r="AP111">
        <v>0</v>
      </c>
    </row>
    <row r="112" spans="1:42" x14ac:dyDescent="0.25">
      <c r="A112">
        <v>3226</v>
      </c>
      <c r="B112" s="1">
        <f>DATE(2013,3,1) + TIME(0,0,0)</f>
        <v>41334</v>
      </c>
      <c r="C112">
        <v>91806032</v>
      </c>
      <c r="D112">
        <v>89564552</v>
      </c>
      <c r="E112">
        <v>93361584</v>
      </c>
      <c r="F112">
        <v>78713528</v>
      </c>
      <c r="G112">
        <v>78231128</v>
      </c>
      <c r="H112">
        <v>89154152</v>
      </c>
      <c r="I112">
        <v>90257248</v>
      </c>
      <c r="J112">
        <v>43824980</v>
      </c>
      <c r="K112">
        <v>49649924</v>
      </c>
      <c r="L112">
        <v>55136508</v>
      </c>
      <c r="M112">
        <v>0</v>
      </c>
      <c r="N112">
        <v>0</v>
      </c>
      <c r="O112">
        <v>0</v>
      </c>
      <c r="P112">
        <v>98563912</v>
      </c>
      <c r="Q112">
        <v>94275328</v>
      </c>
      <c r="R112">
        <v>98977936</v>
      </c>
      <c r="S112">
        <v>72198728</v>
      </c>
      <c r="T112">
        <v>0</v>
      </c>
      <c r="U112">
        <v>97919672</v>
      </c>
      <c r="V112">
        <v>0</v>
      </c>
      <c r="W112">
        <v>103020464</v>
      </c>
      <c r="X112">
        <v>0</v>
      </c>
      <c r="Y112">
        <v>101952640</v>
      </c>
      <c r="Z112">
        <v>0</v>
      </c>
      <c r="AA112">
        <v>0</v>
      </c>
      <c r="AB112">
        <v>104432224</v>
      </c>
      <c r="AC112">
        <v>0</v>
      </c>
      <c r="AD112">
        <v>0</v>
      </c>
      <c r="AE112">
        <v>0</v>
      </c>
      <c r="AF112">
        <v>109735928</v>
      </c>
      <c r="AG112">
        <v>112910384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</row>
    <row r="113" spans="1:42" x14ac:dyDescent="0.25">
      <c r="A113">
        <v>3257</v>
      </c>
      <c r="B113" s="1">
        <f>DATE(2013,4,1) + TIME(0,0,0)</f>
        <v>41365</v>
      </c>
      <c r="C113">
        <v>89997536</v>
      </c>
      <c r="D113">
        <v>62860036</v>
      </c>
      <c r="E113">
        <v>72368568</v>
      </c>
      <c r="F113">
        <v>72037960</v>
      </c>
      <c r="G113">
        <v>80462952</v>
      </c>
      <c r="H113">
        <v>94823456</v>
      </c>
      <c r="I113">
        <v>99816280</v>
      </c>
      <c r="J113">
        <v>45009668</v>
      </c>
      <c r="K113">
        <v>64374156</v>
      </c>
      <c r="L113">
        <v>48942608</v>
      </c>
      <c r="M113">
        <v>0</v>
      </c>
      <c r="N113">
        <v>0</v>
      </c>
      <c r="O113">
        <v>0</v>
      </c>
      <c r="P113">
        <v>98080240</v>
      </c>
      <c r="Q113">
        <v>92396776</v>
      </c>
      <c r="R113">
        <v>97444808</v>
      </c>
      <c r="S113">
        <v>81601608</v>
      </c>
      <c r="T113">
        <v>0</v>
      </c>
      <c r="U113">
        <v>97174904</v>
      </c>
      <c r="V113">
        <v>0</v>
      </c>
      <c r="W113">
        <v>103810320</v>
      </c>
      <c r="X113">
        <v>0</v>
      </c>
      <c r="Y113">
        <v>104727768</v>
      </c>
      <c r="Z113">
        <v>0</v>
      </c>
      <c r="AA113">
        <v>0</v>
      </c>
      <c r="AB113">
        <v>102251488</v>
      </c>
      <c r="AC113">
        <v>0</v>
      </c>
      <c r="AD113">
        <v>0</v>
      </c>
      <c r="AE113">
        <v>0</v>
      </c>
      <c r="AF113">
        <v>105948456</v>
      </c>
      <c r="AG113">
        <v>105041520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</row>
    <row r="114" spans="1:42" x14ac:dyDescent="0.25">
      <c r="A114">
        <v>3287</v>
      </c>
      <c r="B114" s="1">
        <f>DATE(2013,5,1) + TIME(0,0,0)</f>
        <v>41395</v>
      </c>
      <c r="C114">
        <v>96582032</v>
      </c>
      <c r="D114">
        <v>78797104</v>
      </c>
      <c r="E114">
        <v>87570920</v>
      </c>
      <c r="F114">
        <v>78069192</v>
      </c>
      <c r="G114">
        <v>66792752</v>
      </c>
      <c r="H114">
        <v>91457616</v>
      </c>
      <c r="I114">
        <v>93748592</v>
      </c>
      <c r="J114">
        <v>33533316</v>
      </c>
      <c r="K114">
        <v>57413336</v>
      </c>
      <c r="L114">
        <v>62381020</v>
      </c>
      <c r="M114">
        <v>0</v>
      </c>
      <c r="N114">
        <v>0</v>
      </c>
      <c r="O114">
        <v>0</v>
      </c>
      <c r="P114">
        <v>97162784</v>
      </c>
      <c r="Q114">
        <v>90226680</v>
      </c>
      <c r="R114">
        <v>94966168</v>
      </c>
      <c r="S114">
        <v>90051664</v>
      </c>
      <c r="T114">
        <v>0</v>
      </c>
      <c r="U114">
        <v>93487624</v>
      </c>
      <c r="V114">
        <v>0</v>
      </c>
      <c r="W114">
        <v>105673296</v>
      </c>
      <c r="X114">
        <v>0</v>
      </c>
      <c r="Y114">
        <v>105166168</v>
      </c>
      <c r="Z114">
        <v>0</v>
      </c>
      <c r="AA114">
        <v>0</v>
      </c>
      <c r="AB114">
        <v>99326904</v>
      </c>
      <c r="AC114">
        <v>0</v>
      </c>
      <c r="AD114">
        <v>0</v>
      </c>
      <c r="AE114">
        <v>0</v>
      </c>
      <c r="AF114">
        <v>106816584</v>
      </c>
      <c r="AG114">
        <v>99933664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</row>
    <row r="115" spans="1:42" x14ac:dyDescent="0.25">
      <c r="A115">
        <v>3318</v>
      </c>
      <c r="B115" s="1">
        <f>DATE(2013,6,1) + TIME(0,0,0)</f>
        <v>41426</v>
      </c>
      <c r="C115">
        <v>94192944</v>
      </c>
      <c r="D115">
        <v>77297288</v>
      </c>
      <c r="E115">
        <v>87403960</v>
      </c>
      <c r="F115">
        <v>88821608</v>
      </c>
      <c r="G115">
        <v>76618032</v>
      </c>
      <c r="H115">
        <v>83484696</v>
      </c>
      <c r="I115">
        <v>92833584</v>
      </c>
      <c r="J115">
        <v>64177440</v>
      </c>
      <c r="K115">
        <v>68516176</v>
      </c>
      <c r="L115">
        <v>56039532</v>
      </c>
      <c r="M115">
        <v>0</v>
      </c>
      <c r="N115">
        <v>0</v>
      </c>
      <c r="O115">
        <v>0</v>
      </c>
      <c r="P115">
        <v>97132040</v>
      </c>
      <c r="Q115">
        <v>85387032</v>
      </c>
      <c r="R115">
        <v>87345112</v>
      </c>
      <c r="S115">
        <v>104980136</v>
      </c>
      <c r="T115">
        <v>0</v>
      </c>
      <c r="U115">
        <v>88150880</v>
      </c>
      <c r="V115">
        <v>0</v>
      </c>
      <c r="W115">
        <v>104984656</v>
      </c>
      <c r="X115">
        <v>0</v>
      </c>
      <c r="Y115">
        <v>103166288</v>
      </c>
      <c r="Z115">
        <v>0</v>
      </c>
      <c r="AA115">
        <v>0</v>
      </c>
      <c r="AB115">
        <v>99096824</v>
      </c>
      <c r="AC115">
        <v>0</v>
      </c>
      <c r="AD115">
        <v>0</v>
      </c>
      <c r="AE115">
        <v>0</v>
      </c>
      <c r="AF115">
        <v>103193272</v>
      </c>
      <c r="AG115">
        <v>102799584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</row>
    <row r="116" spans="1:42" x14ac:dyDescent="0.25">
      <c r="A116">
        <v>3348</v>
      </c>
      <c r="B116" s="1">
        <f>DATE(2013,7,1) + TIME(0,0,0)</f>
        <v>41456</v>
      </c>
      <c r="C116">
        <v>94189760</v>
      </c>
      <c r="D116">
        <v>81470944</v>
      </c>
      <c r="E116">
        <v>92617560</v>
      </c>
      <c r="F116">
        <v>94058936</v>
      </c>
      <c r="G116">
        <v>78762000</v>
      </c>
      <c r="H116">
        <v>88424480</v>
      </c>
      <c r="I116">
        <v>90000432</v>
      </c>
      <c r="J116">
        <v>63283312</v>
      </c>
      <c r="K116">
        <v>67103244</v>
      </c>
      <c r="L116">
        <v>58464192</v>
      </c>
      <c r="M116">
        <v>0</v>
      </c>
      <c r="N116">
        <v>0</v>
      </c>
      <c r="O116">
        <v>0</v>
      </c>
      <c r="P116">
        <v>99489976</v>
      </c>
      <c r="Q116">
        <v>92870008</v>
      </c>
      <c r="R116">
        <v>97169600</v>
      </c>
      <c r="S116">
        <v>86008480</v>
      </c>
      <c r="T116">
        <v>0</v>
      </c>
      <c r="U116">
        <v>83920592</v>
      </c>
      <c r="V116">
        <v>0</v>
      </c>
      <c r="W116">
        <v>102838480</v>
      </c>
      <c r="X116">
        <v>0</v>
      </c>
      <c r="Y116">
        <v>103588200</v>
      </c>
      <c r="Z116">
        <v>0</v>
      </c>
      <c r="AA116">
        <v>0</v>
      </c>
      <c r="AB116">
        <v>98246688</v>
      </c>
      <c r="AC116">
        <v>0</v>
      </c>
      <c r="AD116">
        <v>0</v>
      </c>
      <c r="AE116">
        <v>0</v>
      </c>
      <c r="AF116">
        <v>105156912</v>
      </c>
      <c r="AG116">
        <v>106056944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</row>
    <row r="117" spans="1:42" x14ac:dyDescent="0.25">
      <c r="A117">
        <v>3379</v>
      </c>
      <c r="B117" s="1">
        <f>DATE(2013,8,1) + TIME(0,0,0)</f>
        <v>41487</v>
      </c>
      <c r="C117">
        <v>87038496</v>
      </c>
      <c r="D117">
        <v>73364896</v>
      </c>
      <c r="E117">
        <v>92017216</v>
      </c>
      <c r="F117">
        <v>91502312</v>
      </c>
      <c r="G117">
        <v>75869760</v>
      </c>
      <c r="H117">
        <v>84075296</v>
      </c>
      <c r="I117">
        <v>95493912</v>
      </c>
      <c r="J117">
        <v>81067800</v>
      </c>
      <c r="K117">
        <v>46745144</v>
      </c>
      <c r="L117">
        <v>61297740</v>
      </c>
      <c r="M117">
        <v>0</v>
      </c>
      <c r="N117">
        <v>0</v>
      </c>
      <c r="O117">
        <v>0</v>
      </c>
      <c r="P117">
        <v>86383216</v>
      </c>
      <c r="Q117">
        <v>80935384</v>
      </c>
      <c r="R117">
        <v>84480512</v>
      </c>
      <c r="S117">
        <v>68554032</v>
      </c>
      <c r="T117">
        <v>0</v>
      </c>
      <c r="U117">
        <v>72924800</v>
      </c>
      <c r="V117">
        <v>0</v>
      </c>
      <c r="W117">
        <v>83703360</v>
      </c>
      <c r="X117">
        <v>0</v>
      </c>
      <c r="Y117">
        <v>69895128</v>
      </c>
      <c r="Z117">
        <v>0</v>
      </c>
      <c r="AA117">
        <v>0</v>
      </c>
      <c r="AB117">
        <v>113642056</v>
      </c>
      <c r="AC117">
        <v>0</v>
      </c>
      <c r="AD117">
        <v>0</v>
      </c>
      <c r="AE117">
        <v>0</v>
      </c>
      <c r="AF117">
        <v>114677400</v>
      </c>
      <c r="AG117">
        <v>116145616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</row>
    <row r="118" spans="1:42" x14ac:dyDescent="0.25">
      <c r="A118">
        <v>3410</v>
      </c>
      <c r="B118" s="1">
        <f>DATE(2013,9,1) + TIME(0,0,0)</f>
        <v>41518</v>
      </c>
      <c r="C118">
        <v>92349736</v>
      </c>
      <c r="D118">
        <v>64757548</v>
      </c>
      <c r="E118">
        <v>88504160</v>
      </c>
      <c r="F118">
        <v>90282768</v>
      </c>
      <c r="G118">
        <v>78098656</v>
      </c>
      <c r="H118">
        <v>86352912</v>
      </c>
      <c r="I118">
        <v>93467776</v>
      </c>
      <c r="J118">
        <v>80877424</v>
      </c>
      <c r="K118">
        <v>51212932</v>
      </c>
      <c r="L118">
        <v>61420348</v>
      </c>
      <c r="M118">
        <v>0</v>
      </c>
      <c r="N118">
        <v>0</v>
      </c>
      <c r="O118">
        <v>0</v>
      </c>
      <c r="P118">
        <v>93599840</v>
      </c>
      <c r="Q118">
        <v>87138568</v>
      </c>
      <c r="R118">
        <v>91029272</v>
      </c>
      <c r="S118">
        <v>99228160</v>
      </c>
      <c r="T118">
        <v>0</v>
      </c>
      <c r="U118">
        <v>82834416</v>
      </c>
      <c r="V118">
        <v>0</v>
      </c>
      <c r="W118">
        <v>99439688</v>
      </c>
      <c r="X118">
        <v>0</v>
      </c>
      <c r="Y118">
        <v>100174864</v>
      </c>
      <c r="Z118">
        <v>0</v>
      </c>
      <c r="AA118">
        <v>0</v>
      </c>
      <c r="AB118">
        <v>115755096</v>
      </c>
      <c r="AC118">
        <v>0</v>
      </c>
      <c r="AD118">
        <v>0</v>
      </c>
      <c r="AE118">
        <v>0</v>
      </c>
      <c r="AF118">
        <v>124602920</v>
      </c>
      <c r="AG118">
        <v>123022696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</row>
    <row r="119" spans="1:42" x14ac:dyDescent="0.25">
      <c r="A119">
        <v>3440</v>
      </c>
      <c r="B119" s="1">
        <f>DATE(2013,10,1) + TIME(0,0,0)</f>
        <v>41548</v>
      </c>
      <c r="C119">
        <v>86697240</v>
      </c>
      <c r="D119">
        <v>66652404</v>
      </c>
      <c r="E119">
        <v>71934184</v>
      </c>
      <c r="F119">
        <v>78062304</v>
      </c>
      <c r="G119">
        <v>71832472</v>
      </c>
      <c r="H119">
        <v>81464648</v>
      </c>
      <c r="I119">
        <v>87285920</v>
      </c>
      <c r="J119">
        <v>58036680</v>
      </c>
      <c r="K119">
        <v>47909972</v>
      </c>
      <c r="L119">
        <v>58504204</v>
      </c>
      <c r="M119">
        <v>0</v>
      </c>
      <c r="N119">
        <v>0</v>
      </c>
      <c r="O119">
        <v>0</v>
      </c>
      <c r="P119">
        <v>96989680</v>
      </c>
      <c r="Q119">
        <v>89833472</v>
      </c>
      <c r="R119">
        <v>93120328</v>
      </c>
      <c r="S119">
        <v>100296968</v>
      </c>
      <c r="T119">
        <v>0</v>
      </c>
      <c r="U119">
        <v>80401024</v>
      </c>
      <c r="V119">
        <v>0</v>
      </c>
      <c r="W119">
        <v>100640040</v>
      </c>
      <c r="X119">
        <v>0</v>
      </c>
      <c r="Y119">
        <v>102929344</v>
      </c>
      <c r="Z119">
        <v>0</v>
      </c>
      <c r="AA119">
        <v>0</v>
      </c>
      <c r="AB119">
        <v>115989976</v>
      </c>
      <c r="AC119">
        <v>0</v>
      </c>
      <c r="AD119">
        <v>0</v>
      </c>
      <c r="AE119">
        <v>0</v>
      </c>
      <c r="AF119">
        <v>113836576</v>
      </c>
      <c r="AG119">
        <v>112553712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</row>
    <row r="120" spans="1:42" x14ac:dyDescent="0.25">
      <c r="A120">
        <v>3471</v>
      </c>
      <c r="B120" s="1">
        <f>DATE(2013,11,1) + TIME(0,0,0)</f>
        <v>41579</v>
      </c>
      <c r="C120">
        <v>92350704</v>
      </c>
      <c r="D120">
        <v>64757584</v>
      </c>
      <c r="E120">
        <v>88504176</v>
      </c>
      <c r="F120">
        <v>90282768</v>
      </c>
      <c r="G120">
        <v>78098688</v>
      </c>
      <c r="H120">
        <v>86353280</v>
      </c>
      <c r="I120">
        <v>93467192</v>
      </c>
      <c r="J120">
        <v>80877424</v>
      </c>
      <c r="K120">
        <v>51212932</v>
      </c>
      <c r="L120">
        <v>61420360</v>
      </c>
      <c r="M120">
        <v>0</v>
      </c>
      <c r="N120">
        <v>0</v>
      </c>
      <c r="O120">
        <v>0</v>
      </c>
      <c r="P120">
        <v>93599880</v>
      </c>
      <c r="Q120">
        <v>87138568</v>
      </c>
      <c r="R120">
        <v>91029368</v>
      </c>
      <c r="S120">
        <v>99225152</v>
      </c>
      <c r="T120">
        <v>0</v>
      </c>
      <c r="U120">
        <v>82833328</v>
      </c>
      <c r="V120">
        <v>0</v>
      </c>
      <c r="W120">
        <v>82858088</v>
      </c>
      <c r="X120">
        <v>0</v>
      </c>
      <c r="Y120">
        <v>100175376</v>
      </c>
      <c r="Z120">
        <v>0</v>
      </c>
      <c r="AA120">
        <v>0</v>
      </c>
      <c r="AB120">
        <v>115755096</v>
      </c>
      <c r="AC120">
        <v>0</v>
      </c>
      <c r="AD120">
        <v>0</v>
      </c>
      <c r="AE120">
        <v>0</v>
      </c>
      <c r="AF120">
        <v>124603448</v>
      </c>
      <c r="AG120">
        <v>123022696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</row>
    <row r="121" spans="1:42" x14ac:dyDescent="0.25">
      <c r="A121">
        <v>3501</v>
      </c>
      <c r="B121" s="1">
        <f>DATE(2013,12,1) + TIME(0,0,0)</f>
        <v>41609</v>
      </c>
      <c r="C121">
        <v>93842224</v>
      </c>
      <c r="D121">
        <v>74186728</v>
      </c>
      <c r="E121">
        <v>94094392</v>
      </c>
      <c r="F121">
        <v>95322136</v>
      </c>
      <c r="G121">
        <v>79921992</v>
      </c>
      <c r="H121">
        <v>85621824</v>
      </c>
      <c r="I121">
        <v>96832384</v>
      </c>
      <c r="J121">
        <v>68183288</v>
      </c>
      <c r="K121">
        <v>49776628</v>
      </c>
      <c r="L121">
        <v>55147456</v>
      </c>
      <c r="M121">
        <v>0</v>
      </c>
      <c r="N121">
        <v>0</v>
      </c>
      <c r="O121">
        <v>0</v>
      </c>
      <c r="P121">
        <v>86149072</v>
      </c>
      <c r="Q121">
        <v>80469984</v>
      </c>
      <c r="R121">
        <v>83996696</v>
      </c>
      <c r="S121">
        <v>102809184</v>
      </c>
      <c r="T121">
        <v>0</v>
      </c>
      <c r="U121">
        <v>83440440</v>
      </c>
      <c r="V121">
        <v>0</v>
      </c>
      <c r="W121">
        <v>110499896</v>
      </c>
      <c r="X121">
        <v>0</v>
      </c>
      <c r="Y121">
        <v>103678568</v>
      </c>
      <c r="Z121">
        <v>0</v>
      </c>
      <c r="AA121">
        <v>0</v>
      </c>
      <c r="AB121">
        <v>118240048</v>
      </c>
      <c r="AC121">
        <v>0</v>
      </c>
      <c r="AD121">
        <v>0</v>
      </c>
      <c r="AE121">
        <v>0</v>
      </c>
      <c r="AF121">
        <v>121486816</v>
      </c>
      <c r="AG121">
        <v>112513256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</row>
    <row r="122" spans="1:42" x14ac:dyDescent="0.25">
      <c r="A122">
        <v>3532</v>
      </c>
      <c r="B122" s="1">
        <f>DATE(2014,1,1) + TIME(0,0,0)</f>
        <v>41640</v>
      </c>
      <c r="C122">
        <v>87666728</v>
      </c>
      <c r="D122">
        <v>39632316</v>
      </c>
      <c r="E122">
        <v>89062304</v>
      </c>
      <c r="F122">
        <v>93234448</v>
      </c>
      <c r="G122">
        <v>84240328</v>
      </c>
      <c r="H122">
        <v>88430936</v>
      </c>
      <c r="I122">
        <v>84827680</v>
      </c>
      <c r="J122">
        <v>70296744</v>
      </c>
      <c r="K122">
        <v>51341928</v>
      </c>
      <c r="L122">
        <v>61794596</v>
      </c>
      <c r="M122">
        <v>0</v>
      </c>
      <c r="N122">
        <v>0</v>
      </c>
      <c r="O122">
        <v>0</v>
      </c>
      <c r="P122">
        <v>89225168</v>
      </c>
      <c r="Q122">
        <v>82890360</v>
      </c>
      <c r="R122">
        <v>86361712</v>
      </c>
      <c r="S122">
        <v>105506064</v>
      </c>
      <c r="T122">
        <v>0</v>
      </c>
      <c r="U122">
        <v>83090544</v>
      </c>
      <c r="V122">
        <v>0</v>
      </c>
      <c r="W122">
        <v>111997840</v>
      </c>
      <c r="X122">
        <v>0</v>
      </c>
      <c r="Y122">
        <v>101141728</v>
      </c>
      <c r="Z122">
        <v>0</v>
      </c>
      <c r="AA122">
        <v>0</v>
      </c>
      <c r="AB122">
        <v>109029112</v>
      </c>
      <c r="AC122">
        <v>0</v>
      </c>
      <c r="AD122">
        <v>0</v>
      </c>
      <c r="AE122">
        <v>0</v>
      </c>
      <c r="AF122">
        <v>113261512</v>
      </c>
      <c r="AG122">
        <v>84957952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</row>
    <row r="123" spans="1:42" x14ac:dyDescent="0.25">
      <c r="A123">
        <v>3563</v>
      </c>
      <c r="B123" s="1">
        <f>DATE(2014,2,1) + TIME(0,0,0)</f>
        <v>41671</v>
      </c>
      <c r="C123">
        <v>88232008</v>
      </c>
      <c r="D123">
        <v>20170302</v>
      </c>
      <c r="E123">
        <v>81423584</v>
      </c>
      <c r="F123">
        <v>88276520</v>
      </c>
      <c r="G123">
        <v>73202368</v>
      </c>
      <c r="H123">
        <v>83327760</v>
      </c>
      <c r="I123">
        <v>79782064</v>
      </c>
      <c r="J123">
        <v>72580616</v>
      </c>
      <c r="K123">
        <v>39054944</v>
      </c>
      <c r="L123">
        <v>50594388</v>
      </c>
      <c r="M123">
        <v>0</v>
      </c>
      <c r="N123">
        <v>0</v>
      </c>
      <c r="O123">
        <v>0</v>
      </c>
      <c r="P123">
        <v>86667104</v>
      </c>
      <c r="Q123">
        <v>80896832</v>
      </c>
      <c r="R123">
        <v>83745672</v>
      </c>
      <c r="S123">
        <v>101612008</v>
      </c>
      <c r="T123">
        <v>0</v>
      </c>
      <c r="U123">
        <v>82596976</v>
      </c>
      <c r="V123">
        <v>0</v>
      </c>
      <c r="W123">
        <v>110967968</v>
      </c>
      <c r="X123">
        <v>0</v>
      </c>
      <c r="Y123">
        <v>97434072</v>
      </c>
      <c r="Z123">
        <v>0</v>
      </c>
      <c r="AA123">
        <v>0</v>
      </c>
      <c r="AB123">
        <v>83609608</v>
      </c>
      <c r="AC123">
        <v>0</v>
      </c>
      <c r="AD123">
        <v>0</v>
      </c>
      <c r="AE123">
        <v>0</v>
      </c>
      <c r="AF123">
        <v>84115952</v>
      </c>
      <c r="AG123">
        <v>72458536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</row>
    <row r="124" spans="1:42" x14ac:dyDescent="0.25">
      <c r="A124">
        <v>3591</v>
      </c>
      <c r="B124" s="1">
        <f>DATE(2014,3,1) + TIME(0,0,0)</f>
        <v>41699</v>
      </c>
      <c r="C124">
        <v>91912992</v>
      </c>
      <c r="D124">
        <v>50798980</v>
      </c>
      <c r="E124">
        <v>82890224</v>
      </c>
      <c r="F124">
        <v>86031128</v>
      </c>
      <c r="G124">
        <v>82431008</v>
      </c>
      <c r="H124">
        <v>72426512</v>
      </c>
      <c r="I124">
        <v>84804832</v>
      </c>
      <c r="J124">
        <v>88303616</v>
      </c>
      <c r="K124">
        <v>74260744</v>
      </c>
      <c r="L124">
        <v>63208204</v>
      </c>
      <c r="M124">
        <v>0</v>
      </c>
      <c r="N124">
        <v>0</v>
      </c>
      <c r="O124">
        <v>0</v>
      </c>
      <c r="P124">
        <v>91063272</v>
      </c>
      <c r="Q124">
        <v>84168120</v>
      </c>
      <c r="R124">
        <v>86786072</v>
      </c>
      <c r="S124">
        <v>111509192</v>
      </c>
      <c r="T124">
        <v>0</v>
      </c>
      <c r="U124">
        <v>87492416</v>
      </c>
      <c r="V124">
        <v>0</v>
      </c>
      <c r="W124">
        <v>117916656</v>
      </c>
      <c r="X124">
        <v>0</v>
      </c>
      <c r="Y124">
        <v>99897192</v>
      </c>
      <c r="Z124">
        <v>0</v>
      </c>
      <c r="AA124">
        <v>0</v>
      </c>
      <c r="AB124">
        <v>102714256</v>
      </c>
      <c r="AC124">
        <v>0</v>
      </c>
      <c r="AD124">
        <v>0</v>
      </c>
      <c r="AE124">
        <v>0</v>
      </c>
      <c r="AF124">
        <v>115164304</v>
      </c>
      <c r="AG124">
        <v>95024888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</row>
    <row r="125" spans="1:42" x14ac:dyDescent="0.25">
      <c r="A125">
        <v>3622</v>
      </c>
      <c r="B125" s="1">
        <f>DATE(2014,4,1) + TIME(0,0,0)</f>
        <v>41730</v>
      </c>
      <c r="C125">
        <v>91926944</v>
      </c>
      <c r="D125">
        <v>81616176</v>
      </c>
      <c r="E125">
        <v>85246136</v>
      </c>
      <c r="F125">
        <v>88366608</v>
      </c>
      <c r="G125">
        <v>76186056</v>
      </c>
      <c r="H125">
        <v>68685496</v>
      </c>
      <c r="I125">
        <v>95598472</v>
      </c>
      <c r="J125">
        <v>76835544</v>
      </c>
      <c r="K125">
        <v>89164632</v>
      </c>
      <c r="L125">
        <v>56491336</v>
      </c>
      <c r="M125">
        <v>14917111</v>
      </c>
      <c r="N125">
        <v>14334871</v>
      </c>
      <c r="O125">
        <v>15728328</v>
      </c>
      <c r="P125">
        <v>83089424</v>
      </c>
      <c r="Q125">
        <v>80235624</v>
      </c>
      <c r="R125">
        <v>82123624</v>
      </c>
      <c r="S125">
        <v>85586952</v>
      </c>
      <c r="T125">
        <v>0</v>
      </c>
      <c r="U125">
        <v>84396792</v>
      </c>
      <c r="V125">
        <v>0</v>
      </c>
      <c r="W125">
        <v>118042760</v>
      </c>
      <c r="X125">
        <v>0</v>
      </c>
      <c r="Y125">
        <v>88911576</v>
      </c>
      <c r="Z125">
        <v>0</v>
      </c>
      <c r="AA125">
        <v>0</v>
      </c>
      <c r="AB125">
        <v>108238520</v>
      </c>
      <c r="AC125">
        <v>0</v>
      </c>
      <c r="AD125">
        <v>0</v>
      </c>
      <c r="AE125">
        <v>0</v>
      </c>
      <c r="AF125">
        <v>109333176</v>
      </c>
      <c r="AG125">
        <v>101176992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</row>
    <row r="126" spans="1:42" x14ac:dyDescent="0.25">
      <c r="A126">
        <v>3652</v>
      </c>
      <c r="B126" s="1">
        <f>DATE(2014,5,1) + TIME(0,0,0)</f>
        <v>41760</v>
      </c>
      <c r="C126">
        <v>97244672</v>
      </c>
      <c r="D126">
        <v>97742808</v>
      </c>
      <c r="E126">
        <v>9501880</v>
      </c>
      <c r="F126">
        <v>95132352</v>
      </c>
      <c r="G126">
        <v>81885224</v>
      </c>
      <c r="H126">
        <v>77735728</v>
      </c>
      <c r="I126">
        <v>94288200</v>
      </c>
      <c r="J126">
        <v>97263344</v>
      </c>
      <c r="K126">
        <v>100660016</v>
      </c>
      <c r="L126">
        <v>54597528</v>
      </c>
      <c r="M126">
        <v>51958552</v>
      </c>
      <c r="N126">
        <v>51425084</v>
      </c>
      <c r="O126">
        <v>67112632</v>
      </c>
      <c r="P126">
        <v>61711544</v>
      </c>
      <c r="Q126">
        <v>66043356</v>
      </c>
      <c r="R126">
        <v>55527020</v>
      </c>
      <c r="S126">
        <v>32307010</v>
      </c>
      <c r="T126">
        <v>0</v>
      </c>
      <c r="U126">
        <v>53037532</v>
      </c>
      <c r="V126">
        <v>0</v>
      </c>
      <c r="W126">
        <v>97546248</v>
      </c>
      <c r="X126">
        <v>0</v>
      </c>
      <c r="Y126">
        <v>66949624</v>
      </c>
      <c r="Z126">
        <v>0</v>
      </c>
      <c r="AA126">
        <v>0</v>
      </c>
      <c r="AB126">
        <v>109109824</v>
      </c>
      <c r="AC126">
        <v>0</v>
      </c>
      <c r="AD126">
        <v>0</v>
      </c>
      <c r="AE126">
        <v>0</v>
      </c>
      <c r="AF126">
        <v>110059328</v>
      </c>
      <c r="AG126">
        <v>80667144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</row>
    <row r="127" spans="1:42" x14ac:dyDescent="0.25">
      <c r="A127">
        <v>3683</v>
      </c>
      <c r="B127" s="1">
        <f>DATE(2014,6,1) + TIME(0,0,0)</f>
        <v>41791</v>
      </c>
      <c r="C127">
        <v>101379984</v>
      </c>
      <c r="D127">
        <v>97783600</v>
      </c>
      <c r="E127">
        <v>0</v>
      </c>
      <c r="F127">
        <v>97576176</v>
      </c>
      <c r="G127">
        <v>83856384</v>
      </c>
      <c r="H127">
        <v>43446460</v>
      </c>
      <c r="I127">
        <v>87488504</v>
      </c>
      <c r="J127">
        <v>98987144</v>
      </c>
      <c r="K127">
        <v>99948496</v>
      </c>
      <c r="L127">
        <v>56591244</v>
      </c>
      <c r="M127">
        <v>49653728</v>
      </c>
      <c r="N127">
        <v>57128252</v>
      </c>
      <c r="O127">
        <v>56327936</v>
      </c>
      <c r="P127">
        <v>72440968</v>
      </c>
      <c r="Q127">
        <v>47071224</v>
      </c>
      <c r="R127">
        <v>6451824.5</v>
      </c>
      <c r="S127">
        <v>20503990</v>
      </c>
      <c r="T127">
        <v>0</v>
      </c>
      <c r="U127">
        <v>82661616</v>
      </c>
      <c r="V127">
        <v>0</v>
      </c>
      <c r="W127">
        <v>88335912</v>
      </c>
      <c r="X127">
        <v>0</v>
      </c>
      <c r="Y127">
        <v>54138480</v>
      </c>
      <c r="Z127">
        <v>0</v>
      </c>
      <c r="AA127">
        <v>0</v>
      </c>
      <c r="AB127">
        <v>103577568</v>
      </c>
      <c r="AC127">
        <v>0</v>
      </c>
      <c r="AD127">
        <v>0</v>
      </c>
      <c r="AE127">
        <v>0</v>
      </c>
      <c r="AF127">
        <v>113680696</v>
      </c>
      <c r="AG127">
        <v>87610048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</row>
    <row r="128" spans="1:42" x14ac:dyDescent="0.25">
      <c r="A128">
        <v>3713</v>
      </c>
      <c r="B128" s="1">
        <f>DATE(2014,7,1) + TIME(0,0,0)</f>
        <v>41821</v>
      </c>
      <c r="C128">
        <v>102545440</v>
      </c>
      <c r="D128">
        <v>102950024</v>
      </c>
      <c r="E128">
        <v>0</v>
      </c>
      <c r="F128">
        <v>100602112</v>
      </c>
      <c r="G128">
        <v>84725176</v>
      </c>
      <c r="H128">
        <v>83996976</v>
      </c>
      <c r="I128">
        <v>90248032</v>
      </c>
      <c r="J128">
        <v>99893392</v>
      </c>
      <c r="K128">
        <v>99703496</v>
      </c>
      <c r="L128">
        <v>45217224</v>
      </c>
      <c r="M128">
        <v>49711652</v>
      </c>
      <c r="N128">
        <v>50321232</v>
      </c>
      <c r="O128">
        <v>49889180</v>
      </c>
      <c r="P128">
        <v>55928328</v>
      </c>
      <c r="Q128">
        <v>0</v>
      </c>
      <c r="R128">
        <v>23237702</v>
      </c>
      <c r="S128">
        <v>5171521.5</v>
      </c>
      <c r="T128">
        <v>0</v>
      </c>
      <c r="U128">
        <v>66852524</v>
      </c>
      <c r="V128">
        <v>0</v>
      </c>
      <c r="W128">
        <v>75174864</v>
      </c>
      <c r="X128">
        <v>0</v>
      </c>
      <c r="Y128">
        <v>43908668</v>
      </c>
      <c r="Z128">
        <v>0</v>
      </c>
      <c r="AA128">
        <v>0</v>
      </c>
      <c r="AB128">
        <v>115366880</v>
      </c>
      <c r="AC128">
        <v>0</v>
      </c>
      <c r="AD128">
        <v>0</v>
      </c>
      <c r="AE128">
        <v>0</v>
      </c>
      <c r="AF128">
        <v>124673504</v>
      </c>
      <c r="AG128">
        <v>89173784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</row>
    <row r="129" spans="1:42" x14ac:dyDescent="0.25">
      <c r="A129">
        <v>3744</v>
      </c>
      <c r="B129" s="1">
        <f>DATE(2014,8,1) + TIME(0,0,0)</f>
        <v>41852</v>
      </c>
      <c r="C129">
        <v>98808400</v>
      </c>
      <c r="D129">
        <v>96248144</v>
      </c>
      <c r="E129">
        <v>66371852</v>
      </c>
      <c r="F129">
        <v>96208720</v>
      </c>
      <c r="G129">
        <v>78672960</v>
      </c>
      <c r="H129">
        <v>76574168</v>
      </c>
      <c r="I129">
        <v>92337176</v>
      </c>
      <c r="J129">
        <v>92477384</v>
      </c>
      <c r="K129">
        <v>94264576</v>
      </c>
      <c r="L129">
        <v>49991024</v>
      </c>
      <c r="M129">
        <v>45941748</v>
      </c>
      <c r="N129">
        <v>59210980</v>
      </c>
      <c r="O129">
        <v>74052848</v>
      </c>
      <c r="P129">
        <v>73047296</v>
      </c>
      <c r="Q129">
        <v>0</v>
      </c>
      <c r="R129">
        <v>44195372</v>
      </c>
      <c r="S129">
        <v>2207039.25</v>
      </c>
      <c r="T129">
        <v>0</v>
      </c>
      <c r="U129">
        <v>13766472</v>
      </c>
      <c r="V129">
        <v>0</v>
      </c>
      <c r="W129">
        <v>94216432</v>
      </c>
      <c r="X129">
        <v>0</v>
      </c>
      <c r="Y129">
        <v>61732348</v>
      </c>
      <c r="Z129">
        <v>0</v>
      </c>
      <c r="AA129">
        <v>0</v>
      </c>
      <c r="AB129">
        <v>85645024</v>
      </c>
      <c r="AC129">
        <v>0</v>
      </c>
      <c r="AD129">
        <v>0</v>
      </c>
      <c r="AE129">
        <v>0</v>
      </c>
      <c r="AF129">
        <v>103693808</v>
      </c>
      <c r="AG129">
        <v>75445656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</row>
    <row r="130" spans="1:42" x14ac:dyDescent="0.25">
      <c r="A130">
        <v>3775</v>
      </c>
      <c r="B130" s="1">
        <f>DATE(2014,9,1) + TIME(0,0,0)</f>
        <v>41883</v>
      </c>
      <c r="C130">
        <v>91520464</v>
      </c>
      <c r="D130">
        <v>85043928</v>
      </c>
      <c r="E130">
        <v>79517088</v>
      </c>
      <c r="F130">
        <v>80870032</v>
      </c>
      <c r="G130">
        <v>71163792</v>
      </c>
      <c r="H130">
        <v>58457512</v>
      </c>
      <c r="I130">
        <v>75729928</v>
      </c>
      <c r="J130">
        <v>65751620</v>
      </c>
      <c r="K130">
        <v>90067848</v>
      </c>
      <c r="L130">
        <v>44255440</v>
      </c>
      <c r="M130">
        <v>56515096</v>
      </c>
      <c r="N130">
        <v>58472872</v>
      </c>
      <c r="O130">
        <v>65797836</v>
      </c>
      <c r="P130">
        <v>18403852</v>
      </c>
      <c r="Q130">
        <v>0</v>
      </c>
      <c r="R130">
        <v>70065040</v>
      </c>
      <c r="S130">
        <v>22921592</v>
      </c>
      <c r="T130">
        <v>0</v>
      </c>
      <c r="U130">
        <v>75918672</v>
      </c>
      <c r="V130">
        <v>0</v>
      </c>
      <c r="W130">
        <v>90515032</v>
      </c>
      <c r="X130">
        <v>0</v>
      </c>
      <c r="Y130">
        <v>59995980</v>
      </c>
      <c r="Z130">
        <v>0</v>
      </c>
      <c r="AA130">
        <v>0</v>
      </c>
      <c r="AB130">
        <v>103664176</v>
      </c>
      <c r="AC130">
        <v>0</v>
      </c>
      <c r="AD130">
        <v>0</v>
      </c>
      <c r="AE130">
        <v>0</v>
      </c>
      <c r="AF130">
        <v>104068000</v>
      </c>
      <c r="AG130">
        <v>77338864</v>
      </c>
      <c r="AH130">
        <v>0</v>
      </c>
      <c r="AI130">
        <v>0</v>
      </c>
      <c r="AJ130">
        <v>0</v>
      </c>
      <c r="AK130">
        <v>0</v>
      </c>
      <c r="AL130">
        <v>27564770</v>
      </c>
      <c r="AM130">
        <v>0</v>
      </c>
      <c r="AN130">
        <v>0</v>
      </c>
      <c r="AO130">
        <v>0</v>
      </c>
      <c r="AP130">
        <v>0</v>
      </c>
    </row>
    <row r="131" spans="1:42" x14ac:dyDescent="0.25">
      <c r="A131">
        <v>3805</v>
      </c>
      <c r="B131" s="1">
        <f>DATE(2014,10,1) + TIME(0,0,0)</f>
        <v>41913</v>
      </c>
      <c r="C131">
        <v>92357408</v>
      </c>
      <c r="D131">
        <v>87685424</v>
      </c>
      <c r="E131">
        <v>87227880</v>
      </c>
      <c r="F131">
        <v>91539168</v>
      </c>
      <c r="G131">
        <v>77252032</v>
      </c>
      <c r="H131">
        <v>73817320</v>
      </c>
      <c r="I131">
        <v>87528008</v>
      </c>
      <c r="J131">
        <v>67099992</v>
      </c>
      <c r="K131">
        <v>89839992</v>
      </c>
      <c r="L131">
        <v>47604180</v>
      </c>
      <c r="M131">
        <v>42005680</v>
      </c>
      <c r="N131">
        <v>57642748</v>
      </c>
      <c r="O131">
        <v>56399936</v>
      </c>
      <c r="P131">
        <v>71465208</v>
      </c>
      <c r="Q131">
        <v>4220066</v>
      </c>
      <c r="R131">
        <v>74218496</v>
      </c>
      <c r="S131">
        <v>17934764</v>
      </c>
      <c r="T131">
        <v>0</v>
      </c>
      <c r="U131">
        <v>61997548</v>
      </c>
      <c r="V131">
        <v>0</v>
      </c>
      <c r="W131">
        <v>61703940</v>
      </c>
      <c r="X131">
        <v>0</v>
      </c>
      <c r="Y131">
        <v>47571640</v>
      </c>
      <c r="Z131">
        <v>0</v>
      </c>
      <c r="AA131">
        <v>0</v>
      </c>
      <c r="AB131">
        <v>116120000</v>
      </c>
      <c r="AC131">
        <v>0</v>
      </c>
      <c r="AD131">
        <v>0</v>
      </c>
      <c r="AE131">
        <v>0</v>
      </c>
      <c r="AF131">
        <v>116983368</v>
      </c>
      <c r="AG131">
        <v>83143336</v>
      </c>
      <c r="AH131">
        <v>0</v>
      </c>
      <c r="AI131">
        <v>0</v>
      </c>
      <c r="AJ131">
        <v>0</v>
      </c>
      <c r="AK131">
        <v>0</v>
      </c>
      <c r="AL131">
        <v>16019749</v>
      </c>
      <c r="AM131">
        <v>0</v>
      </c>
      <c r="AN131">
        <v>0</v>
      </c>
      <c r="AO131">
        <v>0</v>
      </c>
      <c r="AP131">
        <v>0</v>
      </c>
    </row>
    <row r="132" spans="1:42" x14ac:dyDescent="0.25">
      <c r="A132">
        <v>3836</v>
      </c>
      <c r="B132" s="1">
        <f>DATE(2014,11,1) + TIME(0,0,0)</f>
        <v>41944</v>
      </c>
      <c r="C132">
        <v>94663512</v>
      </c>
      <c r="D132">
        <v>84982648</v>
      </c>
      <c r="E132">
        <v>89936600</v>
      </c>
      <c r="F132">
        <v>91266888</v>
      </c>
      <c r="G132">
        <v>81972512</v>
      </c>
      <c r="H132">
        <v>76429976</v>
      </c>
      <c r="I132">
        <v>91353304</v>
      </c>
      <c r="J132">
        <v>64222644</v>
      </c>
      <c r="K132">
        <v>86709680</v>
      </c>
      <c r="L132">
        <v>44068348</v>
      </c>
      <c r="M132">
        <v>48671612</v>
      </c>
      <c r="N132">
        <v>54162616</v>
      </c>
      <c r="O132">
        <v>50907444</v>
      </c>
      <c r="P132">
        <v>78318416</v>
      </c>
      <c r="Q132">
        <v>52706524</v>
      </c>
      <c r="R132">
        <v>86505800</v>
      </c>
      <c r="S132">
        <v>13605152</v>
      </c>
      <c r="T132">
        <v>0</v>
      </c>
      <c r="U132">
        <v>81623504</v>
      </c>
      <c r="V132">
        <v>0</v>
      </c>
      <c r="W132">
        <v>85599760</v>
      </c>
      <c r="X132">
        <v>0</v>
      </c>
      <c r="Y132">
        <v>27716172</v>
      </c>
      <c r="Z132">
        <v>0</v>
      </c>
      <c r="AA132">
        <v>0</v>
      </c>
      <c r="AB132">
        <v>92616112</v>
      </c>
      <c r="AC132">
        <v>0</v>
      </c>
      <c r="AD132">
        <v>0</v>
      </c>
      <c r="AE132">
        <v>0</v>
      </c>
      <c r="AF132">
        <v>114884872</v>
      </c>
      <c r="AG132">
        <v>72177368</v>
      </c>
      <c r="AH132">
        <v>0</v>
      </c>
      <c r="AI132">
        <v>0</v>
      </c>
      <c r="AJ132">
        <v>0</v>
      </c>
      <c r="AK132">
        <v>0</v>
      </c>
      <c r="AL132">
        <v>39954772</v>
      </c>
      <c r="AM132">
        <v>0</v>
      </c>
      <c r="AN132">
        <v>0</v>
      </c>
      <c r="AO132">
        <v>0</v>
      </c>
      <c r="AP132">
        <v>0</v>
      </c>
    </row>
    <row r="133" spans="1:42" x14ac:dyDescent="0.25">
      <c r="A133">
        <v>3866</v>
      </c>
      <c r="B133" s="1">
        <f>DATE(2014,12,1) + TIME(0,0,0)</f>
        <v>41974</v>
      </c>
      <c r="C133">
        <v>99279080</v>
      </c>
      <c r="D133">
        <v>93829168</v>
      </c>
      <c r="E133">
        <v>29430332</v>
      </c>
      <c r="F133">
        <v>92918960</v>
      </c>
      <c r="G133">
        <v>75558880</v>
      </c>
      <c r="H133">
        <v>65206120</v>
      </c>
      <c r="I133">
        <v>89851336</v>
      </c>
      <c r="J133">
        <v>93756624</v>
      </c>
      <c r="K133">
        <v>102099896</v>
      </c>
      <c r="L133">
        <v>51643200</v>
      </c>
      <c r="M133">
        <v>56243536</v>
      </c>
      <c r="N133">
        <v>50854448</v>
      </c>
      <c r="O133">
        <v>54230192</v>
      </c>
      <c r="P133">
        <v>82686032</v>
      </c>
      <c r="Q133">
        <v>51849904</v>
      </c>
      <c r="R133">
        <v>83305048</v>
      </c>
      <c r="S133">
        <v>4450687</v>
      </c>
      <c r="T133">
        <v>0</v>
      </c>
      <c r="U133">
        <v>86578528</v>
      </c>
      <c r="V133">
        <v>0</v>
      </c>
      <c r="W133">
        <v>95304488</v>
      </c>
      <c r="X133">
        <v>0</v>
      </c>
      <c r="Y133">
        <v>23556658</v>
      </c>
      <c r="Z133">
        <v>0</v>
      </c>
      <c r="AA133">
        <v>0</v>
      </c>
      <c r="AB133">
        <v>102403280</v>
      </c>
      <c r="AC133">
        <v>0</v>
      </c>
      <c r="AD133">
        <v>0</v>
      </c>
      <c r="AE133">
        <v>0</v>
      </c>
      <c r="AF133">
        <v>112677136</v>
      </c>
      <c r="AG133">
        <v>63492220</v>
      </c>
      <c r="AH133">
        <v>0</v>
      </c>
      <c r="AI133">
        <v>0</v>
      </c>
      <c r="AJ133">
        <v>0</v>
      </c>
      <c r="AK133">
        <v>0</v>
      </c>
      <c r="AL133">
        <v>45556804</v>
      </c>
      <c r="AM133">
        <v>0</v>
      </c>
      <c r="AN133">
        <v>0</v>
      </c>
      <c r="AO133">
        <v>0</v>
      </c>
      <c r="AP133">
        <v>0</v>
      </c>
    </row>
    <row r="134" spans="1:42" x14ac:dyDescent="0.25">
      <c r="A134">
        <v>3897</v>
      </c>
      <c r="B134" s="1">
        <f>DATE(2015,1,1) + TIME(0,0,0)</f>
        <v>42005</v>
      </c>
      <c r="C134">
        <v>61700360</v>
      </c>
      <c r="D134">
        <v>25937898</v>
      </c>
      <c r="E134">
        <v>52871548</v>
      </c>
      <c r="F134">
        <v>90576416</v>
      </c>
      <c r="G134">
        <v>81562872</v>
      </c>
      <c r="H134">
        <v>97694952</v>
      </c>
      <c r="I134">
        <v>78372144</v>
      </c>
      <c r="J134">
        <v>103890328</v>
      </c>
      <c r="K134">
        <v>103012832</v>
      </c>
      <c r="L134">
        <v>81531592</v>
      </c>
      <c r="M134">
        <v>48202360</v>
      </c>
      <c r="N134">
        <v>53450980</v>
      </c>
      <c r="O134">
        <v>53659544</v>
      </c>
      <c r="P134">
        <v>85438312</v>
      </c>
      <c r="Q134">
        <v>56267940</v>
      </c>
      <c r="R134">
        <v>87220560</v>
      </c>
      <c r="S134">
        <v>20077712</v>
      </c>
      <c r="T134">
        <v>0</v>
      </c>
      <c r="U134">
        <v>85658976</v>
      </c>
      <c r="V134">
        <v>0</v>
      </c>
      <c r="W134">
        <v>99421408</v>
      </c>
      <c r="X134">
        <v>0</v>
      </c>
      <c r="Y134">
        <v>4045260.75</v>
      </c>
      <c r="Z134">
        <v>0</v>
      </c>
      <c r="AA134">
        <v>0</v>
      </c>
      <c r="AB134">
        <v>107519208</v>
      </c>
      <c r="AC134">
        <v>0</v>
      </c>
      <c r="AD134">
        <v>0</v>
      </c>
      <c r="AE134">
        <v>0</v>
      </c>
      <c r="AF134">
        <v>111484136</v>
      </c>
      <c r="AG134">
        <v>69877232</v>
      </c>
      <c r="AH134">
        <v>0</v>
      </c>
      <c r="AI134">
        <v>0</v>
      </c>
      <c r="AJ134">
        <v>0</v>
      </c>
      <c r="AK134">
        <v>0</v>
      </c>
      <c r="AL134">
        <v>56616232</v>
      </c>
      <c r="AM134">
        <v>0</v>
      </c>
      <c r="AN134">
        <v>0</v>
      </c>
      <c r="AO134">
        <v>0</v>
      </c>
      <c r="AP134">
        <v>0</v>
      </c>
    </row>
    <row r="135" spans="1:42" x14ac:dyDescent="0.25">
      <c r="A135">
        <v>3928</v>
      </c>
      <c r="B135" s="1">
        <f>DATE(2015,2,1) + TIME(0,0,0)</f>
        <v>42036</v>
      </c>
      <c r="C135">
        <v>32820742</v>
      </c>
      <c r="D135">
        <v>58899068</v>
      </c>
      <c r="E135">
        <v>76229840</v>
      </c>
      <c r="F135">
        <v>20712892</v>
      </c>
      <c r="G135">
        <v>84894880</v>
      </c>
      <c r="H135">
        <v>99740328</v>
      </c>
      <c r="I135">
        <v>89308072</v>
      </c>
      <c r="J135">
        <v>111880648</v>
      </c>
      <c r="K135">
        <v>50154868</v>
      </c>
      <c r="L135">
        <v>84069352</v>
      </c>
      <c r="M135">
        <v>46015792</v>
      </c>
      <c r="N135">
        <v>54811996</v>
      </c>
      <c r="O135">
        <v>50356196</v>
      </c>
      <c r="P135">
        <v>76747528</v>
      </c>
      <c r="Q135">
        <v>49348580</v>
      </c>
      <c r="R135">
        <v>71429808</v>
      </c>
      <c r="S135">
        <v>52943700</v>
      </c>
      <c r="T135">
        <v>0</v>
      </c>
      <c r="U135">
        <v>84888096</v>
      </c>
      <c r="V135">
        <v>0</v>
      </c>
      <c r="W135">
        <v>94518960</v>
      </c>
      <c r="X135">
        <v>0</v>
      </c>
      <c r="Y135">
        <v>23870940</v>
      </c>
      <c r="Z135">
        <v>0</v>
      </c>
      <c r="AA135">
        <v>0</v>
      </c>
      <c r="AB135">
        <v>110358392</v>
      </c>
      <c r="AC135">
        <v>0</v>
      </c>
      <c r="AD135">
        <v>0</v>
      </c>
      <c r="AE135">
        <v>0</v>
      </c>
      <c r="AF135">
        <v>114319960</v>
      </c>
      <c r="AG135">
        <v>82470736</v>
      </c>
      <c r="AH135">
        <v>0</v>
      </c>
      <c r="AI135">
        <v>0</v>
      </c>
      <c r="AJ135">
        <v>0</v>
      </c>
      <c r="AK135">
        <v>0</v>
      </c>
      <c r="AL135">
        <v>56845080</v>
      </c>
      <c r="AM135">
        <v>0</v>
      </c>
      <c r="AN135">
        <v>0</v>
      </c>
      <c r="AO135">
        <v>0</v>
      </c>
      <c r="AP135">
        <v>0</v>
      </c>
    </row>
    <row r="136" spans="1:42" x14ac:dyDescent="0.25">
      <c r="A136">
        <v>3956</v>
      </c>
      <c r="B136" s="1">
        <f>DATE(2015,3,1) + TIME(0,0,0)</f>
        <v>42064</v>
      </c>
      <c r="C136">
        <v>97907632</v>
      </c>
      <c r="D136">
        <v>59601836</v>
      </c>
      <c r="E136">
        <v>83154504</v>
      </c>
      <c r="F136">
        <v>85166960</v>
      </c>
      <c r="G136">
        <v>80409544</v>
      </c>
      <c r="H136">
        <v>97012496</v>
      </c>
      <c r="I136">
        <v>86619168</v>
      </c>
      <c r="J136">
        <v>96521360</v>
      </c>
      <c r="K136">
        <v>0</v>
      </c>
      <c r="L136">
        <v>81251872</v>
      </c>
      <c r="M136">
        <v>50421412</v>
      </c>
      <c r="N136">
        <v>58111420</v>
      </c>
      <c r="O136">
        <v>53866712</v>
      </c>
      <c r="P136">
        <v>76330576</v>
      </c>
      <c r="Q136">
        <v>62382076</v>
      </c>
      <c r="R136">
        <v>69386056</v>
      </c>
      <c r="S136">
        <v>26240054</v>
      </c>
      <c r="T136">
        <v>0</v>
      </c>
      <c r="U136">
        <v>81485600</v>
      </c>
      <c r="V136">
        <v>0</v>
      </c>
      <c r="W136">
        <v>81720272</v>
      </c>
      <c r="X136">
        <v>0</v>
      </c>
      <c r="Y136">
        <v>2096567.5</v>
      </c>
      <c r="Z136">
        <v>0</v>
      </c>
      <c r="AA136">
        <v>0</v>
      </c>
      <c r="AB136">
        <v>114778112</v>
      </c>
      <c r="AC136">
        <v>0</v>
      </c>
      <c r="AD136">
        <v>0</v>
      </c>
      <c r="AE136">
        <v>0</v>
      </c>
      <c r="AF136">
        <v>118499624</v>
      </c>
      <c r="AG136">
        <v>87853352</v>
      </c>
      <c r="AH136">
        <v>0</v>
      </c>
      <c r="AI136">
        <v>0</v>
      </c>
      <c r="AJ136">
        <v>0</v>
      </c>
      <c r="AK136">
        <v>0</v>
      </c>
      <c r="AL136">
        <v>599771.6875</v>
      </c>
      <c r="AM136">
        <v>0</v>
      </c>
      <c r="AN136">
        <v>0</v>
      </c>
      <c r="AO136">
        <v>0</v>
      </c>
      <c r="AP136">
        <v>0</v>
      </c>
    </row>
    <row r="137" spans="1:42" x14ac:dyDescent="0.25">
      <c r="A137">
        <v>3987</v>
      </c>
      <c r="B137" s="1">
        <f>DATE(2015,4,1) + TIME(0,0,0)</f>
        <v>42095</v>
      </c>
      <c r="C137">
        <v>93297040</v>
      </c>
      <c r="D137">
        <v>93228600</v>
      </c>
      <c r="E137">
        <v>82940008</v>
      </c>
      <c r="F137">
        <v>84928256</v>
      </c>
      <c r="G137">
        <v>78943584</v>
      </c>
      <c r="H137">
        <v>44829876</v>
      </c>
      <c r="I137">
        <v>82653024</v>
      </c>
      <c r="J137">
        <v>93261432</v>
      </c>
      <c r="K137">
        <v>52512868</v>
      </c>
      <c r="L137">
        <v>77001016</v>
      </c>
      <c r="M137">
        <v>49657624</v>
      </c>
      <c r="N137">
        <v>59077136</v>
      </c>
      <c r="O137">
        <v>51108552</v>
      </c>
      <c r="P137">
        <v>61998236</v>
      </c>
      <c r="Q137">
        <v>53551364</v>
      </c>
      <c r="R137">
        <v>62210188</v>
      </c>
      <c r="S137">
        <v>7271054.5</v>
      </c>
      <c r="T137">
        <v>0</v>
      </c>
      <c r="U137">
        <v>76845320</v>
      </c>
      <c r="V137">
        <v>0</v>
      </c>
      <c r="W137">
        <v>72654984</v>
      </c>
      <c r="X137">
        <v>0</v>
      </c>
      <c r="Y137">
        <v>7003984.5</v>
      </c>
      <c r="Z137">
        <v>0</v>
      </c>
      <c r="AA137">
        <v>0</v>
      </c>
      <c r="AB137">
        <v>105429432</v>
      </c>
      <c r="AC137">
        <v>0</v>
      </c>
      <c r="AD137">
        <v>0</v>
      </c>
      <c r="AE137">
        <v>0</v>
      </c>
      <c r="AF137">
        <v>108890152</v>
      </c>
      <c r="AG137">
        <v>83755024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</row>
    <row r="138" spans="1:42" x14ac:dyDescent="0.25">
      <c r="A138">
        <v>4017</v>
      </c>
      <c r="B138" s="1">
        <f>DATE(2015,5,1) + TIME(0,0,0)</f>
        <v>42125</v>
      </c>
      <c r="C138">
        <v>88869008</v>
      </c>
      <c r="D138">
        <v>78851032</v>
      </c>
      <c r="E138">
        <v>67887408</v>
      </c>
      <c r="F138">
        <v>76129128</v>
      </c>
      <c r="G138">
        <v>22902252</v>
      </c>
      <c r="H138">
        <v>44644356</v>
      </c>
      <c r="I138">
        <v>50116552</v>
      </c>
      <c r="J138">
        <v>72779936</v>
      </c>
      <c r="K138">
        <v>88556616</v>
      </c>
      <c r="L138">
        <v>33147438</v>
      </c>
      <c r="M138">
        <v>47826936</v>
      </c>
      <c r="N138">
        <v>52369764</v>
      </c>
      <c r="O138">
        <v>51046400</v>
      </c>
      <c r="P138">
        <v>72928784</v>
      </c>
      <c r="Q138">
        <v>47599864</v>
      </c>
      <c r="R138">
        <v>49245704</v>
      </c>
      <c r="S138">
        <v>13304840</v>
      </c>
      <c r="T138">
        <v>0</v>
      </c>
      <c r="U138">
        <v>68025448</v>
      </c>
      <c r="V138">
        <v>0</v>
      </c>
      <c r="W138">
        <v>72722272</v>
      </c>
      <c r="X138">
        <v>0</v>
      </c>
      <c r="Y138">
        <v>7646703</v>
      </c>
      <c r="Z138">
        <v>0</v>
      </c>
      <c r="AA138">
        <v>0</v>
      </c>
      <c r="AB138">
        <v>78043512</v>
      </c>
      <c r="AC138">
        <v>0</v>
      </c>
      <c r="AD138">
        <v>0</v>
      </c>
      <c r="AE138">
        <v>0</v>
      </c>
      <c r="AF138">
        <v>96450464</v>
      </c>
      <c r="AG138">
        <v>71616680</v>
      </c>
      <c r="AH138">
        <v>1702149.125</v>
      </c>
      <c r="AI138">
        <v>0</v>
      </c>
      <c r="AJ138">
        <v>0</v>
      </c>
      <c r="AK138">
        <v>0</v>
      </c>
      <c r="AL138">
        <v>11666475</v>
      </c>
      <c r="AM138">
        <v>0</v>
      </c>
      <c r="AN138">
        <v>1571920.125</v>
      </c>
      <c r="AO138">
        <v>0</v>
      </c>
      <c r="AP138">
        <v>0</v>
      </c>
    </row>
    <row r="139" spans="1:42" x14ac:dyDescent="0.25">
      <c r="A139">
        <v>4048</v>
      </c>
      <c r="B139" s="1">
        <f>DATE(2015,6,1) + TIME(0,0,0)</f>
        <v>42156</v>
      </c>
      <c r="C139">
        <v>81718328</v>
      </c>
      <c r="D139">
        <v>72355336</v>
      </c>
      <c r="E139">
        <v>68055776</v>
      </c>
      <c r="F139">
        <v>73821872</v>
      </c>
      <c r="G139">
        <v>48587424</v>
      </c>
      <c r="H139">
        <v>76386032</v>
      </c>
      <c r="I139">
        <v>51106336</v>
      </c>
      <c r="J139">
        <v>29625680</v>
      </c>
      <c r="K139">
        <v>81441992</v>
      </c>
      <c r="L139">
        <v>58434772</v>
      </c>
      <c r="M139">
        <v>21084512</v>
      </c>
      <c r="N139">
        <v>54389448</v>
      </c>
      <c r="O139">
        <v>59561232</v>
      </c>
      <c r="P139">
        <v>40565608</v>
      </c>
      <c r="Q139">
        <v>24171140</v>
      </c>
      <c r="R139">
        <v>39960100</v>
      </c>
      <c r="S139">
        <v>9811442</v>
      </c>
      <c r="T139">
        <v>0</v>
      </c>
      <c r="U139">
        <v>40617828</v>
      </c>
      <c r="V139">
        <v>0</v>
      </c>
      <c r="W139">
        <v>24214560</v>
      </c>
      <c r="X139">
        <v>0</v>
      </c>
      <c r="Y139">
        <v>3842053.25</v>
      </c>
      <c r="Z139">
        <v>0</v>
      </c>
      <c r="AA139">
        <v>0</v>
      </c>
      <c r="AB139">
        <v>58986616</v>
      </c>
      <c r="AC139">
        <v>0</v>
      </c>
      <c r="AD139">
        <v>0</v>
      </c>
      <c r="AE139">
        <v>0</v>
      </c>
      <c r="AF139">
        <v>64528700</v>
      </c>
      <c r="AG139">
        <v>48628752</v>
      </c>
      <c r="AH139">
        <v>21742984</v>
      </c>
      <c r="AI139">
        <v>0</v>
      </c>
      <c r="AJ139">
        <v>16990356</v>
      </c>
      <c r="AK139">
        <v>0</v>
      </c>
      <c r="AL139">
        <v>4094535</v>
      </c>
      <c r="AM139">
        <v>0</v>
      </c>
      <c r="AN139">
        <v>19700004</v>
      </c>
      <c r="AO139">
        <v>0</v>
      </c>
      <c r="AP139">
        <v>0</v>
      </c>
    </row>
    <row r="140" spans="1:42" x14ac:dyDescent="0.25">
      <c r="A140">
        <v>4078</v>
      </c>
      <c r="B140" s="1">
        <f>DATE(2015,7,1) + TIME(0,0,0)</f>
        <v>42186</v>
      </c>
      <c r="C140">
        <v>95673624</v>
      </c>
      <c r="D140">
        <v>79451128</v>
      </c>
      <c r="E140">
        <v>61235928</v>
      </c>
      <c r="F140">
        <v>87129240</v>
      </c>
      <c r="G140">
        <v>73232008</v>
      </c>
      <c r="H140">
        <v>93093184</v>
      </c>
      <c r="I140">
        <v>83618168</v>
      </c>
      <c r="J140">
        <v>57666792</v>
      </c>
      <c r="K140">
        <v>89556584</v>
      </c>
      <c r="L140">
        <v>73628464</v>
      </c>
      <c r="M140">
        <v>48252212</v>
      </c>
      <c r="N140">
        <v>56456356</v>
      </c>
      <c r="O140">
        <v>61847624</v>
      </c>
      <c r="P140">
        <v>87378776</v>
      </c>
      <c r="Q140">
        <v>34380168</v>
      </c>
      <c r="R140">
        <v>82040568</v>
      </c>
      <c r="S140">
        <v>25728192</v>
      </c>
      <c r="T140">
        <v>0</v>
      </c>
      <c r="U140">
        <v>83238744</v>
      </c>
      <c r="V140">
        <v>0</v>
      </c>
      <c r="W140">
        <v>45971652</v>
      </c>
      <c r="X140">
        <v>0</v>
      </c>
      <c r="Y140">
        <v>9466658</v>
      </c>
      <c r="Z140">
        <v>0</v>
      </c>
      <c r="AA140">
        <v>0</v>
      </c>
      <c r="AB140">
        <v>92959504</v>
      </c>
      <c r="AC140">
        <v>0</v>
      </c>
      <c r="AD140">
        <v>0</v>
      </c>
      <c r="AE140">
        <v>0</v>
      </c>
      <c r="AF140">
        <v>113510496</v>
      </c>
      <c r="AG140">
        <v>14842838</v>
      </c>
      <c r="AH140">
        <v>0</v>
      </c>
      <c r="AI140">
        <v>0</v>
      </c>
      <c r="AJ140">
        <v>0</v>
      </c>
      <c r="AK140">
        <v>0</v>
      </c>
      <c r="AL140">
        <v>1693296.5</v>
      </c>
      <c r="AM140">
        <v>0</v>
      </c>
      <c r="AN140">
        <v>0</v>
      </c>
      <c r="AO140">
        <v>0</v>
      </c>
      <c r="AP140">
        <v>0</v>
      </c>
    </row>
    <row r="141" spans="1:42" x14ac:dyDescent="0.25">
      <c r="A141">
        <v>4109</v>
      </c>
      <c r="B141" s="1">
        <f>DATE(2015,8,1) + TIME(0,0,0)</f>
        <v>42217</v>
      </c>
      <c r="C141">
        <v>73128664</v>
      </c>
      <c r="D141">
        <v>72158840</v>
      </c>
      <c r="E141">
        <v>77858784</v>
      </c>
      <c r="F141">
        <v>53268548</v>
      </c>
      <c r="G141">
        <v>68198824</v>
      </c>
      <c r="H141">
        <v>71360536</v>
      </c>
      <c r="I141">
        <v>70729880</v>
      </c>
      <c r="J141">
        <v>83254752</v>
      </c>
      <c r="K141">
        <v>89900064</v>
      </c>
      <c r="L141">
        <v>57247468</v>
      </c>
      <c r="M141">
        <v>40347976</v>
      </c>
      <c r="N141">
        <v>46139556</v>
      </c>
      <c r="O141">
        <v>51908700</v>
      </c>
      <c r="P141">
        <v>71569856</v>
      </c>
      <c r="Q141">
        <v>0</v>
      </c>
      <c r="R141">
        <v>64434912</v>
      </c>
      <c r="S141">
        <v>36378928</v>
      </c>
      <c r="T141">
        <v>0</v>
      </c>
      <c r="U141">
        <v>60030940</v>
      </c>
      <c r="V141">
        <v>0</v>
      </c>
      <c r="W141">
        <v>58183088</v>
      </c>
      <c r="X141">
        <v>0</v>
      </c>
      <c r="Y141">
        <v>25907116</v>
      </c>
      <c r="Z141">
        <v>0</v>
      </c>
      <c r="AA141">
        <v>0</v>
      </c>
      <c r="AB141">
        <v>87822496</v>
      </c>
      <c r="AC141">
        <v>0</v>
      </c>
      <c r="AD141">
        <v>0</v>
      </c>
      <c r="AE141">
        <v>0</v>
      </c>
      <c r="AF141">
        <v>92397352</v>
      </c>
      <c r="AG141">
        <v>43531792</v>
      </c>
      <c r="AH141">
        <v>19203954</v>
      </c>
      <c r="AI141">
        <v>0</v>
      </c>
      <c r="AJ141">
        <v>0</v>
      </c>
      <c r="AK141">
        <v>0</v>
      </c>
      <c r="AL141">
        <v>14528879</v>
      </c>
      <c r="AM141">
        <v>0</v>
      </c>
      <c r="AN141">
        <v>10882424</v>
      </c>
      <c r="AO141">
        <v>0</v>
      </c>
      <c r="AP141">
        <v>0</v>
      </c>
    </row>
    <row r="142" spans="1:42" x14ac:dyDescent="0.25">
      <c r="A142">
        <v>4140</v>
      </c>
      <c r="B142" s="1">
        <f>DATE(2015,9,1) + TIME(0,0,0)</f>
        <v>42248</v>
      </c>
      <c r="C142">
        <v>89499720</v>
      </c>
      <c r="D142">
        <v>89557104</v>
      </c>
      <c r="E142">
        <v>90079840</v>
      </c>
      <c r="F142">
        <v>98492168</v>
      </c>
      <c r="G142">
        <v>62783212</v>
      </c>
      <c r="H142">
        <v>87409840</v>
      </c>
      <c r="I142">
        <v>79578776</v>
      </c>
      <c r="J142">
        <v>91390240</v>
      </c>
      <c r="K142">
        <v>86674256</v>
      </c>
      <c r="L142">
        <v>68443760</v>
      </c>
      <c r="M142">
        <v>12811848</v>
      </c>
      <c r="N142">
        <v>14987953</v>
      </c>
      <c r="O142">
        <v>17833958</v>
      </c>
      <c r="P142">
        <v>25438966</v>
      </c>
      <c r="Q142">
        <v>0</v>
      </c>
      <c r="R142">
        <v>14939173</v>
      </c>
      <c r="S142">
        <v>3235942.25</v>
      </c>
      <c r="T142">
        <v>0</v>
      </c>
      <c r="U142">
        <v>25416014</v>
      </c>
      <c r="V142">
        <v>0</v>
      </c>
      <c r="W142">
        <v>10869393</v>
      </c>
      <c r="X142">
        <v>0</v>
      </c>
      <c r="Y142">
        <v>0</v>
      </c>
      <c r="Z142">
        <v>0</v>
      </c>
      <c r="AA142">
        <v>0</v>
      </c>
      <c r="AB142">
        <v>109119560</v>
      </c>
      <c r="AC142">
        <v>0</v>
      </c>
      <c r="AD142">
        <v>0</v>
      </c>
      <c r="AE142">
        <v>0</v>
      </c>
      <c r="AF142">
        <v>118376888</v>
      </c>
      <c r="AG142">
        <v>80561672</v>
      </c>
      <c r="AH142">
        <v>0</v>
      </c>
      <c r="AI142">
        <v>0</v>
      </c>
      <c r="AJ142">
        <v>0</v>
      </c>
      <c r="AK142">
        <v>0</v>
      </c>
      <c r="AL142">
        <v>22271150</v>
      </c>
      <c r="AM142">
        <v>0</v>
      </c>
      <c r="AN142">
        <v>0</v>
      </c>
      <c r="AO142">
        <v>0</v>
      </c>
      <c r="AP142">
        <v>0</v>
      </c>
    </row>
    <row r="143" spans="1:42" x14ac:dyDescent="0.25">
      <c r="A143">
        <v>4170</v>
      </c>
      <c r="B143" s="1">
        <f>DATE(2015,10,1) + TIME(0,0,0)</f>
        <v>42278</v>
      </c>
      <c r="C143">
        <v>84291200</v>
      </c>
      <c r="D143">
        <v>84171344</v>
      </c>
      <c r="E143">
        <v>83903280</v>
      </c>
      <c r="F143">
        <v>98001632</v>
      </c>
      <c r="G143">
        <v>60176220</v>
      </c>
      <c r="H143">
        <v>71695976</v>
      </c>
      <c r="I143">
        <v>75791136</v>
      </c>
      <c r="J143">
        <v>61363296</v>
      </c>
      <c r="K143">
        <v>73276656</v>
      </c>
      <c r="L143">
        <v>74614936</v>
      </c>
      <c r="M143">
        <v>20081894</v>
      </c>
      <c r="N143">
        <v>36743840</v>
      </c>
      <c r="O143">
        <v>36154060</v>
      </c>
      <c r="P143">
        <v>28163942</v>
      </c>
      <c r="Q143">
        <v>0</v>
      </c>
      <c r="R143">
        <v>25777296</v>
      </c>
      <c r="S143">
        <v>38518040</v>
      </c>
      <c r="T143">
        <v>0</v>
      </c>
      <c r="U143">
        <v>48703292</v>
      </c>
      <c r="V143">
        <v>0</v>
      </c>
      <c r="W143">
        <v>58876328</v>
      </c>
      <c r="X143">
        <v>0</v>
      </c>
      <c r="Y143">
        <v>23116996</v>
      </c>
      <c r="Z143">
        <v>0</v>
      </c>
      <c r="AA143">
        <v>0</v>
      </c>
      <c r="AB143">
        <v>101592784</v>
      </c>
      <c r="AC143">
        <v>0</v>
      </c>
      <c r="AD143">
        <v>0</v>
      </c>
      <c r="AE143">
        <v>0</v>
      </c>
      <c r="AF143">
        <v>113591192</v>
      </c>
      <c r="AG143">
        <v>48043352</v>
      </c>
      <c r="AH143">
        <v>0</v>
      </c>
      <c r="AI143">
        <v>0</v>
      </c>
      <c r="AJ143">
        <v>0</v>
      </c>
      <c r="AK143">
        <v>0</v>
      </c>
      <c r="AL143">
        <v>20946380</v>
      </c>
      <c r="AM143">
        <v>0</v>
      </c>
      <c r="AN143">
        <v>0</v>
      </c>
      <c r="AO143">
        <v>0</v>
      </c>
      <c r="AP143">
        <v>0</v>
      </c>
    </row>
    <row r="144" spans="1:42" x14ac:dyDescent="0.25">
      <c r="A144">
        <v>4201</v>
      </c>
      <c r="B144" s="1">
        <f>DATE(2015,11,1) + TIME(0,0,0)</f>
        <v>42309</v>
      </c>
      <c r="C144">
        <v>89186200</v>
      </c>
      <c r="D144">
        <v>91270048</v>
      </c>
      <c r="E144">
        <v>92318720</v>
      </c>
      <c r="F144">
        <v>99104120</v>
      </c>
      <c r="G144">
        <v>80174328</v>
      </c>
      <c r="H144">
        <v>27139660</v>
      </c>
      <c r="I144">
        <v>85579632</v>
      </c>
      <c r="J144">
        <v>81580696</v>
      </c>
      <c r="K144">
        <v>83451624</v>
      </c>
      <c r="L144">
        <v>78936032</v>
      </c>
      <c r="M144">
        <v>25027840</v>
      </c>
      <c r="N144">
        <v>69525336</v>
      </c>
      <c r="O144">
        <v>71910936</v>
      </c>
      <c r="P144">
        <v>95808600</v>
      </c>
      <c r="Q144">
        <v>0</v>
      </c>
      <c r="R144">
        <v>85605760</v>
      </c>
      <c r="S144">
        <v>35667684</v>
      </c>
      <c r="T144">
        <v>0</v>
      </c>
      <c r="U144">
        <v>77060224</v>
      </c>
      <c r="V144">
        <v>0</v>
      </c>
      <c r="W144">
        <v>63529672</v>
      </c>
      <c r="X144">
        <v>0</v>
      </c>
      <c r="Y144">
        <v>9876381</v>
      </c>
      <c r="Z144">
        <v>0</v>
      </c>
      <c r="AA144">
        <v>0</v>
      </c>
      <c r="AB144">
        <v>96057816</v>
      </c>
      <c r="AC144">
        <v>0</v>
      </c>
      <c r="AD144">
        <v>0</v>
      </c>
      <c r="AE144">
        <v>0</v>
      </c>
      <c r="AF144">
        <v>117008848</v>
      </c>
      <c r="AG144">
        <v>10532261</v>
      </c>
      <c r="AH144">
        <v>0</v>
      </c>
      <c r="AI144">
        <v>0</v>
      </c>
      <c r="AJ144">
        <v>0</v>
      </c>
      <c r="AK144">
        <v>0</v>
      </c>
      <c r="AL144">
        <v>9761193</v>
      </c>
      <c r="AM144">
        <v>0</v>
      </c>
      <c r="AN144">
        <v>0</v>
      </c>
      <c r="AO144">
        <v>0</v>
      </c>
      <c r="AP144">
        <v>0</v>
      </c>
    </row>
    <row r="145" spans="1:42" x14ac:dyDescent="0.25">
      <c r="A145">
        <v>4231</v>
      </c>
      <c r="B145" s="1">
        <f>DATE(2015,12,1) + TIME(0,0,0)</f>
        <v>42339</v>
      </c>
      <c r="C145">
        <v>84701048</v>
      </c>
      <c r="D145">
        <v>89184984</v>
      </c>
      <c r="E145">
        <v>86236904</v>
      </c>
      <c r="F145">
        <v>93157656</v>
      </c>
      <c r="G145">
        <v>110203464</v>
      </c>
      <c r="H145">
        <v>19414456</v>
      </c>
      <c r="I145">
        <v>87416128</v>
      </c>
      <c r="J145">
        <v>67093336</v>
      </c>
      <c r="K145">
        <v>89946792</v>
      </c>
      <c r="L145">
        <v>82550752</v>
      </c>
      <c r="M145">
        <v>44111820</v>
      </c>
      <c r="N145">
        <v>73507688</v>
      </c>
      <c r="O145">
        <v>71542976</v>
      </c>
      <c r="P145">
        <v>97756160</v>
      </c>
      <c r="Q145">
        <v>0</v>
      </c>
      <c r="R145">
        <v>93218560</v>
      </c>
      <c r="S145">
        <v>32110624</v>
      </c>
      <c r="T145">
        <v>0</v>
      </c>
      <c r="U145">
        <v>80613800</v>
      </c>
      <c r="V145">
        <v>0</v>
      </c>
      <c r="W145">
        <v>38258564</v>
      </c>
      <c r="X145">
        <v>0</v>
      </c>
      <c r="Y145">
        <v>2767583.5</v>
      </c>
      <c r="Z145">
        <v>0</v>
      </c>
      <c r="AA145">
        <v>0</v>
      </c>
      <c r="AB145">
        <v>83697120</v>
      </c>
      <c r="AC145">
        <v>0</v>
      </c>
      <c r="AD145">
        <v>0</v>
      </c>
      <c r="AE145">
        <v>0</v>
      </c>
      <c r="AF145">
        <v>100626120</v>
      </c>
      <c r="AG145">
        <v>20239718</v>
      </c>
      <c r="AH145">
        <v>0</v>
      </c>
      <c r="AI145">
        <v>0</v>
      </c>
      <c r="AJ145">
        <v>0</v>
      </c>
      <c r="AK145">
        <v>0</v>
      </c>
      <c r="AL145">
        <v>47893192</v>
      </c>
      <c r="AM145">
        <v>0</v>
      </c>
      <c r="AN145">
        <v>0</v>
      </c>
      <c r="AO145">
        <v>0</v>
      </c>
      <c r="AP145">
        <v>0</v>
      </c>
    </row>
    <row r="146" spans="1:42" x14ac:dyDescent="0.25">
      <c r="A146">
        <v>4262</v>
      </c>
      <c r="B146" s="1">
        <f>DATE(2016,1,1) + TIME(0,0,0)</f>
        <v>42370</v>
      </c>
      <c r="C146">
        <v>83229672</v>
      </c>
      <c r="D146">
        <v>86382528</v>
      </c>
      <c r="E146">
        <v>86400592</v>
      </c>
      <c r="F146">
        <v>93424296</v>
      </c>
      <c r="G146">
        <v>111354912</v>
      </c>
      <c r="H146">
        <v>41648024</v>
      </c>
      <c r="I146">
        <v>79560696</v>
      </c>
      <c r="J146">
        <v>111625776</v>
      </c>
      <c r="K146">
        <v>104606552</v>
      </c>
      <c r="L146">
        <v>75952520</v>
      </c>
      <c r="M146">
        <v>58501220</v>
      </c>
      <c r="N146">
        <v>81977608</v>
      </c>
      <c r="O146">
        <v>67540216</v>
      </c>
      <c r="P146">
        <v>99244800</v>
      </c>
      <c r="Q146">
        <v>0</v>
      </c>
      <c r="R146">
        <v>97008064</v>
      </c>
      <c r="S146">
        <v>72783504</v>
      </c>
      <c r="T146">
        <v>0</v>
      </c>
      <c r="U146">
        <v>88130184</v>
      </c>
      <c r="V146">
        <v>0</v>
      </c>
      <c r="W146">
        <v>11445463</v>
      </c>
      <c r="X146">
        <v>0</v>
      </c>
      <c r="Y146">
        <v>4.9221898734685965E-7</v>
      </c>
      <c r="Z146">
        <v>0</v>
      </c>
      <c r="AA146">
        <v>0</v>
      </c>
      <c r="AB146">
        <v>103374600</v>
      </c>
      <c r="AC146">
        <v>0</v>
      </c>
      <c r="AD146">
        <v>0</v>
      </c>
      <c r="AE146">
        <v>0</v>
      </c>
      <c r="AF146">
        <v>111862752</v>
      </c>
      <c r="AG146">
        <v>5244991.5</v>
      </c>
      <c r="AH146">
        <v>0</v>
      </c>
      <c r="AI146">
        <v>0</v>
      </c>
      <c r="AJ146">
        <v>0</v>
      </c>
      <c r="AK146">
        <v>0</v>
      </c>
      <c r="AL146">
        <v>49277280</v>
      </c>
      <c r="AM146">
        <v>0</v>
      </c>
      <c r="AN146">
        <v>0</v>
      </c>
      <c r="AO146">
        <v>0</v>
      </c>
      <c r="AP146">
        <v>0</v>
      </c>
    </row>
    <row r="147" spans="1:42" x14ac:dyDescent="0.25">
      <c r="A147">
        <v>4293</v>
      </c>
      <c r="B147" s="1">
        <f>DATE(2016,2,1) + TIME(0,0,0)</f>
        <v>42401</v>
      </c>
      <c r="C147">
        <v>49539316</v>
      </c>
      <c r="D147">
        <v>50785728</v>
      </c>
      <c r="E147">
        <v>51392768</v>
      </c>
      <c r="F147">
        <v>55138192</v>
      </c>
      <c r="G147">
        <v>66358164</v>
      </c>
      <c r="H147">
        <v>20756434</v>
      </c>
      <c r="I147">
        <v>45703656</v>
      </c>
      <c r="J147">
        <v>59945140</v>
      </c>
      <c r="K147">
        <v>54035532</v>
      </c>
      <c r="L147">
        <v>44186792</v>
      </c>
      <c r="M147">
        <v>40263128</v>
      </c>
      <c r="N147">
        <v>30014694</v>
      </c>
      <c r="O147">
        <v>42478268</v>
      </c>
      <c r="P147">
        <v>56349336</v>
      </c>
      <c r="Q147">
        <v>0</v>
      </c>
      <c r="R147">
        <v>55068056</v>
      </c>
      <c r="S147">
        <v>58707552</v>
      </c>
      <c r="T147">
        <v>0</v>
      </c>
      <c r="U147">
        <v>48091220</v>
      </c>
      <c r="V147">
        <v>0</v>
      </c>
      <c r="W147">
        <v>0</v>
      </c>
      <c r="X147">
        <v>0</v>
      </c>
      <c r="Y147">
        <v>2.4610949367342982E-6</v>
      </c>
      <c r="Z147">
        <v>0</v>
      </c>
      <c r="AA147">
        <v>0</v>
      </c>
      <c r="AB147">
        <v>65622660</v>
      </c>
      <c r="AC147">
        <v>0</v>
      </c>
      <c r="AD147">
        <v>65168984</v>
      </c>
      <c r="AE147">
        <v>0</v>
      </c>
      <c r="AF147">
        <v>73548288</v>
      </c>
      <c r="AG147">
        <v>4061119</v>
      </c>
      <c r="AH147">
        <v>93655704</v>
      </c>
      <c r="AI147">
        <v>0</v>
      </c>
      <c r="AJ147">
        <v>26777972</v>
      </c>
      <c r="AK147">
        <v>0</v>
      </c>
      <c r="AL147">
        <v>9599933</v>
      </c>
      <c r="AM147">
        <v>0</v>
      </c>
      <c r="AN147">
        <v>71253016</v>
      </c>
      <c r="AO147">
        <v>0</v>
      </c>
      <c r="AP147">
        <v>0</v>
      </c>
    </row>
    <row r="148" spans="1:42" x14ac:dyDescent="0.25">
      <c r="A148">
        <v>4322</v>
      </c>
      <c r="B148" s="1">
        <f>DATE(2016,3,1) + TIME(0,0,0)</f>
        <v>42430</v>
      </c>
      <c r="C148">
        <v>78940560</v>
      </c>
      <c r="D148">
        <v>78755712</v>
      </c>
      <c r="E148">
        <v>79490440</v>
      </c>
      <c r="F148">
        <v>86901576</v>
      </c>
      <c r="G148">
        <v>112130944</v>
      </c>
      <c r="H148">
        <v>63379284</v>
      </c>
      <c r="I148">
        <v>69591504</v>
      </c>
      <c r="J148">
        <v>97034496</v>
      </c>
      <c r="K148">
        <v>107982680</v>
      </c>
      <c r="L148">
        <v>76470960</v>
      </c>
      <c r="M148">
        <v>52342880</v>
      </c>
      <c r="N148">
        <v>51763216</v>
      </c>
      <c r="O148">
        <v>50787884</v>
      </c>
      <c r="P148">
        <v>59972996</v>
      </c>
      <c r="Q148">
        <v>0</v>
      </c>
      <c r="R148">
        <v>54310476</v>
      </c>
      <c r="S148">
        <v>5133181.5</v>
      </c>
      <c r="T148">
        <v>0</v>
      </c>
      <c r="U148">
        <v>40381084</v>
      </c>
      <c r="V148">
        <v>0</v>
      </c>
      <c r="W148">
        <v>63680268</v>
      </c>
      <c r="X148">
        <v>0</v>
      </c>
      <c r="Y148">
        <v>9022369</v>
      </c>
      <c r="Z148">
        <v>0</v>
      </c>
      <c r="AA148">
        <v>0</v>
      </c>
      <c r="AB148">
        <v>104307272</v>
      </c>
      <c r="AC148">
        <v>0</v>
      </c>
      <c r="AD148">
        <v>90947744</v>
      </c>
      <c r="AE148">
        <v>0</v>
      </c>
      <c r="AF148">
        <v>132403072</v>
      </c>
      <c r="AG148">
        <v>3820295.75</v>
      </c>
      <c r="AH148">
        <v>6172935.5</v>
      </c>
      <c r="AI148">
        <v>0</v>
      </c>
      <c r="AJ148">
        <v>2693952.5</v>
      </c>
      <c r="AK148">
        <v>0</v>
      </c>
      <c r="AL148">
        <v>34334596</v>
      </c>
      <c r="AM148">
        <v>0</v>
      </c>
      <c r="AN148">
        <v>4714269</v>
      </c>
      <c r="AO148">
        <v>0</v>
      </c>
      <c r="AP148">
        <v>0</v>
      </c>
    </row>
    <row r="149" spans="1:42" x14ac:dyDescent="0.25">
      <c r="A149">
        <v>4353</v>
      </c>
      <c r="B149" s="1">
        <f>DATE(2016,4,1) + TIME(0,0,0)</f>
        <v>42461</v>
      </c>
      <c r="C149">
        <v>84604184</v>
      </c>
      <c r="D149">
        <v>94522008</v>
      </c>
      <c r="E149">
        <v>87342152</v>
      </c>
      <c r="F149">
        <v>78259264</v>
      </c>
      <c r="G149">
        <v>123377296</v>
      </c>
      <c r="H149">
        <v>59097124</v>
      </c>
      <c r="I149">
        <v>50527060</v>
      </c>
      <c r="J149">
        <v>98190408</v>
      </c>
      <c r="K149">
        <v>39567640</v>
      </c>
      <c r="L149">
        <v>76098096</v>
      </c>
      <c r="M149">
        <v>61632824</v>
      </c>
      <c r="N149">
        <v>68925960</v>
      </c>
      <c r="O149">
        <v>69864448</v>
      </c>
      <c r="P149">
        <v>100198632</v>
      </c>
      <c r="Q149">
        <v>0</v>
      </c>
      <c r="R149">
        <v>97110424</v>
      </c>
      <c r="S149">
        <v>90376.25</v>
      </c>
      <c r="T149">
        <v>0</v>
      </c>
      <c r="U149">
        <v>74225064</v>
      </c>
      <c r="V149">
        <v>0</v>
      </c>
      <c r="W149">
        <v>97532520</v>
      </c>
      <c r="X149">
        <v>0</v>
      </c>
      <c r="Y149">
        <v>17864018</v>
      </c>
      <c r="Z149">
        <v>0</v>
      </c>
      <c r="AA149">
        <v>0</v>
      </c>
      <c r="AB149">
        <v>66061344</v>
      </c>
      <c r="AC149">
        <v>0</v>
      </c>
      <c r="AD149">
        <v>2245136.5</v>
      </c>
      <c r="AE149">
        <v>0</v>
      </c>
      <c r="AF149">
        <v>95816576</v>
      </c>
      <c r="AG149">
        <v>6235456.5</v>
      </c>
      <c r="AH149">
        <v>0</v>
      </c>
      <c r="AI149">
        <v>0</v>
      </c>
      <c r="AJ149">
        <v>0</v>
      </c>
      <c r="AK149">
        <v>0</v>
      </c>
      <c r="AL149">
        <v>4071157.5</v>
      </c>
      <c r="AM149">
        <v>0</v>
      </c>
      <c r="AN149">
        <v>0</v>
      </c>
      <c r="AO149">
        <v>0</v>
      </c>
      <c r="AP149">
        <v>0</v>
      </c>
    </row>
    <row r="150" spans="1:42" x14ac:dyDescent="0.25">
      <c r="A150">
        <v>4383</v>
      </c>
      <c r="B150" s="1">
        <f>DATE(2016,5,1) + TIME(0,0,0)</f>
        <v>42491</v>
      </c>
      <c r="C150">
        <v>85103560</v>
      </c>
      <c r="D150">
        <v>90118304</v>
      </c>
      <c r="E150">
        <v>85657416</v>
      </c>
      <c r="F150">
        <v>92965328</v>
      </c>
      <c r="G150">
        <v>127666624</v>
      </c>
      <c r="H150">
        <v>55050096</v>
      </c>
      <c r="I150">
        <v>82764168</v>
      </c>
      <c r="J150">
        <v>99820064</v>
      </c>
      <c r="K150">
        <v>24703278</v>
      </c>
      <c r="L150">
        <v>83947776</v>
      </c>
      <c r="M150">
        <v>57670916</v>
      </c>
      <c r="N150">
        <v>75510312</v>
      </c>
      <c r="O150">
        <v>66639684</v>
      </c>
      <c r="P150">
        <v>90902016</v>
      </c>
      <c r="Q150">
        <v>0</v>
      </c>
      <c r="R150">
        <v>87017200</v>
      </c>
      <c r="S150">
        <v>90111.90625</v>
      </c>
      <c r="T150">
        <v>0</v>
      </c>
      <c r="U150">
        <v>96801536</v>
      </c>
      <c r="V150">
        <v>0</v>
      </c>
      <c r="W150">
        <v>69001808</v>
      </c>
      <c r="X150">
        <v>0</v>
      </c>
      <c r="Y150">
        <v>11207482</v>
      </c>
      <c r="Z150">
        <v>0</v>
      </c>
      <c r="AA150">
        <v>0</v>
      </c>
      <c r="AB150">
        <v>114753528</v>
      </c>
      <c r="AC150">
        <v>0</v>
      </c>
      <c r="AD150">
        <v>0</v>
      </c>
      <c r="AE150">
        <v>0</v>
      </c>
      <c r="AF150">
        <v>142549600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640066.625</v>
      </c>
      <c r="AM150">
        <v>0</v>
      </c>
      <c r="AN150">
        <v>0</v>
      </c>
      <c r="AO150">
        <v>0</v>
      </c>
      <c r="AP150">
        <v>0</v>
      </c>
    </row>
    <row r="151" spans="1:42" x14ac:dyDescent="0.25">
      <c r="A151">
        <v>4414</v>
      </c>
      <c r="B151" s="1">
        <f>DATE(2016,6,1) + TIME(0,0,0)</f>
        <v>42522</v>
      </c>
      <c r="C151">
        <v>87975536</v>
      </c>
      <c r="D151">
        <v>90266352</v>
      </c>
      <c r="E151">
        <v>89371440</v>
      </c>
      <c r="F151">
        <v>96063240</v>
      </c>
      <c r="G151">
        <v>126064552</v>
      </c>
      <c r="H151">
        <v>64202404</v>
      </c>
      <c r="I151">
        <v>81320576</v>
      </c>
      <c r="J151">
        <v>111938704</v>
      </c>
      <c r="K151">
        <v>7209756.5</v>
      </c>
      <c r="L151">
        <v>83887992</v>
      </c>
      <c r="M151">
        <v>24402482</v>
      </c>
      <c r="N151">
        <v>65782504</v>
      </c>
      <c r="O151">
        <v>64729008</v>
      </c>
      <c r="P151">
        <v>92676056</v>
      </c>
      <c r="Q151">
        <v>0</v>
      </c>
      <c r="R151">
        <v>89106904</v>
      </c>
      <c r="S151">
        <v>3655978.25</v>
      </c>
      <c r="T151">
        <v>0</v>
      </c>
      <c r="U151">
        <v>94190560</v>
      </c>
      <c r="V151">
        <v>0</v>
      </c>
      <c r="W151">
        <v>76562376</v>
      </c>
      <c r="X151">
        <v>0</v>
      </c>
      <c r="Y151">
        <v>1429643.875</v>
      </c>
      <c r="Z151">
        <v>0</v>
      </c>
      <c r="AA151">
        <v>0</v>
      </c>
      <c r="AB151">
        <v>108739064</v>
      </c>
      <c r="AC151">
        <v>0</v>
      </c>
      <c r="AD151">
        <v>0</v>
      </c>
      <c r="AE151">
        <v>0</v>
      </c>
      <c r="AF151">
        <v>149228592</v>
      </c>
      <c r="AG151">
        <v>6845337</v>
      </c>
      <c r="AH151">
        <v>0</v>
      </c>
      <c r="AI151">
        <v>0</v>
      </c>
      <c r="AJ151">
        <v>0</v>
      </c>
      <c r="AK151">
        <v>0</v>
      </c>
      <c r="AL151">
        <v>1351413</v>
      </c>
      <c r="AM151">
        <v>0</v>
      </c>
      <c r="AN151">
        <v>0</v>
      </c>
      <c r="AO151">
        <v>0</v>
      </c>
      <c r="AP151">
        <v>0</v>
      </c>
    </row>
    <row r="152" spans="1:42" x14ac:dyDescent="0.25">
      <c r="A152">
        <v>4444</v>
      </c>
      <c r="B152" s="1">
        <f>DATE(2016,7,1) + TIME(0,0,0)</f>
        <v>42552</v>
      </c>
      <c r="C152">
        <v>75848688</v>
      </c>
      <c r="D152">
        <v>79274328</v>
      </c>
      <c r="E152">
        <v>81897704</v>
      </c>
      <c r="F152">
        <v>93228672</v>
      </c>
      <c r="G152">
        <v>113180128</v>
      </c>
      <c r="H152">
        <v>66336376</v>
      </c>
      <c r="I152">
        <v>71607416</v>
      </c>
      <c r="J152">
        <v>92553184</v>
      </c>
      <c r="K152">
        <v>35163344</v>
      </c>
      <c r="L152">
        <v>67902112</v>
      </c>
      <c r="M152">
        <v>40356148</v>
      </c>
      <c r="N152">
        <v>64993592</v>
      </c>
      <c r="O152">
        <v>50452544</v>
      </c>
      <c r="P152">
        <v>76746752</v>
      </c>
      <c r="Q152">
        <v>0</v>
      </c>
      <c r="R152">
        <v>82313616</v>
      </c>
      <c r="S152">
        <v>6323530</v>
      </c>
      <c r="T152">
        <v>0</v>
      </c>
      <c r="U152">
        <v>75982880</v>
      </c>
      <c r="V152">
        <v>0</v>
      </c>
      <c r="W152">
        <v>78981808</v>
      </c>
      <c r="X152">
        <v>0</v>
      </c>
      <c r="Y152">
        <v>0</v>
      </c>
      <c r="Z152">
        <v>0</v>
      </c>
      <c r="AA152">
        <v>0</v>
      </c>
      <c r="AB152">
        <v>127579976</v>
      </c>
      <c r="AC152">
        <v>0</v>
      </c>
      <c r="AD152">
        <v>10684821</v>
      </c>
      <c r="AE152">
        <v>0</v>
      </c>
      <c r="AF152">
        <v>137490112</v>
      </c>
      <c r="AG152">
        <v>40547128</v>
      </c>
      <c r="AH152">
        <v>806747.8125</v>
      </c>
      <c r="AI152">
        <v>0</v>
      </c>
      <c r="AJ152">
        <v>0</v>
      </c>
      <c r="AK152">
        <v>0</v>
      </c>
      <c r="AL152">
        <v>14876672</v>
      </c>
      <c r="AM152">
        <v>0</v>
      </c>
      <c r="AN152">
        <v>0</v>
      </c>
      <c r="AO152">
        <v>0</v>
      </c>
      <c r="AP152">
        <v>0</v>
      </c>
    </row>
    <row r="153" spans="1:42" x14ac:dyDescent="0.25">
      <c r="A153">
        <v>4475</v>
      </c>
      <c r="B153" s="1">
        <f>DATE(2016,8,1) + TIME(0,0,0)</f>
        <v>42583</v>
      </c>
      <c r="C153">
        <v>80281112</v>
      </c>
      <c r="D153">
        <v>66312848</v>
      </c>
      <c r="E153">
        <v>86352320</v>
      </c>
      <c r="F153">
        <v>85350160</v>
      </c>
      <c r="G153">
        <v>122019536</v>
      </c>
      <c r="H153">
        <v>78111344</v>
      </c>
      <c r="I153">
        <v>78072408</v>
      </c>
      <c r="J153">
        <v>100348304</v>
      </c>
      <c r="K153">
        <v>35693604</v>
      </c>
      <c r="L153">
        <v>65050464</v>
      </c>
      <c r="M153">
        <v>40886376</v>
      </c>
      <c r="N153">
        <v>65700996</v>
      </c>
      <c r="O153">
        <v>58281148</v>
      </c>
      <c r="P153">
        <v>108839856</v>
      </c>
      <c r="Q153">
        <v>0</v>
      </c>
      <c r="R153">
        <v>99635888</v>
      </c>
      <c r="S153">
        <v>5348109.5</v>
      </c>
      <c r="T153">
        <v>0</v>
      </c>
      <c r="U153">
        <v>3852814.25</v>
      </c>
      <c r="V153">
        <v>0</v>
      </c>
      <c r="W153">
        <v>77302432</v>
      </c>
      <c r="X153">
        <v>0</v>
      </c>
      <c r="Y153">
        <v>0</v>
      </c>
      <c r="Z153">
        <v>0</v>
      </c>
      <c r="AA153">
        <v>0</v>
      </c>
      <c r="AB153">
        <v>117348512</v>
      </c>
      <c r="AC153">
        <v>0</v>
      </c>
      <c r="AD153">
        <v>1714174</v>
      </c>
      <c r="AE153">
        <v>0</v>
      </c>
      <c r="AF153">
        <v>148087072</v>
      </c>
      <c r="AG153">
        <v>4380341.5</v>
      </c>
      <c r="AH153">
        <v>0</v>
      </c>
      <c r="AI153">
        <v>0</v>
      </c>
      <c r="AJ153">
        <v>0</v>
      </c>
      <c r="AK153">
        <v>0</v>
      </c>
      <c r="AL153">
        <v>2222410.5</v>
      </c>
      <c r="AM153">
        <v>0</v>
      </c>
      <c r="AN153">
        <v>0</v>
      </c>
      <c r="AO153">
        <v>0</v>
      </c>
      <c r="AP153">
        <v>0</v>
      </c>
    </row>
    <row r="154" spans="1:42" x14ac:dyDescent="0.25">
      <c r="A154">
        <v>4506</v>
      </c>
      <c r="B154" s="1">
        <f>DATE(2016,9,1) + TIME(0,0,0)</f>
        <v>42614</v>
      </c>
      <c r="C154">
        <v>86075184</v>
      </c>
      <c r="D154">
        <v>87955432</v>
      </c>
      <c r="E154">
        <v>58668220</v>
      </c>
      <c r="F154">
        <v>93173240</v>
      </c>
      <c r="G154">
        <v>124738840</v>
      </c>
      <c r="H154">
        <v>69664560</v>
      </c>
      <c r="I154">
        <v>80546896</v>
      </c>
      <c r="J154">
        <v>89174104</v>
      </c>
      <c r="K154">
        <v>35835532</v>
      </c>
      <c r="L154">
        <v>72692248</v>
      </c>
      <c r="M154">
        <v>43218808</v>
      </c>
      <c r="N154">
        <v>73294552</v>
      </c>
      <c r="O154">
        <v>54861708</v>
      </c>
      <c r="P154">
        <v>109304912</v>
      </c>
      <c r="Q154">
        <v>0</v>
      </c>
      <c r="R154">
        <v>104429792</v>
      </c>
      <c r="S154">
        <v>2794585.75</v>
      </c>
      <c r="T154">
        <v>0</v>
      </c>
      <c r="U154">
        <v>91872984</v>
      </c>
      <c r="V154">
        <v>0</v>
      </c>
      <c r="W154">
        <v>35982436</v>
      </c>
      <c r="X154">
        <v>0</v>
      </c>
      <c r="Y154">
        <v>0</v>
      </c>
      <c r="Z154">
        <v>0</v>
      </c>
      <c r="AA154">
        <v>0</v>
      </c>
      <c r="AB154">
        <v>124406328</v>
      </c>
      <c r="AC154">
        <v>0</v>
      </c>
      <c r="AD154">
        <v>0</v>
      </c>
      <c r="AE154">
        <v>0</v>
      </c>
      <c r="AF154">
        <v>152035024</v>
      </c>
      <c r="AG154">
        <v>2957581.75</v>
      </c>
      <c r="AH154">
        <v>0</v>
      </c>
      <c r="AI154">
        <v>0</v>
      </c>
      <c r="AJ154">
        <v>0</v>
      </c>
      <c r="AK154">
        <v>0</v>
      </c>
      <c r="AL154">
        <v>6132371</v>
      </c>
      <c r="AM154">
        <v>0</v>
      </c>
      <c r="AN154">
        <v>0</v>
      </c>
      <c r="AO154">
        <v>0</v>
      </c>
      <c r="AP154">
        <v>0</v>
      </c>
    </row>
    <row r="155" spans="1:42" x14ac:dyDescent="0.25">
      <c r="A155">
        <v>4536</v>
      </c>
      <c r="B155" s="1">
        <f>DATE(2016,10,1) + TIME(0,0,0)</f>
        <v>42644</v>
      </c>
      <c r="C155">
        <v>73537560</v>
      </c>
      <c r="D155">
        <v>130846008</v>
      </c>
      <c r="E155">
        <v>138173376</v>
      </c>
      <c r="F155">
        <v>68257392</v>
      </c>
      <c r="G155">
        <v>98280008</v>
      </c>
      <c r="H155">
        <v>36177224</v>
      </c>
      <c r="I155">
        <v>80398472</v>
      </c>
      <c r="J155">
        <v>34719900</v>
      </c>
      <c r="K155">
        <v>4543286</v>
      </c>
      <c r="L155">
        <v>71862056</v>
      </c>
      <c r="M155">
        <v>49279684</v>
      </c>
      <c r="N155">
        <v>78834440</v>
      </c>
      <c r="O155">
        <v>60351836</v>
      </c>
      <c r="P155">
        <v>104687384</v>
      </c>
      <c r="Q155">
        <v>0</v>
      </c>
      <c r="R155">
        <v>101904400</v>
      </c>
      <c r="S155">
        <v>220091.84375</v>
      </c>
      <c r="T155">
        <v>0</v>
      </c>
      <c r="U155">
        <v>114172880</v>
      </c>
      <c r="V155">
        <v>0</v>
      </c>
      <c r="W155">
        <v>30801450</v>
      </c>
      <c r="X155">
        <v>0</v>
      </c>
      <c r="Y155">
        <v>0</v>
      </c>
      <c r="Z155">
        <v>0</v>
      </c>
      <c r="AA155">
        <v>0</v>
      </c>
      <c r="AB155">
        <v>60470072</v>
      </c>
      <c r="AC155">
        <v>0</v>
      </c>
      <c r="AD155">
        <v>0</v>
      </c>
      <c r="AE155">
        <v>0</v>
      </c>
      <c r="AF155">
        <v>98192616</v>
      </c>
      <c r="AG155">
        <v>206438.40625</v>
      </c>
      <c r="AH155">
        <v>0</v>
      </c>
      <c r="AI155">
        <v>0</v>
      </c>
      <c r="AJ155">
        <v>0</v>
      </c>
      <c r="AK155">
        <v>0</v>
      </c>
      <c r="AL155">
        <v>263236</v>
      </c>
      <c r="AM155">
        <v>0</v>
      </c>
      <c r="AN155">
        <v>0</v>
      </c>
      <c r="AO155">
        <v>0</v>
      </c>
      <c r="AP155">
        <v>0</v>
      </c>
    </row>
    <row r="156" spans="1:42" x14ac:dyDescent="0.25">
      <c r="A156">
        <v>4567</v>
      </c>
      <c r="B156" s="1">
        <f>DATE(2016,11,1) + TIME(0,0,0)</f>
        <v>42675</v>
      </c>
      <c r="C156">
        <v>84391032</v>
      </c>
      <c r="D156">
        <v>139639888</v>
      </c>
      <c r="E156">
        <v>130348440</v>
      </c>
      <c r="F156">
        <v>85833960</v>
      </c>
      <c r="G156">
        <v>124103040</v>
      </c>
      <c r="H156">
        <v>46493960</v>
      </c>
      <c r="I156">
        <v>81715184</v>
      </c>
      <c r="J156">
        <v>70306208</v>
      </c>
      <c r="K156">
        <v>8545050</v>
      </c>
      <c r="L156">
        <v>46934652</v>
      </c>
      <c r="M156">
        <v>54273908</v>
      </c>
      <c r="N156">
        <v>72826768</v>
      </c>
      <c r="O156">
        <v>54675848</v>
      </c>
      <c r="P156">
        <v>103750832</v>
      </c>
      <c r="Q156">
        <v>0</v>
      </c>
      <c r="R156">
        <v>96694224</v>
      </c>
      <c r="S156">
        <v>2823559.5</v>
      </c>
      <c r="T156">
        <v>0</v>
      </c>
      <c r="U156">
        <v>97342856</v>
      </c>
      <c r="V156">
        <v>0</v>
      </c>
      <c r="W156">
        <v>38648536</v>
      </c>
      <c r="X156">
        <v>0</v>
      </c>
      <c r="Y156">
        <v>0</v>
      </c>
      <c r="Z156">
        <v>0</v>
      </c>
      <c r="AA156">
        <v>0</v>
      </c>
      <c r="AB156">
        <v>58915764</v>
      </c>
      <c r="AC156">
        <v>0</v>
      </c>
      <c r="AD156">
        <v>0</v>
      </c>
      <c r="AE156">
        <v>0</v>
      </c>
      <c r="AF156">
        <v>106594456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5319511.5</v>
      </c>
      <c r="AM156">
        <v>0</v>
      </c>
      <c r="AN156">
        <v>0</v>
      </c>
      <c r="AO156">
        <v>0</v>
      </c>
      <c r="AP156">
        <v>0</v>
      </c>
    </row>
    <row r="157" spans="1:42" x14ac:dyDescent="0.25">
      <c r="A157">
        <v>4597</v>
      </c>
      <c r="B157" s="1">
        <f>DATE(2016,12,1) + TIME(0,0,0)</f>
        <v>42705</v>
      </c>
      <c r="C157">
        <v>85213032</v>
      </c>
      <c r="D157">
        <v>136501200</v>
      </c>
      <c r="E157">
        <v>124596448</v>
      </c>
      <c r="F157">
        <v>92545456</v>
      </c>
      <c r="G157">
        <v>122320216</v>
      </c>
      <c r="H157">
        <v>83623520</v>
      </c>
      <c r="I157">
        <v>80289032</v>
      </c>
      <c r="J157">
        <v>73116456</v>
      </c>
      <c r="K157">
        <v>15303163</v>
      </c>
      <c r="L157">
        <v>9555315</v>
      </c>
      <c r="M157">
        <v>50512804</v>
      </c>
      <c r="N157">
        <v>71317176</v>
      </c>
      <c r="O157">
        <v>48434160</v>
      </c>
      <c r="P157">
        <v>105128104</v>
      </c>
      <c r="Q157">
        <v>0</v>
      </c>
      <c r="R157">
        <v>101670472</v>
      </c>
      <c r="S157">
        <v>2774385.5</v>
      </c>
      <c r="T157">
        <v>0</v>
      </c>
      <c r="U157">
        <v>114925112</v>
      </c>
      <c r="V157">
        <v>0</v>
      </c>
      <c r="W157">
        <v>55567736</v>
      </c>
      <c r="X157">
        <v>0</v>
      </c>
      <c r="Y157">
        <v>0</v>
      </c>
      <c r="Z157">
        <v>0</v>
      </c>
      <c r="AA157">
        <v>0</v>
      </c>
      <c r="AB157">
        <v>100650224</v>
      </c>
      <c r="AC157">
        <v>0</v>
      </c>
      <c r="AD157">
        <v>0</v>
      </c>
      <c r="AE157">
        <v>0</v>
      </c>
      <c r="AF157">
        <v>145073808</v>
      </c>
      <c r="AG157">
        <v>1016902.25</v>
      </c>
      <c r="AH157">
        <v>0</v>
      </c>
      <c r="AI157">
        <v>0</v>
      </c>
      <c r="AJ157">
        <v>0</v>
      </c>
      <c r="AK157">
        <v>0</v>
      </c>
      <c r="AL157">
        <v>559786.625</v>
      </c>
      <c r="AM157">
        <v>0</v>
      </c>
      <c r="AN157">
        <v>0</v>
      </c>
      <c r="AO157">
        <v>0</v>
      </c>
      <c r="AP157">
        <v>0</v>
      </c>
    </row>
    <row r="158" spans="1:42" x14ac:dyDescent="0.25">
      <c r="A158">
        <v>4628</v>
      </c>
      <c r="B158" s="1">
        <f>DATE(2017,1,1) + TIME(0,0,0)</f>
        <v>42736</v>
      </c>
      <c r="C158">
        <v>82254184</v>
      </c>
      <c r="D158">
        <v>131071632</v>
      </c>
      <c r="E158">
        <v>119835776</v>
      </c>
      <c r="F158">
        <v>90118128</v>
      </c>
      <c r="G158">
        <v>115861328</v>
      </c>
      <c r="H158">
        <v>87280280</v>
      </c>
      <c r="I158">
        <v>75385672</v>
      </c>
      <c r="J158">
        <v>89248200</v>
      </c>
      <c r="K158">
        <v>867821.75</v>
      </c>
      <c r="L158">
        <v>20996572</v>
      </c>
      <c r="M158">
        <v>51331604</v>
      </c>
      <c r="N158">
        <v>73609552</v>
      </c>
      <c r="O158">
        <v>50762536</v>
      </c>
      <c r="P158">
        <v>104020208</v>
      </c>
      <c r="Q158">
        <v>0</v>
      </c>
      <c r="R158">
        <v>100781184</v>
      </c>
      <c r="S158">
        <v>4292194</v>
      </c>
      <c r="T158">
        <v>0</v>
      </c>
      <c r="U158">
        <v>113285192</v>
      </c>
      <c r="V158">
        <v>0</v>
      </c>
      <c r="W158">
        <v>51406540</v>
      </c>
      <c r="X158">
        <v>0</v>
      </c>
      <c r="Y158">
        <v>0</v>
      </c>
      <c r="Z158">
        <v>0</v>
      </c>
      <c r="AA158">
        <v>0</v>
      </c>
      <c r="AB158">
        <v>92548408</v>
      </c>
      <c r="AC158">
        <v>0</v>
      </c>
      <c r="AD158">
        <v>0</v>
      </c>
      <c r="AE158">
        <v>0</v>
      </c>
      <c r="AF158">
        <v>148783568</v>
      </c>
      <c r="AG158">
        <v>6903480.5</v>
      </c>
      <c r="AH158">
        <v>0</v>
      </c>
      <c r="AI158">
        <v>0</v>
      </c>
      <c r="AJ158">
        <v>0</v>
      </c>
      <c r="AK158">
        <v>0</v>
      </c>
      <c r="AL158">
        <v>10893800</v>
      </c>
      <c r="AM158">
        <v>0</v>
      </c>
      <c r="AN158">
        <v>0</v>
      </c>
      <c r="AO158">
        <v>0</v>
      </c>
      <c r="AP158">
        <v>0</v>
      </c>
    </row>
    <row r="159" spans="1:42" x14ac:dyDescent="0.25">
      <c r="A159">
        <v>4659</v>
      </c>
      <c r="B159" s="1">
        <f>DATE(2017,2,1) + TIME(0,0,0)</f>
        <v>42767</v>
      </c>
      <c r="C159">
        <v>89991104</v>
      </c>
      <c r="D159">
        <v>131897232</v>
      </c>
      <c r="E159">
        <v>113212720</v>
      </c>
      <c r="F159">
        <v>94869768</v>
      </c>
      <c r="G159">
        <v>121977320</v>
      </c>
      <c r="H159">
        <v>73844608</v>
      </c>
      <c r="I159">
        <v>82483840</v>
      </c>
      <c r="J159">
        <v>60358008</v>
      </c>
      <c r="K159">
        <v>1841882.125</v>
      </c>
      <c r="L159">
        <v>10746672</v>
      </c>
      <c r="M159">
        <v>46786568</v>
      </c>
      <c r="N159">
        <v>67366200</v>
      </c>
      <c r="O159">
        <v>45649116</v>
      </c>
      <c r="P159">
        <v>104619448</v>
      </c>
      <c r="Q159">
        <v>0</v>
      </c>
      <c r="R159">
        <v>100549064</v>
      </c>
      <c r="S159">
        <v>319379.09375</v>
      </c>
      <c r="T159">
        <v>0</v>
      </c>
      <c r="U159">
        <v>93444912</v>
      </c>
      <c r="V159">
        <v>0</v>
      </c>
      <c r="W159">
        <v>33056108</v>
      </c>
      <c r="X159">
        <v>0</v>
      </c>
      <c r="Y159">
        <v>0</v>
      </c>
      <c r="Z159">
        <v>0</v>
      </c>
      <c r="AA159">
        <v>0</v>
      </c>
      <c r="AB159">
        <v>93109760</v>
      </c>
      <c r="AC159">
        <v>0</v>
      </c>
      <c r="AD159">
        <v>0</v>
      </c>
      <c r="AE159">
        <v>0</v>
      </c>
      <c r="AF159">
        <v>142529200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</row>
    <row r="160" spans="1:42" x14ac:dyDescent="0.25">
      <c r="A160">
        <v>4687</v>
      </c>
      <c r="B160" s="1">
        <f>DATE(2017,3,1) + TIME(0,0,0)</f>
        <v>42795</v>
      </c>
      <c r="C160">
        <v>85829432</v>
      </c>
      <c r="D160">
        <v>133218760</v>
      </c>
      <c r="E160">
        <v>106503488</v>
      </c>
      <c r="F160">
        <v>89168936</v>
      </c>
      <c r="G160">
        <v>119714328</v>
      </c>
      <c r="H160">
        <v>93737864</v>
      </c>
      <c r="I160">
        <v>80259256</v>
      </c>
      <c r="J160">
        <v>48339088</v>
      </c>
      <c r="K160">
        <v>53467984</v>
      </c>
      <c r="L160">
        <v>5981400.5</v>
      </c>
      <c r="M160">
        <v>59742332</v>
      </c>
      <c r="N160">
        <v>74974176</v>
      </c>
      <c r="O160">
        <v>60177848</v>
      </c>
      <c r="P160">
        <v>100682992</v>
      </c>
      <c r="Q160">
        <v>0</v>
      </c>
      <c r="R160">
        <v>95989552</v>
      </c>
      <c r="S160">
        <v>2886833.25</v>
      </c>
      <c r="T160">
        <v>0</v>
      </c>
      <c r="U160">
        <v>66379960</v>
      </c>
      <c r="V160">
        <v>0</v>
      </c>
      <c r="W160">
        <v>8800704</v>
      </c>
      <c r="X160">
        <v>0</v>
      </c>
      <c r="Y160">
        <v>0</v>
      </c>
      <c r="Z160">
        <v>0</v>
      </c>
      <c r="AA160">
        <v>0</v>
      </c>
      <c r="AB160">
        <v>97507032</v>
      </c>
      <c r="AC160">
        <v>0</v>
      </c>
      <c r="AD160">
        <v>0</v>
      </c>
      <c r="AE160">
        <v>0</v>
      </c>
      <c r="AF160">
        <v>153413920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685788.3125</v>
      </c>
      <c r="AM160">
        <v>0</v>
      </c>
      <c r="AN160">
        <v>0</v>
      </c>
      <c r="AO160">
        <v>0</v>
      </c>
      <c r="AP160">
        <v>0</v>
      </c>
    </row>
    <row r="161" spans="1:42" x14ac:dyDescent="0.25">
      <c r="A161">
        <v>4718</v>
      </c>
      <c r="B161" s="1">
        <f>DATE(2017,4,1) + TIME(0,0,0)</f>
        <v>42826</v>
      </c>
      <c r="C161">
        <v>73806776</v>
      </c>
      <c r="D161">
        <v>116148864</v>
      </c>
      <c r="E161">
        <v>97330504</v>
      </c>
      <c r="F161">
        <v>81910680</v>
      </c>
      <c r="G161">
        <v>104116096</v>
      </c>
      <c r="H161">
        <v>82382744</v>
      </c>
      <c r="I161">
        <v>74515008</v>
      </c>
      <c r="J161">
        <v>37915928</v>
      </c>
      <c r="K161">
        <v>61416200</v>
      </c>
      <c r="L161">
        <v>43485276</v>
      </c>
      <c r="M161">
        <v>66025580</v>
      </c>
      <c r="N161">
        <v>75523216</v>
      </c>
      <c r="O161">
        <v>64565968</v>
      </c>
      <c r="P161">
        <v>94103928</v>
      </c>
      <c r="Q161">
        <v>0</v>
      </c>
      <c r="R161">
        <v>89848448</v>
      </c>
      <c r="S161">
        <v>3851907.75</v>
      </c>
      <c r="T161">
        <v>0</v>
      </c>
      <c r="U161">
        <v>47476780</v>
      </c>
      <c r="V161">
        <v>0</v>
      </c>
      <c r="W161">
        <v>15692670</v>
      </c>
      <c r="X161">
        <v>0</v>
      </c>
      <c r="Y161">
        <v>0</v>
      </c>
      <c r="Z161">
        <v>0</v>
      </c>
      <c r="AA161">
        <v>0</v>
      </c>
      <c r="AB161">
        <v>100906464</v>
      </c>
      <c r="AC161">
        <v>0</v>
      </c>
      <c r="AD161">
        <v>0</v>
      </c>
      <c r="AE161">
        <v>0</v>
      </c>
      <c r="AF161">
        <v>138145600</v>
      </c>
      <c r="AG161">
        <v>13741424</v>
      </c>
      <c r="AH161">
        <v>0</v>
      </c>
      <c r="AI161">
        <v>0</v>
      </c>
      <c r="AJ161">
        <v>0</v>
      </c>
      <c r="AK161">
        <v>0</v>
      </c>
      <c r="AL161">
        <v>20609412</v>
      </c>
      <c r="AM161">
        <v>0</v>
      </c>
      <c r="AN161">
        <v>0</v>
      </c>
      <c r="AO161">
        <v>0</v>
      </c>
      <c r="AP161">
        <v>0</v>
      </c>
    </row>
    <row r="162" spans="1:42" x14ac:dyDescent="0.25">
      <c r="A162">
        <v>4748</v>
      </c>
      <c r="B162" s="1">
        <f>DATE(2017,5,1) + TIME(0,0,0)</f>
        <v>42856</v>
      </c>
      <c r="C162">
        <v>81598072</v>
      </c>
      <c r="D162">
        <v>111021336</v>
      </c>
      <c r="E162">
        <v>92559776</v>
      </c>
      <c r="F162">
        <v>47665592</v>
      </c>
      <c r="G162">
        <v>123520080</v>
      </c>
      <c r="H162">
        <v>97911496</v>
      </c>
      <c r="I162">
        <v>62297328</v>
      </c>
      <c r="J162">
        <v>16146691</v>
      </c>
      <c r="K162">
        <v>41286624</v>
      </c>
      <c r="L162">
        <v>35360116</v>
      </c>
      <c r="M162">
        <v>70393120</v>
      </c>
      <c r="N162">
        <v>88444184</v>
      </c>
      <c r="O162">
        <v>67789144</v>
      </c>
      <c r="P162">
        <v>97484728</v>
      </c>
      <c r="Q162">
        <v>0</v>
      </c>
      <c r="R162">
        <v>92376968</v>
      </c>
      <c r="S162">
        <v>0</v>
      </c>
      <c r="T162">
        <v>0</v>
      </c>
      <c r="U162">
        <v>30119196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55766736</v>
      </c>
      <c r="AC162">
        <v>0</v>
      </c>
      <c r="AD162">
        <v>0</v>
      </c>
      <c r="AE162">
        <v>0</v>
      </c>
      <c r="AF162">
        <v>98776896</v>
      </c>
      <c r="AG162">
        <v>6016202</v>
      </c>
      <c r="AH162">
        <v>0</v>
      </c>
      <c r="AI162">
        <v>0</v>
      </c>
      <c r="AJ162">
        <v>0</v>
      </c>
      <c r="AK162">
        <v>0</v>
      </c>
      <c r="AL162">
        <v>903304.5</v>
      </c>
      <c r="AM162">
        <v>0</v>
      </c>
      <c r="AN162">
        <v>0</v>
      </c>
      <c r="AO162">
        <v>0</v>
      </c>
      <c r="AP162">
        <v>0</v>
      </c>
    </row>
    <row r="163" spans="1:42" x14ac:dyDescent="0.25">
      <c r="A163">
        <v>4779</v>
      </c>
      <c r="B163" s="1">
        <f>DATE(2017,6,1) + TIME(0,0,0)</f>
        <v>42887</v>
      </c>
      <c r="C163">
        <v>15039399</v>
      </c>
      <c r="D163">
        <v>113507304</v>
      </c>
      <c r="E163">
        <v>119918144</v>
      </c>
      <c r="F163">
        <v>109070896</v>
      </c>
      <c r="G163">
        <v>114006208</v>
      </c>
      <c r="H163">
        <v>89949872</v>
      </c>
      <c r="I163">
        <v>78287080</v>
      </c>
      <c r="J163">
        <v>8880657</v>
      </c>
      <c r="K163">
        <v>45796996</v>
      </c>
      <c r="L163">
        <v>51067868</v>
      </c>
      <c r="M163">
        <v>65409336</v>
      </c>
      <c r="N163">
        <v>80257312</v>
      </c>
      <c r="O163">
        <v>62840716</v>
      </c>
      <c r="P163">
        <v>89072248</v>
      </c>
      <c r="Q163">
        <v>0</v>
      </c>
      <c r="R163">
        <v>72890712</v>
      </c>
      <c r="S163">
        <v>2195688.25</v>
      </c>
      <c r="T163">
        <v>0</v>
      </c>
      <c r="U163">
        <v>61207352</v>
      </c>
      <c r="V163">
        <v>0</v>
      </c>
      <c r="W163">
        <v>5474687.5</v>
      </c>
      <c r="X163">
        <v>0</v>
      </c>
      <c r="Y163">
        <v>0</v>
      </c>
      <c r="Z163">
        <v>0</v>
      </c>
      <c r="AA163">
        <v>0</v>
      </c>
      <c r="AB163">
        <v>95022952</v>
      </c>
      <c r="AC163">
        <v>0</v>
      </c>
      <c r="AD163">
        <v>0</v>
      </c>
      <c r="AE163">
        <v>0</v>
      </c>
      <c r="AF163">
        <v>151797232</v>
      </c>
      <c r="AG163">
        <v>94075.9765625</v>
      </c>
      <c r="AH163">
        <v>0</v>
      </c>
      <c r="AI163">
        <v>0</v>
      </c>
      <c r="AJ163">
        <v>0</v>
      </c>
      <c r="AK163">
        <v>0</v>
      </c>
      <c r="AL163">
        <v>148139.84375</v>
      </c>
      <c r="AM163">
        <v>0</v>
      </c>
      <c r="AN163">
        <v>0</v>
      </c>
      <c r="AO163">
        <v>0</v>
      </c>
      <c r="AP163">
        <v>0</v>
      </c>
    </row>
    <row r="164" spans="1:42" x14ac:dyDescent="0.25">
      <c r="A164">
        <v>4809</v>
      </c>
      <c r="B164" s="1">
        <f>DATE(2017,7,1) + TIME(0,0,0)</f>
        <v>42917</v>
      </c>
      <c r="C164">
        <v>486603.25</v>
      </c>
      <c r="D164">
        <v>117216152</v>
      </c>
      <c r="E164">
        <v>113536992</v>
      </c>
      <c r="F164">
        <v>114293136</v>
      </c>
      <c r="G164">
        <v>110210256</v>
      </c>
      <c r="H164">
        <v>85681656</v>
      </c>
      <c r="I164">
        <v>53181880</v>
      </c>
      <c r="J164">
        <v>35433340</v>
      </c>
      <c r="K164">
        <v>90170408</v>
      </c>
      <c r="L164">
        <v>77950840</v>
      </c>
      <c r="M164">
        <v>55193020</v>
      </c>
      <c r="N164">
        <v>68095552</v>
      </c>
      <c r="O164">
        <v>52196976</v>
      </c>
      <c r="P164">
        <v>78261872</v>
      </c>
      <c r="Q164">
        <v>0</v>
      </c>
      <c r="R164">
        <v>76795984</v>
      </c>
      <c r="S164">
        <v>610389.5</v>
      </c>
      <c r="T164">
        <v>0</v>
      </c>
      <c r="U164">
        <v>87906784</v>
      </c>
      <c r="V164">
        <v>0</v>
      </c>
      <c r="W164">
        <v>37482500</v>
      </c>
      <c r="X164">
        <v>0</v>
      </c>
      <c r="Y164">
        <v>0</v>
      </c>
      <c r="Z164">
        <v>0</v>
      </c>
      <c r="AA164">
        <v>0</v>
      </c>
      <c r="AB164">
        <v>89593176</v>
      </c>
      <c r="AC164">
        <v>0</v>
      </c>
      <c r="AD164">
        <v>0</v>
      </c>
      <c r="AE164">
        <v>0</v>
      </c>
      <c r="AF164">
        <v>154016160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393216.1875</v>
      </c>
      <c r="AM164">
        <v>0</v>
      </c>
      <c r="AN164">
        <v>0</v>
      </c>
      <c r="AO164">
        <v>0</v>
      </c>
      <c r="AP164">
        <v>0</v>
      </c>
    </row>
    <row r="165" spans="1:42" x14ac:dyDescent="0.25">
      <c r="A165">
        <v>4840</v>
      </c>
      <c r="B165" s="1">
        <f>DATE(2017,8,1) + TIME(0,0,0)</f>
        <v>42948</v>
      </c>
      <c r="C165">
        <v>42903144</v>
      </c>
      <c r="D165">
        <v>113670016</v>
      </c>
      <c r="E165">
        <v>106702344</v>
      </c>
      <c r="F165">
        <v>111538576</v>
      </c>
      <c r="G165">
        <v>78599864</v>
      </c>
      <c r="H165">
        <v>72179360</v>
      </c>
      <c r="I165">
        <v>84761688</v>
      </c>
      <c r="J165">
        <v>73561072</v>
      </c>
      <c r="K165">
        <v>90196104</v>
      </c>
      <c r="L165">
        <v>74604880</v>
      </c>
      <c r="M165">
        <v>54535392</v>
      </c>
      <c r="N165">
        <v>65687400</v>
      </c>
      <c r="O165">
        <v>53978600</v>
      </c>
      <c r="P165">
        <v>47048280</v>
      </c>
      <c r="Q165">
        <v>0</v>
      </c>
      <c r="R165">
        <v>48063868</v>
      </c>
      <c r="S165">
        <v>26081034</v>
      </c>
      <c r="T165">
        <v>0</v>
      </c>
      <c r="U165">
        <v>68831776</v>
      </c>
      <c r="V165">
        <v>0</v>
      </c>
      <c r="W165">
        <v>44062268</v>
      </c>
      <c r="X165">
        <v>0</v>
      </c>
      <c r="Y165">
        <v>0</v>
      </c>
      <c r="Z165">
        <v>0</v>
      </c>
      <c r="AA165">
        <v>0</v>
      </c>
      <c r="AB165">
        <v>113012656</v>
      </c>
      <c r="AC165">
        <v>0</v>
      </c>
      <c r="AD165">
        <v>0</v>
      </c>
      <c r="AE165">
        <v>0</v>
      </c>
      <c r="AF165">
        <v>150761344</v>
      </c>
      <c r="AG165">
        <v>17184206</v>
      </c>
      <c r="AH165">
        <v>0</v>
      </c>
      <c r="AI165">
        <v>0</v>
      </c>
      <c r="AJ165">
        <v>0</v>
      </c>
      <c r="AK165">
        <v>0</v>
      </c>
      <c r="AL165">
        <v>1935422.375</v>
      </c>
      <c r="AM165">
        <v>0</v>
      </c>
      <c r="AN165">
        <v>0</v>
      </c>
      <c r="AO165">
        <v>0</v>
      </c>
      <c r="AP165">
        <v>0</v>
      </c>
    </row>
    <row r="166" spans="1:42" x14ac:dyDescent="0.25">
      <c r="A166">
        <v>4871</v>
      </c>
      <c r="B166" s="1">
        <f>DATE(2017,9,1) + TIME(0,0,0)</f>
        <v>42979</v>
      </c>
      <c r="C166">
        <v>45131864</v>
      </c>
      <c r="D166">
        <v>104812488</v>
      </c>
      <c r="E166">
        <v>106325488</v>
      </c>
      <c r="F166">
        <v>108019184</v>
      </c>
      <c r="G166">
        <v>98791520</v>
      </c>
      <c r="H166">
        <v>74802752</v>
      </c>
      <c r="I166">
        <v>95798312</v>
      </c>
      <c r="J166">
        <v>34058048</v>
      </c>
      <c r="K166">
        <v>70371584</v>
      </c>
      <c r="L166">
        <v>84064736</v>
      </c>
      <c r="M166">
        <v>59154808</v>
      </c>
      <c r="N166">
        <v>76495776</v>
      </c>
      <c r="O166">
        <v>52968512</v>
      </c>
      <c r="P166">
        <v>88237904</v>
      </c>
      <c r="Q166">
        <v>0</v>
      </c>
      <c r="R166">
        <v>86725968</v>
      </c>
      <c r="S166">
        <v>706362.5625</v>
      </c>
      <c r="T166">
        <v>0</v>
      </c>
      <c r="U166">
        <v>95953152</v>
      </c>
      <c r="V166">
        <v>0</v>
      </c>
      <c r="W166">
        <v>28779014</v>
      </c>
      <c r="X166">
        <v>0</v>
      </c>
      <c r="Y166">
        <v>0</v>
      </c>
      <c r="Z166">
        <v>0</v>
      </c>
      <c r="AA166">
        <v>0</v>
      </c>
      <c r="AB166">
        <v>92800040</v>
      </c>
      <c r="AC166">
        <v>0</v>
      </c>
      <c r="AD166">
        <v>0</v>
      </c>
      <c r="AE166">
        <v>0</v>
      </c>
      <c r="AF166">
        <v>143367408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</row>
    <row r="167" spans="1:42" x14ac:dyDescent="0.25">
      <c r="A167">
        <v>4901</v>
      </c>
      <c r="B167" s="1">
        <f>DATE(2017,10,1) + TIME(0,0,0)</f>
        <v>43009</v>
      </c>
      <c r="C167">
        <v>39492940</v>
      </c>
      <c r="D167">
        <v>74650064</v>
      </c>
      <c r="E167">
        <v>81021568</v>
      </c>
      <c r="F167">
        <v>85473144</v>
      </c>
      <c r="G167">
        <v>72486264</v>
      </c>
      <c r="H167">
        <v>71343480</v>
      </c>
      <c r="I167">
        <v>60920064</v>
      </c>
      <c r="J167">
        <v>12723254</v>
      </c>
      <c r="K167">
        <v>36259976</v>
      </c>
      <c r="L167">
        <v>49529940</v>
      </c>
      <c r="M167">
        <v>59399696</v>
      </c>
      <c r="N167">
        <v>79980456</v>
      </c>
      <c r="O167">
        <v>32719970</v>
      </c>
      <c r="P167">
        <v>70496496</v>
      </c>
      <c r="Q167">
        <v>0</v>
      </c>
      <c r="R167">
        <v>77669672</v>
      </c>
      <c r="S167">
        <v>1597104.5</v>
      </c>
      <c r="T167">
        <v>0</v>
      </c>
      <c r="U167">
        <v>79709152</v>
      </c>
      <c r="V167">
        <v>0</v>
      </c>
      <c r="W167">
        <v>50274196</v>
      </c>
      <c r="X167">
        <v>0</v>
      </c>
      <c r="Y167">
        <v>0</v>
      </c>
      <c r="Z167">
        <v>0</v>
      </c>
      <c r="AA167">
        <v>0</v>
      </c>
      <c r="AB167">
        <v>85853296</v>
      </c>
      <c r="AC167">
        <v>0</v>
      </c>
      <c r="AD167">
        <v>0</v>
      </c>
      <c r="AE167">
        <v>0</v>
      </c>
      <c r="AF167">
        <v>116973072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</row>
    <row r="168" spans="1:42" x14ac:dyDescent="0.25">
      <c r="A168">
        <v>4932</v>
      </c>
      <c r="B168" s="1">
        <f>DATE(2017,11,1) + TIME(0,0,0)</f>
        <v>43040</v>
      </c>
      <c r="C168">
        <v>54470660</v>
      </c>
      <c r="D168">
        <v>110897280</v>
      </c>
      <c r="E168">
        <v>94773440</v>
      </c>
      <c r="F168">
        <v>62738572</v>
      </c>
      <c r="G168">
        <v>94513320</v>
      </c>
      <c r="H168">
        <v>99707440</v>
      </c>
      <c r="I168">
        <v>96144184</v>
      </c>
      <c r="J168">
        <v>81277120</v>
      </c>
      <c r="K168">
        <v>85685256</v>
      </c>
      <c r="L168">
        <v>34780580</v>
      </c>
      <c r="M168">
        <v>56863044</v>
      </c>
      <c r="N168">
        <v>82304936</v>
      </c>
      <c r="O168">
        <v>0</v>
      </c>
      <c r="P168">
        <v>75599376</v>
      </c>
      <c r="Q168">
        <v>0</v>
      </c>
      <c r="R168">
        <v>74986592</v>
      </c>
      <c r="S168">
        <v>722482.4375</v>
      </c>
      <c r="T168">
        <v>0</v>
      </c>
      <c r="U168">
        <v>83109752</v>
      </c>
      <c r="V168">
        <v>0</v>
      </c>
      <c r="W168">
        <v>77495720</v>
      </c>
      <c r="X168">
        <v>0</v>
      </c>
      <c r="Y168">
        <v>0</v>
      </c>
      <c r="Z168">
        <v>0</v>
      </c>
      <c r="AA168">
        <v>0</v>
      </c>
      <c r="AB168">
        <v>89161752</v>
      </c>
      <c r="AC168">
        <v>0</v>
      </c>
      <c r="AD168">
        <v>0</v>
      </c>
      <c r="AE168">
        <v>0</v>
      </c>
      <c r="AF168">
        <v>114690144</v>
      </c>
      <c r="AG168">
        <v>10568229</v>
      </c>
      <c r="AH168">
        <v>0</v>
      </c>
      <c r="AI168">
        <v>0</v>
      </c>
      <c r="AJ168">
        <v>0</v>
      </c>
      <c r="AK168">
        <v>0</v>
      </c>
      <c r="AL168">
        <v>11561312</v>
      </c>
      <c r="AM168">
        <v>0</v>
      </c>
      <c r="AN168">
        <v>0</v>
      </c>
      <c r="AO168">
        <v>0</v>
      </c>
      <c r="AP168">
        <v>0</v>
      </c>
    </row>
    <row r="169" spans="1:42" x14ac:dyDescent="0.25">
      <c r="A169">
        <v>4962</v>
      </c>
      <c r="B169" s="1">
        <f>DATE(2017,12,1) + TIME(0,0,0)</f>
        <v>43070</v>
      </c>
      <c r="C169">
        <v>56433244</v>
      </c>
      <c r="D169">
        <v>108131400</v>
      </c>
      <c r="E169">
        <v>101800368</v>
      </c>
      <c r="F169">
        <v>78303528</v>
      </c>
      <c r="G169">
        <v>90084056</v>
      </c>
      <c r="H169">
        <v>97341232</v>
      </c>
      <c r="I169">
        <v>94440096</v>
      </c>
      <c r="J169">
        <v>74306704</v>
      </c>
      <c r="K169">
        <v>83464984</v>
      </c>
      <c r="L169">
        <v>30466594</v>
      </c>
      <c r="M169">
        <v>60266016</v>
      </c>
      <c r="N169">
        <v>88247872</v>
      </c>
      <c r="O169">
        <v>0</v>
      </c>
      <c r="P169">
        <v>83868904</v>
      </c>
      <c r="Q169">
        <v>0</v>
      </c>
      <c r="R169">
        <v>77172696</v>
      </c>
      <c r="S169">
        <v>11403264</v>
      </c>
      <c r="T169">
        <v>0</v>
      </c>
      <c r="U169">
        <v>69466360</v>
      </c>
      <c r="V169">
        <v>0</v>
      </c>
      <c r="W169">
        <v>91901400</v>
      </c>
      <c r="X169">
        <v>0</v>
      </c>
      <c r="Y169">
        <v>0</v>
      </c>
      <c r="Z169">
        <v>0</v>
      </c>
      <c r="AA169">
        <v>0</v>
      </c>
      <c r="AB169">
        <v>61106860</v>
      </c>
      <c r="AC169">
        <v>0</v>
      </c>
      <c r="AD169">
        <v>610799.1875</v>
      </c>
      <c r="AE169">
        <v>0</v>
      </c>
      <c r="AF169">
        <v>100599944</v>
      </c>
      <c r="AG169">
        <v>713249.375</v>
      </c>
      <c r="AH169">
        <v>0</v>
      </c>
      <c r="AI169">
        <v>0</v>
      </c>
      <c r="AJ169">
        <v>0</v>
      </c>
      <c r="AK169">
        <v>0</v>
      </c>
      <c r="AL169">
        <v>398248.4375</v>
      </c>
      <c r="AM169">
        <v>0</v>
      </c>
      <c r="AN169">
        <v>0</v>
      </c>
      <c r="AO169">
        <v>0</v>
      </c>
      <c r="AP169">
        <v>0</v>
      </c>
    </row>
    <row r="170" spans="1:42" x14ac:dyDescent="0.25">
      <c r="A170">
        <v>4993</v>
      </c>
      <c r="B170" s="1">
        <f>DATE(2018,1,1) + TIME(0,0,0)</f>
        <v>43101</v>
      </c>
      <c r="C170">
        <v>57670768</v>
      </c>
      <c r="D170">
        <v>105408312</v>
      </c>
      <c r="E170">
        <v>100725336</v>
      </c>
      <c r="F170">
        <v>86629088</v>
      </c>
      <c r="G170">
        <v>87374648</v>
      </c>
      <c r="H170">
        <v>94721496</v>
      </c>
      <c r="I170">
        <v>91956152</v>
      </c>
      <c r="J170">
        <v>63338804</v>
      </c>
      <c r="K170">
        <v>86111480</v>
      </c>
      <c r="L170">
        <v>45590296</v>
      </c>
      <c r="M170">
        <v>62615296</v>
      </c>
      <c r="N170">
        <v>94811536</v>
      </c>
      <c r="O170">
        <v>867886</v>
      </c>
      <c r="P170">
        <v>81619104</v>
      </c>
      <c r="Q170">
        <v>0</v>
      </c>
      <c r="R170">
        <v>80802472</v>
      </c>
      <c r="S170">
        <v>5129609.5</v>
      </c>
      <c r="T170">
        <v>0</v>
      </c>
      <c r="U170">
        <v>59942784</v>
      </c>
      <c r="V170">
        <v>0</v>
      </c>
      <c r="W170">
        <v>102426512</v>
      </c>
      <c r="X170">
        <v>0</v>
      </c>
      <c r="Y170">
        <v>0</v>
      </c>
      <c r="Z170">
        <v>0</v>
      </c>
      <c r="AA170">
        <v>0</v>
      </c>
      <c r="AB170">
        <v>80970792</v>
      </c>
      <c r="AC170">
        <v>0</v>
      </c>
      <c r="AD170">
        <v>0</v>
      </c>
      <c r="AE170">
        <v>0</v>
      </c>
      <c r="AF170">
        <v>127490800</v>
      </c>
      <c r="AG170">
        <v>4373997.5</v>
      </c>
      <c r="AH170">
        <v>0</v>
      </c>
      <c r="AI170">
        <v>0</v>
      </c>
      <c r="AJ170">
        <v>0</v>
      </c>
      <c r="AK170">
        <v>0</v>
      </c>
      <c r="AL170">
        <v>728822.3125</v>
      </c>
      <c r="AM170">
        <v>0</v>
      </c>
      <c r="AN170">
        <v>0</v>
      </c>
      <c r="AO170">
        <v>0</v>
      </c>
      <c r="AP170">
        <v>0</v>
      </c>
    </row>
    <row r="171" spans="1:42" x14ac:dyDescent="0.25">
      <c r="A171">
        <v>5024</v>
      </c>
      <c r="B171" s="1">
        <f>DATE(2018,2,1) + TIME(0,0,0)</f>
        <v>43132</v>
      </c>
      <c r="C171">
        <v>58344604</v>
      </c>
      <c r="D171">
        <v>103960320</v>
      </c>
      <c r="E171">
        <v>101795960</v>
      </c>
      <c r="F171">
        <v>92570696</v>
      </c>
      <c r="G171">
        <v>87800776</v>
      </c>
      <c r="H171">
        <v>93644928</v>
      </c>
      <c r="I171">
        <v>91764288</v>
      </c>
      <c r="J171">
        <v>56148356</v>
      </c>
      <c r="K171">
        <v>65008288</v>
      </c>
      <c r="L171">
        <v>62780860</v>
      </c>
      <c r="M171">
        <v>43233388</v>
      </c>
      <c r="N171">
        <v>50084772</v>
      </c>
      <c r="O171">
        <v>36005344</v>
      </c>
      <c r="P171">
        <v>66373932</v>
      </c>
      <c r="Q171">
        <v>0</v>
      </c>
      <c r="R171">
        <v>63460720</v>
      </c>
      <c r="S171">
        <v>5335376.5</v>
      </c>
      <c r="T171">
        <v>0</v>
      </c>
      <c r="U171">
        <v>55535300</v>
      </c>
      <c r="V171">
        <v>0</v>
      </c>
      <c r="W171">
        <v>79104504</v>
      </c>
      <c r="X171">
        <v>0</v>
      </c>
      <c r="Y171">
        <v>0</v>
      </c>
      <c r="Z171">
        <v>0</v>
      </c>
      <c r="AA171">
        <v>0</v>
      </c>
      <c r="AB171">
        <v>87883776</v>
      </c>
      <c r="AC171">
        <v>0</v>
      </c>
      <c r="AD171">
        <v>0</v>
      </c>
      <c r="AE171">
        <v>0</v>
      </c>
      <c r="AF171">
        <v>151012912</v>
      </c>
      <c r="AG171">
        <v>468266.15625</v>
      </c>
      <c r="AH171">
        <v>0</v>
      </c>
      <c r="AI171">
        <v>0</v>
      </c>
      <c r="AJ171">
        <v>0</v>
      </c>
      <c r="AK171">
        <v>0</v>
      </c>
      <c r="AL171">
        <v>125765.390625</v>
      </c>
      <c r="AM171">
        <v>0</v>
      </c>
      <c r="AN171">
        <v>0</v>
      </c>
      <c r="AO171">
        <v>0</v>
      </c>
      <c r="AP171">
        <v>0</v>
      </c>
    </row>
    <row r="172" spans="1:42" x14ac:dyDescent="0.25">
      <c r="A172">
        <v>5052</v>
      </c>
      <c r="B172" s="1">
        <f>DATE(2018,3,1) + TIME(0,0,0)</f>
        <v>43160</v>
      </c>
      <c r="C172">
        <v>34532036</v>
      </c>
      <c r="D172">
        <v>59161572</v>
      </c>
      <c r="E172">
        <v>58748384</v>
      </c>
      <c r="F172">
        <v>48185940</v>
      </c>
      <c r="G172">
        <v>49048756</v>
      </c>
      <c r="H172">
        <v>54225604</v>
      </c>
      <c r="I172">
        <v>53005540</v>
      </c>
      <c r="J172">
        <v>37231952</v>
      </c>
      <c r="K172">
        <v>37496368</v>
      </c>
      <c r="L172">
        <v>29946430</v>
      </c>
      <c r="M172">
        <v>27817002</v>
      </c>
      <c r="N172">
        <v>32033640</v>
      </c>
      <c r="O172">
        <v>22378988</v>
      </c>
      <c r="P172">
        <v>42310612</v>
      </c>
      <c r="Q172">
        <v>0</v>
      </c>
      <c r="R172">
        <v>42339332</v>
      </c>
      <c r="S172">
        <v>1618210.5</v>
      </c>
      <c r="T172">
        <v>0</v>
      </c>
      <c r="U172">
        <v>31715614</v>
      </c>
      <c r="V172">
        <v>0</v>
      </c>
      <c r="W172">
        <v>29263330</v>
      </c>
      <c r="X172">
        <v>0</v>
      </c>
      <c r="Y172">
        <v>0</v>
      </c>
      <c r="Z172">
        <v>0</v>
      </c>
      <c r="AA172">
        <v>0</v>
      </c>
      <c r="AB172">
        <v>48157244</v>
      </c>
      <c r="AC172">
        <v>0</v>
      </c>
      <c r="AD172">
        <v>88125448</v>
      </c>
      <c r="AE172">
        <v>0</v>
      </c>
      <c r="AF172">
        <v>79303288</v>
      </c>
      <c r="AG172">
        <v>5350548.5</v>
      </c>
      <c r="AH172">
        <v>68510136</v>
      </c>
      <c r="AI172">
        <v>0</v>
      </c>
      <c r="AJ172">
        <v>0</v>
      </c>
      <c r="AK172">
        <v>0</v>
      </c>
      <c r="AL172">
        <v>5368099.5</v>
      </c>
      <c r="AM172">
        <v>0</v>
      </c>
      <c r="AN172">
        <v>70662576</v>
      </c>
      <c r="AO172">
        <v>0</v>
      </c>
      <c r="AP172">
        <v>0</v>
      </c>
    </row>
    <row r="173" spans="1:42" x14ac:dyDescent="0.25">
      <c r="A173">
        <v>5083</v>
      </c>
      <c r="B173" s="1">
        <f>DATE(2018,4,1) + TIME(0,0,0)</f>
        <v>43191</v>
      </c>
      <c r="C173">
        <v>50757896</v>
      </c>
      <c r="D173">
        <v>88533080</v>
      </c>
      <c r="E173">
        <v>82149296</v>
      </c>
      <c r="F173">
        <v>93099488</v>
      </c>
      <c r="G173">
        <v>87069192</v>
      </c>
      <c r="H173">
        <v>92282800</v>
      </c>
      <c r="I173">
        <v>88057112</v>
      </c>
      <c r="J173">
        <v>80409264</v>
      </c>
      <c r="K173">
        <v>82682648</v>
      </c>
      <c r="L173">
        <v>56415932</v>
      </c>
      <c r="M173">
        <v>42152080</v>
      </c>
      <c r="N173">
        <v>55932852</v>
      </c>
      <c r="O173">
        <v>43666220</v>
      </c>
      <c r="P173">
        <v>75786816</v>
      </c>
      <c r="Q173">
        <v>0</v>
      </c>
      <c r="R173">
        <v>74944224</v>
      </c>
      <c r="S173">
        <v>0</v>
      </c>
      <c r="T173">
        <v>0</v>
      </c>
      <c r="U173">
        <v>67779640</v>
      </c>
      <c r="V173">
        <v>0</v>
      </c>
      <c r="W173">
        <v>56426168</v>
      </c>
      <c r="X173">
        <v>0</v>
      </c>
      <c r="Y173">
        <v>0</v>
      </c>
      <c r="Z173">
        <v>0</v>
      </c>
      <c r="AA173">
        <v>0</v>
      </c>
      <c r="AB173">
        <v>89528512</v>
      </c>
      <c r="AC173">
        <v>0</v>
      </c>
      <c r="AD173">
        <v>0</v>
      </c>
      <c r="AE173">
        <v>0</v>
      </c>
      <c r="AF173">
        <v>147770992</v>
      </c>
      <c r="AG173">
        <v>2822279.5</v>
      </c>
      <c r="AH173">
        <v>0</v>
      </c>
      <c r="AI173">
        <v>0</v>
      </c>
      <c r="AJ173">
        <v>0</v>
      </c>
      <c r="AK173">
        <v>0</v>
      </c>
      <c r="AL173">
        <v>3351849.5</v>
      </c>
      <c r="AM173">
        <v>0</v>
      </c>
      <c r="AN173">
        <v>0</v>
      </c>
      <c r="AO173">
        <v>0</v>
      </c>
      <c r="AP173">
        <v>0</v>
      </c>
    </row>
    <row r="174" spans="1:42" x14ac:dyDescent="0.25">
      <c r="A174">
        <v>5113</v>
      </c>
      <c r="B174" s="1">
        <f>DATE(2018,5,1) + TIME(0,0,0)</f>
        <v>43221</v>
      </c>
      <c r="C174">
        <v>64889956</v>
      </c>
      <c r="D174">
        <v>98214824</v>
      </c>
      <c r="E174">
        <v>96701312</v>
      </c>
      <c r="F174">
        <v>96420240</v>
      </c>
      <c r="G174">
        <v>84306600</v>
      </c>
      <c r="H174">
        <v>93387936</v>
      </c>
      <c r="I174">
        <v>81426808</v>
      </c>
      <c r="J174">
        <v>74409896</v>
      </c>
      <c r="K174">
        <v>76781960</v>
      </c>
      <c r="L174">
        <v>48883292</v>
      </c>
      <c r="M174">
        <v>44622068</v>
      </c>
      <c r="N174">
        <v>55949060</v>
      </c>
      <c r="O174">
        <v>46115516</v>
      </c>
      <c r="P174">
        <v>79856192</v>
      </c>
      <c r="Q174">
        <v>0</v>
      </c>
      <c r="R174">
        <v>77773432</v>
      </c>
      <c r="S174">
        <v>0</v>
      </c>
      <c r="T174">
        <v>0</v>
      </c>
      <c r="U174">
        <v>82512160</v>
      </c>
      <c r="V174">
        <v>0</v>
      </c>
      <c r="W174">
        <v>74949552</v>
      </c>
      <c r="X174">
        <v>0</v>
      </c>
      <c r="Y174">
        <v>0</v>
      </c>
      <c r="Z174">
        <v>0</v>
      </c>
      <c r="AA174">
        <v>0</v>
      </c>
      <c r="AB174">
        <v>78123280</v>
      </c>
      <c r="AC174">
        <v>0</v>
      </c>
      <c r="AD174">
        <v>0</v>
      </c>
      <c r="AE174">
        <v>0</v>
      </c>
      <c r="AF174">
        <v>141426368</v>
      </c>
      <c r="AG174">
        <v>466398.8125</v>
      </c>
      <c r="AH174">
        <v>0</v>
      </c>
      <c r="AI174">
        <v>0</v>
      </c>
      <c r="AJ174">
        <v>0</v>
      </c>
      <c r="AK174">
        <v>0</v>
      </c>
      <c r="AL174">
        <v>489378.90625</v>
      </c>
      <c r="AM174">
        <v>0</v>
      </c>
      <c r="AN174">
        <v>0</v>
      </c>
      <c r="AO174">
        <v>0</v>
      </c>
      <c r="AP174">
        <v>0</v>
      </c>
    </row>
    <row r="175" spans="1:42" x14ac:dyDescent="0.25">
      <c r="A175">
        <v>5144</v>
      </c>
      <c r="B175" s="1">
        <f>DATE(2018,6,1) + TIME(0,0,0)</f>
        <v>43252</v>
      </c>
      <c r="C175">
        <v>103037120</v>
      </c>
      <c r="D175">
        <v>92004616</v>
      </c>
      <c r="E175">
        <v>92399592</v>
      </c>
      <c r="F175">
        <v>89014264</v>
      </c>
      <c r="G175">
        <v>74777536</v>
      </c>
      <c r="H175">
        <v>76419984</v>
      </c>
      <c r="I175">
        <v>82536112</v>
      </c>
      <c r="J175">
        <v>76570664</v>
      </c>
      <c r="K175">
        <v>83853696</v>
      </c>
      <c r="L175">
        <v>78290816</v>
      </c>
      <c r="M175">
        <v>45602144</v>
      </c>
      <c r="N175">
        <v>58446268</v>
      </c>
      <c r="O175">
        <v>49790172</v>
      </c>
      <c r="P175">
        <v>71667472</v>
      </c>
      <c r="Q175">
        <v>0</v>
      </c>
      <c r="R175">
        <v>82406024</v>
      </c>
      <c r="S175">
        <v>0</v>
      </c>
      <c r="T175">
        <v>0</v>
      </c>
      <c r="U175">
        <v>56903500</v>
      </c>
      <c r="V175">
        <v>0</v>
      </c>
      <c r="W175">
        <v>60695536</v>
      </c>
      <c r="X175">
        <v>0</v>
      </c>
      <c r="Y175">
        <v>0</v>
      </c>
      <c r="Z175">
        <v>0</v>
      </c>
      <c r="AA175">
        <v>0</v>
      </c>
      <c r="AB175">
        <v>91290592</v>
      </c>
      <c r="AC175">
        <v>0</v>
      </c>
      <c r="AD175">
        <v>0</v>
      </c>
      <c r="AE175">
        <v>0</v>
      </c>
      <c r="AF175">
        <v>152871184</v>
      </c>
      <c r="AG175">
        <v>422812.0625</v>
      </c>
      <c r="AH175">
        <v>0</v>
      </c>
      <c r="AI175">
        <v>0</v>
      </c>
      <c r="AJ175">
        <v>0</v>
      </c>
      <c r="AK175">
        <v>0</v>
      </c>
      <c r="AL175">
        <v>16545222</v>
      </c>
      <c r="AM175">
        <v>0</v>
      </c>
      <c r="AN175">
        <v>0</v>
      </c>
      <c r="AO175">
        <v>0</v>
      </c>
      <c r="AP175">
        <v>0</v>
      </c>
    </row>
    <row r="176" spans="1:42" x14ac:dyDescent="0.25">
      <c r="A176">
        <v>5174</v>
      </c>
      <c r="B176" s="1">
        <f>DATE(2018,7,1) + TIME(0,0,0)</f>
        <v>43282</v>
      </c>
      <c r="C176">
        <v>100957872</v>
      </c>
      <c r="D176">
        <v>95066864</v>
      </c>
      <c r="E176">
        <v>91376888</v>
      </c>
      <c r="F176">
        <v>91436424</v>
      </c>
      <c r="G176">
        <v>78696240</v>
      </c>
      <c r="H176">
        <v>84925168</v>
      </c>
      <c r="I176">
        <v>80377144</v>
      </c>
      <c r="J176">
        <v>74776344</v>
      </c>
      <c r="K176">
        <v>83519616</v>
      </c>
      <c r="L176">
        <v>69130544</v>
      </c>
      <c r="M176">
        <v>39876000</v>
      </c>
      <c r="N176">
        <v>55495096</v>
      </c>
      <c r="O176">
        <v>43919784</v>
      </c>
      <c r="P176">
        <v>74335976</v>
      </c>
      <c r="Q176">
        <v>0</v>
      </c>
      <c r="R176">
        <v>75580280</v>
      </c>
      <c r="S176">
        <v>18677056</v>
      </c>
      <c r="T176">
        <v>0</v>
      </c>
      <c r="U176">
        <v>73269432</v>
      </c>
      <c r="V176">
        <v>0</v>
      </c>
      <c r="W176">
        <v>76756592</v>
      </c>
      <c r="X176">
        <v>0</v>
      </c>
      <c r="Y176">
        <v>0</v>
      </c>
      <c r="Z176">
        <v>0</v>
      </c>
      <c r="AA176">
        <v>0</v>
      </c>
      <c r="AB176">
        <v>60730028</v>
      </c>
      <c r="AC176">
        <v>0</v>
      </c>
      <c r="AD176">
        <v>0</v>
      </c>
      <c r="AE176">
        <v>0</v>
      </c>
      <c r="AF176">
        <v>146960112</v>
      </c>
      <c r="AG176">
        <v>10693265</v>
      </c>
      <c r="AH176">
        <v>0</v>
      </c>
      <c r="AI176">
        <v>0</v>
      </c>
      <c r="AJ176">
        <v>0</v>
      </c>
      <c r="AK176">
        <v>0</v>
      </c>
      <c r="AL176">
        <v>27959840</v>
      </c>
      <c r="AM176">
        <v>0</v>
      </c>
      <c r="AN176">
        <v>0</v>
      </c>
      <c r="AO176">
        <v>0</v>
      </c>
      <c r="AP176">
        <v>0</v>
      </c>
    </row>
    <row r="177" spans="1:42" x14ac:dyDescent="0.25">
      <c r="A177">
        <v>5205</v>
      </c>
      <c r="B177" s="1">
        <f>DATE(2018,8,1) + TIME(0,0,0)</f>
        <v>43313</v>
      </c>
      <c r="C177">
        <v>86111040</v>
      </c>
      <c r="D177">
        <v>80209272</v>
      </c>
      <c r="E177">
        <v>76574144</v>
      </c>
      <c r="F177">
        <v>76996624</v>
      </c>
      <c r="G177">
        <v>67387504</v>
      </c>
      <c r="H177">
        <v>72704192</v>
      </c>
      <c r="I177">
        <v>67075268</v>
      </c>
      <c r="J177">
        <v>60541884</v>
      </c>
      <c r="K177">
        <v>70895312</v>
      </c>
      <c r="L177">
        <v>63105264</v>
      </c>
      <c r="M177">
        <v>33619020</v>
      </c>
      <c r="N177">
        <v>46788220</v>
      </c>
      <c r="O177">
        <v>35486352</v>
      </c>
      <c r="P177">
        <v>54719336</v>
      </c>
      <c r="Q177">
        <v>0</v>
      </c>
      <c r="R177">
        <v>53931576</v>
      </c>
      <c r="S177">
        <v>13385306</v>
      </c>
      <c r="T177">
        <v>0</v>
      </c>
      <c r="U177">
        <v>71577112</v>
      </c>
      <c r="V177">
        <v>0</v>
      </c>
      <c r="W177">
        <v>82130744</v>
      </c>
      <c r="X177">
        <v>0</v>
      </c>
      <c r="Y177">
        <v>0</v>
      </c>
      <c r="Z177">
        <v>0</v>
      </c>
      <c r="AA177">
        <v>0</v>
      </c>
      <c r="AB177">
        <v>7.8755037975497544E-6</v>
      </c>
      <c r="AC177">
        <v>0</v>
      </c>
      <c r="AD177">
        <v>0</v>
      </c>
      <c r="AE177">
        <v>0</v>
      </c>
      <c r="AF177">
        <v>119506008</v>
      </c>
      <c r="AG177">
        <v>7264983</v>
      </c>
      <c r="AH177">
        <v>19245042</v>
      </c>
      <c r="AI177">
        <v>0</v>
      </c>
      <c r="AJ177">
        <v>8133338</v>
      </c>
      <c r="AK177">
        <v>0</v>
      </c>
      <c r="AL177">
        <v>53051428</v>
      </c>
      <c r="AM177">
        <v>0</v>
      </c>
      <c r="AN177">
        <v>774404.625</v>
      </c>
      <c r="AO177">
        <v>0</v>
      </c>
      <c r="AP177">
        <v>0</v>
      </c>
    </row>
    <row r="178" spans="1:42" x14ac:dyDescent="0.25">
      <c r="A178">
        <v>5236</v>
      </c>
      <c r="B178" s="1">
        <f>DATE(2018,9,1) + TIME(0,0,0)</f>
        <v>43344</v>
      </c>
      <c r="C178">
        <v>91609936</v>
      </c>
      <c r="D178">
        <v>85725224</v>
      </c>
      <c r="E178">
        <v>82948760</v>
      </c>
      <c r="F178">
        <v>82193616</v>
      </c>
      <c r="G178">
        <v>74833888</v>
      </c>
      <c r="H178">
        <v>78909152</v>
      </c>
      <c r="I178">
        <v>72908392</v>
      </c>
      <c r="J178">
        <v>58729064</v>
      </c>
      <c r="K178">
        <v>65008496</v>
      </c>
      <c r="L178">
        <v>46160716</v>
      </c>
      <c r="M178">
        <v>24022512</v>
      </c>
      <c r="N178">
        <v>30144276</v>
      </c>
      <c r="O178">
        <v>26553774</v>
      </c>
      <c r="P178">
        <v>38003680</v>
      </c>
      <c r="Q178">
        <v>0</v>
      </c>
      <c r="R178">
        <v>37751484</v>
      </c>
      <c r="S178">
        <v>325830.5625</v>
      </c>
      <c r="T178">
        <v>0</v>
      </c>
      <c r="U178">
        <v>11256183</v>
      </c>
      <c r="V178">
        <v>0</v>
      </c>
      <c r="W178">
        <v>37283652</v>
      </c>
      <c r="X178">
        <v>0</v>
      </c>
      <c r="Y178">
        <v>0</v>
      </c>
      <c r="Z178">
        <v>0</v>
      </c>
      <c r="AA178">
        <v>0</v>
      </c>
      <c r="AB178">
        <v>2929035.25</v>
      </c>
      <c r="AC178">
        <v>0</v>
      </c>
      <c r="AD178">
        <v>13505544</v>
      </c>
      <c r="AE178">
        <v>0</v>
      </c>
      <c r="AF178">
        <v>121016488</v>
      </c>
      <c r="AG178">
        <v>12006847</v>
      </c>
      <c r="AH178">
        <v>9434081</v>
      </c>
      <c r="AI178">
        <v>0</v>
      </c>
      <c r="AJ178">
        <v>2873032.75</v>
      </c>
      <c r="AK178">
        <v>0</v>
      </c>
      <c r="AL178">
        <v>82487112</v>
      </c>
      <c r="AM178">
        <v>0</v>
      </c>
      <c r="AN178">
        <v>1280993.125</v>
      </c>
      <c r="AO178">
        <v>0</v>
      </c>
      <c r="AP178">
        <v>0</v>
      </c>
    </row>
    <row r="179" spans="1:42" x14ac:dyDescent="0.25">
      <c r="A179">
        <v>5266</v>
      </c>
      <c r="B179" s="1">
        <f>DATE(2018,10,1) + TIME(0,0,0)</f>
        <v>43374</v>
      </c>
      <c r="C179">
        <v>98237800</v>
      </c>
      <c r="D179">
        <v>92840120</v>
      </c>
      <c r="E179">
        <v>88405264</v>
      </c>
      <c r="F179">
        <v>90126600</v>
      </c>
      <c r="G179">
        <v>78710112</v>
      </c>
      <c r="H179">
        <v>82870448</v>
      </c>
      <c r="I179">
        <v>76439648</v>
      </c>
      <c r="J179">
        <v>73083312</v>
      </c>
      <c r="K179">
        <v>70928032</v>
      </c>
      <c r="L179">
        <v>67088956</v>
      </c>
      <c r="M179">
        <v>42123404</v>
      </c>
      <c r="N179">
        <v>54807380</v>
      </c>
      <c r="O179">
        <v>45884992</v>
      </c>
      <c r="P179">
        <v>78933440</v>
      </c>
      <c r="Q179">
        <v>0</v>
      </c>
      <c r="R179">
        <v>78082432</v>
      </c>
      <c r="S179">
        <v>5010373.5</v>
      </c>
      <c r="T179">
        <v>0</v>
      </c>
      <c r="U179">
        <v>51595764</v>
      </c>
      <c r="V179">
        <v>0</v>
      </c>
      <c r="W179">
        <v>100517368</v>
      </c>
      <c r="X179">
        <v>0</v>
      </c>
      <c r="Y179">
        <v>0</v>
      </c>
      <c r="Z179">
        <v>0</v>
      </c>
      <c r="AA179">
        <v>0</v>
      </c>
      <c r="AB179">
        <v>3803272.75</v>
      </c>
      <c r="AC179">
        <v>0</v>
      </c>
      <c r="AD179">
        <v>160066.703125</v>
      </c>
      <c r="AE179">
        <v>0</v>
      </c>
      <c r="AF179">
        <v>137630752</v>
      </c>
      <c r="AG179">
        <v>27030296</v>
      </c>
      <c r="AH179">
        <v>0</v>
      </c>
      <c r="AI179">
        <v>0</v>
      </c>
      <c r="AJ179">
        <v>0</v>
      </c>
      <c r="AK179">
        <v>0</v>
      </c>
      <c r="AL179">
        <v>69056888</v>
      </c>
      <c r="AM179">
        <v>0</v>
      </c>
      <c r="AN179">
        <v>0</v>
      </c>
      <c r="AO179">
        <v>0</v>
      </c>
      <c r="AP179">
        <v>0</v>
      </c>
    </row>
    <row r="180" spans="1:42" x14ac:dyDescent="0.25">
      <c r="A180">
        <v>5297</v>
      </c>
      <c r="B180" s="1">
        <f>DATE(2018,11,1) + TIME(0,0,0)</f>
        <v>43405</v>
      </c>
      <c r="C180">
        <v>88415032</v>
      </c>
      <c r="D180">
        <v>89087720</v>
      </c>
      <c r="E180">
        <v>73436576</v>
      </c>
      <c r="F180">
        <v>84150048</v>
      </c>
      <c r="G180">
        <v>77623600</v>
      </c>
      <c r="H180">
        <v>81095096</v>
      </c>
      <c r="I180">
        <v>73520832</v>
      </c>
      <c r="J180">
        <v>72212496</v>
      </c>
      <c r="K180">
        <v>78470864</v>
      </c>
      <c r="L180">
        <v>66148244</v>
      </c>
      <c r="M180">
        <v>33529256</v>
      </c>
      <c r="N180">
        <v>44024928</v>
      </c>
      <c r="O180">
        <v>36803776</v>
      </c>
      <c r="P180">
        <v>62609936</v>
      </c>
      <c r="Q180">
        <v>0</v>
      </c>
      <c r="R180">
        <v>61212360</v>
      </c>
      <c r="S180">
        <v>39693632</v>
      </c>
      <c r="T180">
        <v>0</v>
      </c>
      <c r="U180">
        <v>43407020</v>
      </c>
      <c r="V180">
        <v>0</v>
      </c>
      <c r="W180">
        <v>81289456</v>
      </c>
      <c r="X180">
        <v>0</v>
      </c>
      <c r="Y180">
        <v>0</v>
      </c>
      <c r="Z180">
        <v>0</v>
      </c>
      <c r="AA180">
        <v>0</v>
      </c>
      <c r="AB180">
        <v>8593688</v>
      </c>
      <c r="AC180">
        <v>0</v>
      </c>
      <c r="AD180">
        <v>1411802</v>
      </c>
      <c r="AE180">
        <v>0</v>
      </c>
      <c r="AF180">
        <v>125461312</v>
      </c>
      <c r="AG180">
        <v>46542176</v>
      </c>
      <c r="AH180">
        <v>4365733.5</v>
      </c>
      <c r="AI180">
        <v>0</v>
      </c>
      <c r="AJ180">
        <v>4042188.25</v>
      </c>
      <c r="AK180">
        <v>0</v>
      </c>
      <c r="AL180">
        <v>37083844</v>
      </c>
      <c r="AM180">
        <v>0</v>
      </c>
      <c r="AN180">
        <v>0</v>
      </c>
      <c r="AO180">
        <v>0</v>
      </c>
      <c r="AP180">
        <v>0</v>
      </c>
    </row>
    <row r="181" spans="1:42" x14ac:dyDescent="0.25">
      <c r="A181">
        <v>5327</v>
      </c>
      <c r="B181" s="1">
        <f>DATE(2018,12,1) + TIME(0,0,0)</f>
        <v>43435</v>
      </c>
      <c r="C181">
        <v>96276296</v>
      </c>
      <c r="D181">
        <v>90264880</v>
      </c>
      <c r="E181">
        <v>83299120</v>
      </c>
      <c r="F181">
        <v>93902824</v>
      </c>
      <c r="G181">
        <v>75703440</v>
      </c>
      <c r="H181">
        <v>82155128</v>
      </c>
      <c r="I181">
        <v>76007464</v>
      </c>
      <c r="J181">
        <v>72029824</v>
      </c>
      <c r="K181">
        <v>82395856</v>
      </c>
      <c r="L181">
        <v>65579364</v>
      </c>
      <c r="M181">
        <v>37303756</v>
      </c>
      <c r="N181">
        <v>50962108</v>
      </c>
      <c r="O181">
        <v>40281460</v>
      </c>
      <c r="P181">
        <v>68686888</v>
      </c>
      <c r="Q181">
        <v>0</v>
      </c>
      <c r="R181">
        <v>67809728</v>
      </c>
      <c r="S181">
        <v>13420307</v>
      </c>
      <c r="T181">
        <v>0</v>
      </c>
      <c r="U181">
        <v>82905656</v>
      </c>
      <c r="V181">
        <v>0</v>
      </c>
      <c r="W181">
        <v>96738968</v>
      </c>
      <c r="X181">
        <v>0</v>
      </c>
      <c r="Y181">
        <v>0</v>
      </c>
      <c r="Z181">
        <v>0</v>
      </c>
      <c r="AA181">
        <v>0</v>
      </c>
      <c r="AB181">
        <v>573439.4375</v>
      </c>
      <c r="AC181">
        <v>0</v>
      </c>
      <c r="AD181">
        <v>0</v>
      </c>
      <c r="AE181">
        <v>0</v>
      </c>
      <c r="AF181">
        <v>140780128</v>
      </c>
      <c r="AG181">
        <v>2813684.75</v>
      </c>
      <c r="AH181">
        <v>0</v>
      </c>
      <c r="AI181">
        <v>0</v>
      </c>
      <c r="AJ181">
        <v>0</v>
      </c>
      <c r="AK181">
        <v>0</v>
      </c>
      <c r="AL181">
        <v>61146204</v>
      </c>
      <c r="AM181">
        <v>0</v>
      </c>
      <c r="AN181">
        <v>0</v>
      </c>
      <c r="AO181">
        <v>0</v>
      </c>
      <c r="AP181">
        <v>0</v>
      </c>
    </row>
    <row r="182" spans="1:42" x14ac:dyDescent="0.25">
      <c r="A182">
        <v>5358</v>
      </c>
      <c r="B182" s="1">
        <f>DATE(2019,1,1) + TIME(0,0,0)</f>
        <v>43466</v>
      </c>
      <c r="C182">
        <v>88810864</v>
      </c>
      <c r="D182">
        <v>93876664</v>
      </c>
      <c r="E182">
        <v>82943984</v>
      </c>
      <c r="F182">
        <v>95489784</v>
      </c>
      <c r="G182">
        <v>79309016</v>
      </c>
      <c r="H182">
        <v>85164576</v>
      </c>
      <c r="I182">
        <v>80028320</v>
      </c>
      <c r="J182">
        <v>68689944</v>
      </c>
      <c r="K182">
        <v>64728016</v>
      </c>
      <c r="L182">
        <v>46425860</v>
      </c>
      <c r="M182">
        <v>37219944</v>
      </c>
      <c r="N182">
        <v>50889812</v>
      </c>
      <c r="O182">
        <v>40175868</v>
      </c>
      <c r="P182">
        <v>68290280</v>
      </c>
      <c r="Q182">
        <v>0</v>
      </c>
      <c r="R182">
        <v>66325272</v>
      </c>
      <c r="S182">
        <v>65217840</v>
      </c>
      <c r="T182">
        <v>0</v>
      </c>
      <c r="U182">
        <v>72803248</v>
      </c>
      <c r="V182">
        <v>0</v>
      </c>
      <c r="W182">
        <v>88588168</v>
      </c>
      <c r="X182">
        <v>0</v>
      </c>
      <c r="Y182">
        <v>0</v>
      </c>
      <c r="Z182">
        <v>0</v>
      </c>
      <c r="AA182">
        <v>0</v>
      </c>
      <c r="AB182">
        <v>1042233.9375</v>
      </c>
      <c r="AC182">
        <v>0</v>
      </c>
      <c r="AD182">
        <v>0</v>
      </c>
      <c r="AE182">
        <v>0</v>
      </c>
      <c r="AF182">
        <v>140846768</v>
      </c>
      <c r="AG182">
        <v>9177158</v>
      </c>
      <c r="AH182">
        <v>0</v>
      </c>
      <c r="AI182">
        <v>0</v>
      </c>
      <c r="AJ182">
        <v>0</v>
      </c>
      <c r="AK182">
        <v>0</v>
      </c>
      <c r="AL182">
        <v>76232112</v>
      </c>
      <c r="AM182">
        <v>0</v>
      </c>
      <c r="AN182">
        <v>0</v>
      </c>
      <c r="AO182">
        <v>0</v>
      </c>
      <c r="AP182">
        <v>0</v>
      </c>
    </row>
    <row r="183" spans="1:42" x14ac:dyDescent="0.25">
      <c r="A183">
        <v>5389</v>
      </c>
      <c r="B183" s="1">
        <f>DATE(2019,2,1) + TIME(0,0,0)</f>
        <v>43497</v>
      </c>
      <c r="C183">
        <v>90285856</v>
      </c>
      <c r="D183">
        <v>89128720</v>
      </c>
      <c r="E183">
        <v>84550744</v>
      </c>
      <c r="F183">
        <v>89245736</v>
      </c>
      <c r="G183">
        <v>73426792</v>
      </c>
      <c r="H183">
        <v>79423192</v>
      </c>
      <c r="I183">
        <v>72137992</v>
      </c>
      <c r="J183">
        <v>72719328</v>
      </c>
      <c r="K183">
        <v>86641648</v>
      </c>
      <c r="L183">
        <v>71002560</v>
      </c>
      <c r="M183">
        <v>30361938</v>
      </c>
      <c r="N183">
        <v>40768564</v>
      </c>
      <c r="O183">
        <v>32939640</v>
      </c>
      <c r="P183">
        <v>64361348</v>
      </c>
      <c r="Q183">
        <v>0</v>
      </c>
      <c r="R183">
        <v>64199580</v>
      </c>
      <c r="S183">
        <v>65119360</v>
      </c>
      <c r="T183">
        <v>0</v>
      </c>
      <c r="U183">
        <v>79613824</v>
      </c>
      <c r="V183">
        <v>0</v>
      </c>
      <c r="W183">
        <v>91328352</v>
      </c>
      <c r="X183">
        <v>0</v>
      </c>
      <c r="Y183">
        <v>0</v>
      </c>
      <c r="Z183">
        <v>0</v>
      </c>
      <c r="AA183">
        <v>0</v>
      </c>
      <c r="AB183">
        <v>3219714</v>
      </c>
      <c r="AC183">
        <v>0</v>
      </c>
      <c r="AD183">
        <v>0</v>
      </c>
      <c r="AE183">
        <v>0</v>
      </c>
      <c r="AF183">
        <v>149522496</v>
      </c>
      <c r="AG183">
        <v>5406730</v>
      </c>
      <c r="AH183">
        <v>0</v>
      </c>
      <c r="AI183">
        <v>0</v>
      </c>
      <c r="AJ183">
        <v>0</v>
      </c>
      <c r="AK183">
        <v>0</v>
      </c>
      <c r="AL183">
        <v>97529192</v>
      </c>
      <c r="AM183">
        <v>0</v>
      </c>
      <c r="AN183">
        <v>0</v>
      </c>
      <c r="AO183">
        <v>0</v>
      </c>
      <c r="AP183">
        <v>0</v>
      </c>
    </row>
    <row r="184" spans="1:42" x14ac:dyDescent="0.25">
      <c r="A184">
        <v>5417</v>
      </c>
      <c r="B184" s="1">
        <f>DATE(2019,3,1) + TIME(0,0,0)</f>
        <v>43525</v>
      </c>
      <c r="C184">
        <v>87985232</v>
      </c>
      <c r="D184">
        <v>88610984</v>
      </c>
      <c r="E184">
        <v>82365288</v>
      </c>
      <c r="F184">
        <v>88773664</v>
      </c>
      <c r="G184">
        <v>72880512</v>
      </c>
      <c r="H184">
        <v>79519824</v>
      </c>
      <c r="I184">
        <v>71606824</v>
      </c>
      <c r="J184">
        <v>74874600</v>
      </c>
      <c r="K184">
        <v>88069896</v>
      </c>
      <c r="L184">
        <v>74490784</v>
      </c>
      <c r="M184">
        <v>35936428</v>
      </c>
      <c r="N184">
        <v>48091728</v>
      </c>
      <c r="O184">
        <v>38298168</v>
      </c>
      <c r="P184">
        <v>67946424</v>
      </c>
      <c r="Q184">
        <v>0</v>
      </c>
      <c r="R184">
        <v>66959940</v>
      </c>
      <c r="S184">
        <v>53693560</v>
      </c>
      <c r="T184">
        <v>0</v>
      </c>
      <c r="U184">
        <v>81425232</v>
      </c>
      <c r="V184">
        <v>0</v>
      </c>
      <c r="W184">
        <v>93569200</v>
      </c>
      <c r="X184">
        <v>0</v>
      </c>
      <c r="Y184">
        <v>0</v>
      </c>
      <c r="Z184">
        <v>0</v>
      </c>
      <c r="AA184">
        <v>0</v>
      </c>
      <c r="AB184">
        <v>121709.7578125</v>
      </c>
      <c r="AC184">
        <v>0</v>
      </c>
      <c r="AD184">
        <v>0</v>
      </c>
      <c r="AE184">
        <v>0</v>
      </c>
      <c r="AF184">
        <v>153310944</v>
      </c>
      <c r="AG184">
        <v>1071983.125</v>
      </c>
      <c r="AH184">
        <v>0</v>
      </c>
      <c r="AI184">
        <v>0</v>
      </c>
      <c r="AJ184">
        <v>0</v>
      </c>
      <c r="AK184">
        <v>0</v>
      </c>
      <c r="AL184">
        <v>101646336</v>
      </c>
      <c r="AM184">
        <v>0</v>
      </c>
      <c r="AN184">
        <v>0</v>
      </c>
      <c r="AO184">
        <v>0</v>
      </c>
      <c r="AP184">
        <v>0</v>
      </c>
    </row>
    <row r="185" spans="1:42" x14ac:dyDescent="0.25">
      <c r="A185">
        <v>5448</v>
      </c>
      <c r="B185" s="1">
        <f>DATE(2019,4,1) + TIME(0,0,0)</f>
        <v>43556</v>
      </c>
      <c r="C185">
        <v>79535624</v>
      </c>
      <c r="D185">
        <v>89531064</v>
      </c>
      <c r="E185">
        <v>77090616</v>
      </c>
      <c r="F185">
        <v>81952864</v>
      </c>
      <c r="G185">
        <v>63287132</v>
      </c>
      <c r="H185">
        <v>79520312</v>
      </c>
      <c r="I185">
        <v>69175624</v>
      </c>
      <c r="J185">
        <v>67590096</v>
      </c>
      <c r="K185">
        <v>89587336</v>
      </c>
      <c r="L185">
        <v>78235072</v>
      </c>
      <c r="M185">
        <v>34991244</v>
      </c>
      <c r="N185">
        <v>46378340</v>
      </c>
      <c r="O185">
        <v>37289232</v>
      </c>
      <c r="P185">
        <v>66021876</v>
      </c>
      <c r="Q185">
        <v>0</v>
      </c>
      <c r="R185">
        <v>67280896</v>
      </c>
      <c r="S185">
        <v>739281.25</v>
      </c>
      <c r="T185">
        <v>0</v>
      </c>
      <c r="U185">
        <v>70014664</v>
      </c>
      <c r="V185">
        <v>0</v>
      </c>
      <c r="W185">
        <v>57067004</v>
      </c>
      <c r="X185">
        <v>0</v>
      </c>
      <c r="Y185">
        <v>46994260</v>
      </c>
      <c r="Z185">
        <v>0</v>
      </c>
      <c r="AA185">
        <v>0</v>
      </c>
      <c r="AB185">
        <v>2331812.25</v>
      </c>
      <c r="AC185">
        <v>0</v>
      </c>
      <c r="AD185">
        <v>0</v>
      </c>
      <c r="AE185">
        <v>0</v>
      </c>
      <c r="AF185">
        <v>137527824</v>
      </c>
      <c r="AG185">
        <v>19899692</v>
      </c>
      <c r="AH185">
        <v>0</v>
      </c>
      <c r="AI185">
        <v>0</v>
      </c>
      <c r="AJ185">
        <v>0</v>
      </c>
      <c r="AK185">
        <v>0</v>
      </c>
      <c r="AL185">
        <v>112054944</v>
      </c>
      <c r="AM185">
        <v>0</v>
      </c>
      <c r="AN185">
        <v>0</v>
      </c>
      <c r="AO185">
        <v>0</v>
      </c>
      <c r="AP185">
        <v>0</v>
      </c>
    </row>
    <row r="186" spans="1:42" x14ac:dyDescent="0.25">
      <c r="A186">
        <v>5478</v>
      </c>
      <c r="B186" s="1">
        <f>DATE(2019,5,1) + TIME(0,0,0)</f>
        <v>43586</v>
      </c>
      <c r="C186">
        <v>44688548</v>
      </c>
      <c r="D186">
        <v>83027424</v>
      </c>
      <c r="E186">
        <v>48008008</v>
      </c>
      <c r="F186">
        <v>54677796</v>
      </c>
      <c r="G186">
        <v>56446544</v>
      </c>
      <c r="H186">
        <v>81103040</v>
      </c>
      <c r="I186">
        <v>74912816</v>
      </c>
      <c r="J186">
        <v>51700076</v>
      </c>
      <c r="K186">
        <v>75694224</v>
      </c>
      <c r="L186">
        <v>87151656</v>
      </c>
      <c r="M186">
        <v>39904304</v>
      </c>
      <c r="N186">
        <v>53006840</v>
      </c>
      <c r="O186">
        <v>41402880</v>
      </c>
      <c r="P186">
        <v>61873336</v>
      </c>
      <c r="Q186">
        <v>0</v>
      </c>
      <c r="R186">
        <v>62539644</v>
      </c>
      <c r="S186">
        <v>5413021</v>
      </c>
      <c r="T186">
        <v>0</v>
      </c>
      <c r="U186">
        <v>66964444</v>
      </c>
      <c r="V186">
        <v>0</v>
      </c>
      <c r="W186">
        <v>60573772</v>
      </c>
      <c r="X186">
        <v>0</v>
      </c>
      <c r="Y186">
        <v>25840642</v>
      </c>
      <c r="Z186">
        <v>0</v>
      </c>
      <c r="AA186">
        <v>0</v>
      </c>
      <c r="AB186">
        <v>7596714.5</v>
      </c>
      <c r="AC186">
        <v>0</v>
      </c>
      <c r="AD186">
        <v>96787.3359375</v>
      </c>
      <c r="AE186">
        <v>0</v>
      </c>
      <c r="AF186">
        <v>82202928</v>
      </c>
      <c r="AG186">
        <v>10842931</v>
      </c>
      <c r="AH186">
        <v>1231542.5</v>
      </c>
      <c r="AI186">
        <v>0</v>
      </c>
      <c r="AJ186">
        <v>0</v>
      </c>
      <c r="AK186">
        <v>0</v>
      </c>
      <c r="AL186">
        <v>47679648</v>
      </c>
      <c r="AM186">
        <v>0</v>
      </c>
      <c r="AN186">
        <v>0</v>
      </c>
      <c r="AO186">
        <v>0</v>
      </c>
      <c r="AP186">
        <v>0</v>
      </c>
    </row>
    <row r="187" spans="1:42" x14ac:dyDescent="0.25">
      <c r="A187">
        <v>5509</v>
      </c>
      <c r="B187" s="1">
        <f>DATE(2019,6,1) + TIME(0,0,0)</f>
        <v>43617</v>
      </c>
      <c r="C187">
        <v>58745552</v>
      </c>
      <c r="D187">
        <v>92108168</v>
      </c>
      <c r="E187">
        <v>64677372</v>
      </c>
      <c r="F187">
        <v>65863676</v>
      </c>
      <c r="G187">
        <v>57466640</v>
      </c>
      <c r="H187">
        <v>76519536</v>
      </c>
      <c r="I187">
        <v>64563296</v>
      </c>
      <c r="J187">
        <v>55190108</v>
      </c>
      <c r="K187">
        <v>73272576</v>
      </c>
      <c r="L187">
        <v>83905752</v>
      </c>
      <c r="M187">
        <v>48875816</v>
      </c>
      <c r="N187">
        <v>62315672</v>
      </c>
      <c r="O187">
        <v>51095652</v>
      </c>
      <c r="P187">
        <v>76777432</v>
      </c>
      <c r="Q187">
        <v>0</v>
      </c>
      <c r="R187">
        <v>76445696</v>
      </c>
      <c r="S187">
        <v>1816818.625</v>
      </c>
      <c r="T187">
        <v>0</v>
      </c>
      <c r="U187">
        <v>64190412</v>
      </c>
      <c r="V187">
        <v>0</v>
      </c>
      <c r="W187">
        <v>37515160</v>
      </c>
      <c r="X187">
        <v>0</v>
      </c>
      <c r="Y187">
        <v>1935266.25</v>
      </c>
      <c r="Z187">
        <v>0</v>
      </c>
      <c r="AA187">
        <v>0</v>
      </c>
      <c r="AB187">
        <v>10354703</v>
      </c>
      <c r="AC187">
        <v>0</v>
      </c>
      <c r="AD187">
        <v>0</v>
      </c>
      <c r="AE187">
        <v>0</v>
      </c>
      <c r="AF187">
        <v>105293144</v>
      </c>
      <c r="AG187">
        <v>36844988</v>
      </c>
      <c r="AH187">
        <v>7070878</v>
      </c>
      <c r="AI187">
        <v>0</v>
      </c>
      <c r="AJ187">
        <v>0</v>
      </c>
      <c r="AK187">
        <v>0</v>
      </c>
      <c r="AL187">
        <v>108086864</v>
      </c>
      <c r="AM187">
        <v>0</v>
      </c>
      <c r="AN187">
        <v>0</v>
      </c>
      <c r="AO187">
        <v>0</v>
      </c>
      <c r="AP187">
        <v>0</v>
      </c>
    </row>
    <row r="188" spans="1:42" x14ac:dyDescent="0.25">
      <c r="A188">
        <v>5539</v>
      </c>
      <c r="B188" s="1">
        <f>DATE(2019,7,1) + TIME(0,0,0)</f>
        <v>43647</v>
      </c>
      <c r="C188">
        <v>90593736</v>
      </c>
      <c r="D188">
        <v>88655272</v>
      </c>
      <c r="E188">
        <v>82438008</v>
      </c>
      <c r="F188">
        <v>87905472</v>
      </c>
      <c r="G188">
        <v>60421876</v>
      </c>
      <c r="H188">
        <v>76098376</v>
      </c>
      <c r="I188">
        <v>70667160</v>
      </c>
      <c r="J188">
        <v>38523032</v>
      </c>
      <c r="K188">
        <v>89319712</v>
      </c>
      <c r="L188">
        <v>82944600</v>
      </c>
      <c r="M188">
        <v>44724812</v>
      </c>
      <c r="N188">
        <v>59728328</v>
      </c>
      <c r="O188">
        <v>46321008</v>
      </c>
      <c r="P188">
        <v>73892840</v>
      </c>
      <c r="Q188">
        <v>0</v>
      </c>
      <c r="R188">
        <v>74766816</v>
      </c>
      <c r="S188">
        <v>4334415.5</v>
      </c>
      <c r="T188">
        <v>0</v>
      </c>
      <c r="U188">
        <v>62167508</v>
      </c>
      <c r="V188">
        <v>0</v>
      </c>
      <c r="W188">
        <v>73412600</v>
      </c>
      <c r="X188">
        <v>0</v>
      </c>
      <c r="Y188">
        <v>26634218</v>
      </c>
      <c r="Z188">
        <v>0</v>
      </c>
      <c r="AA188">
        <v>0</v>
      </c>
      <c r="AB188">
        <v>7436160.5</v>
      </c>
      <c r="AC188">
        <v>0</v>
      </c>
      <c r="AD188">
        <v>0</v>
      </c>
      <c r="AE188">
        <v>0</v>
      </c>
      <c r="AF188">
        <v>149837136</v>
      </c>
      <c r="AG188">
        <v>40643228</v>
      </c>
      <c r="AH188">
        <v>0</v>
      </c>
      <c r="AI188">
        <v>0</v>
      </c>
      <c r="AJ188">
        <v>0</v>
      </c>
      <c r="AK188">
        <v>0</v>
      </c>
      <c r="AL188">
        <v>141416864</v>
      </c>
      <c r="AM188">
        <v>0</v>
      </c>
      <c r="AN188">
        <v>0</v>
      </c>
      <c r="AO188">
        <v>0</v>
      </c>
      <c r="AP188">
        <v>0</v>
      </c>
    </row>
    <row r="189" spans="1:42" x14ac:dyDescent="0.25">
      <c r="A189">
        <v>5570</v>
      </c>
      <c r="B189" s="1">
        <f>DATE(2019,8,1) + TIME(0,0,0)</f>
        <v>43678</v>
      </c>
      <c r="C189">
        <v>88248696</v>
      </c>
      <c r="D189">
        <v>80457192</v>
      </c>
      <c r="E189">
        <v>74070544</v>
      </c>
      <c r="F189">
        <v>79957368</v>
      </c>
      <c r="G189">
        <v>71345296</v>
      </c>
      <c r="H189">
        <v>78193648</v>
      </c>
      <c r="I189">
        <v>72006944</v>
      </c>
      <c r="J189">
        <v>41406412</v>
      </c>
      <c r="K189">
        <v>84382792</v>
      </c>
      <c r="L189">
        <v>81598680</v>
      </c>
      <c r="M189">
        <v>37230084</v>
      </c>
      <c r="N189">
        <v>51430116</v>
      </c>
      <c r="O189">
        <v>38164240</v>
      </c>
      <c r="P189">
        <v>66051760</v>
      </c>
      <c r="Q189">
        <v>0</v>
      </c>
      <c r="R189">
        <v>68287520</v>
      </c>
      <c r="S189">
        <v>10057357</v>
      </c>
      <c r="T189">
        <v>0</v>
      </c>
      <c r="U189">
        <v>82398024</v>
      </c>
      <c r="V189">
        <v>0</v>
      </c>
      <c r="W189">
        <v>80135856</v>
      </c>
      <c r="X189">
        <v>0</v>
      </c>
      <c r="Y189">
        <v>28542008</v>
      </c>
      <c r="Z189">
        <v>0</v>
      </c>
      <c r="AA189">
        <v>0</v>
      </c>
      <c r="AB189">
        <v>8296629.5</v>
      </c>
      <c r="AC189">
        <v>0</v>
      </c>
      <c r="AD189">
        <v>0</v>
      </c>
      <c r="AE189">
        <v>0</v>
      </c>
      <c r="AF189">
        <v>152141824</v>
      </c>
      <c r="AG189">
        <v>31486890</v>
      </c>
      <c r="AH189">
        <v>0</v>
      </c>
      <c r="AI189">
        <v>0</v>
      </c>
      <c r="AJ189">
        <v>0</v>
      </c>
      <c r="AK189">
        <v>0</v>
      </c>
      <c r="AL189">
        <v>141628576</v>
      </c>
      <c r="AM189">
        <v>0</v>
      </c>
      <c r="AN189">
        <v>0</v>
      </c>
      <c r="AO189">
        <v>0</v>
      </c>
      <c r="AP189">
        <v>0</v>
      </c>
    </row>
    <row r="190" spans="1:42" x14ac:dyDescent="0.25">
      <c r="A190">
        <v>5601</v>
      </c>
      <c r="B190" s="1">
        <f>DATE(2019,9,1) + TIME(0,0,0)</f>
        <v>43709</v>
      </c>
      <c r="C190">
        <v>76873080</v>
      </c>
      <c r="D190">
        <v>84767816</v>
      </c>
      <c r="E190">
        <v>77823304</v>
      </c>
      <c r="F190">
        <v>78227424</v>
      </c>
      <c r="G190">
        <v>69647520</v>
      </c>
      <c r="H190">
        <v>74129248</v>
      </c>
      <c r="I190">
        <v>68513592</v>
      </c>
      <c r="J190">
        <v>62267404</v>
      </c>
      <c r="K190">
        <v>79758808</v>
      </c>
      <c r="L190">
        <v>78336048</v>
      </c>
      <c r="M190">
        <v>28223324</v>
      </c>
      <c r="N190">
        <v>40471840</v>
      </c>
      <c r="O190">
        <v>27546100</v>
      </c>
      <c r="P190">
        <v>51177240</v>
      </c>
      <c r="Q190">
        <v>0</v>
      </c>
      <c r="R190">
        <v>57074496</v>
      </c>
      <c r="S190">
        <v>28198858</v>
      </c>
      <c r="T190">
        <v>0</v>
      </c>
      <c r="U190">
        <v>78313864</v>
      </c>
      <c r="V190">
        <v>0</v>
      </c>
      <c r="W190">
        <v>88113904</v>
      </c>
      <c r="X190">
        <v>0</v>
      </c>
      <c r="Y190">
        <v>40448400</v>
      </c>
      <c r="Z190">
        <v>0</v>
      </c>
      <c r="AA190">
        <v>0</v>
      </c>
      <c r="AB190">
        <v>2119345.5</v>
      </c>
      <c r="AC190">
        <v>0</v>
      </c>
      <c r="AD190">
        <v>0</v>
      </c>
      <c r="AE190">
        <v>0</v>
      </c>
      <c r="AF190">
        <v>149483392</v>
      </c>
      <c r="AG190">
        <v>12761551</v>
      </c>
      <c r="AH190">
        <v>4614387.5</v>
      </c>
      <c r="AI190">
        <v>0</v>
      </c>
      <c r="AJ190">
        <v>0</v>
      </c>
      <c r="AK190">
        <v>0</v>
      </c>
      <c r="AL190">
        <v>121861024</v>
      </c>
      <c r="AM190">
        <v>0</v>
      </c>
      <c r="AN190">
        <v>0</v>
      </c>
      <c r="AO190">
        <v>0</v>
      </c>
      <c r="AP190">
        <v>0</v>
      </c>
    </row>
    <row r="191" spans="1:42" x14ac:dyDescent="0.25">
      <c r="A191">
        <v>5631</v>
      </c>
      <c r="B191" s="1">
        <f>DATE(2019,10,1) + TIME(0,0,0)</f>
        <v>43739</v>
      </c>
      <c r="C191">
        <v>82499216</v>
      </c>
      <c r="D191">
        <v>84222312</v>
      </c>
      <c r="E191">
        <v>77666704</v>
      </c>
      <c r="F191">
        <v>83332744</v>
      </c>
      <c r="G191">
        <v>69595328</v>
      </c>
      <c r="H191">
        <v>73254600</v>
      </c>
      <c r="I191">
        <v>67765616</v>
      </c>
      <c r="J191">
        <v>60486208</v>
      </c>
      <c r="K191">
        <v>84257832</v>
      </c>
      <c r="L191">
        <v>77856136</v>
      </c>
      <c r="M191">
        <v>33117820</v>
      </c>
      <c r="N191">
        <v>46270820</v>
      </c>
      <c r="O191">
        <v>33092200</v>
      </c>
      <c r="P191">
        <v>77179456</v>
      </c>
      <c r="Q191">
        <v>0</v>
      </c>
      <c r="R191">
        <v>80976360</v>
      </c>
      <c r="S191">
        <v>12680117</v>
      </c>
      <c r="T191">
        <v>0</v>
      </c>
      <c r="U191">
        <v>74343736</v>
      </c>
      <c r="V191">
        <v>0</v>
      </c>
      <c r="W191">
        <v>80335856</v>
      </c>
      <c r="X191">
        <v>0</v>
      </c>
      <c r="Y191">
        <v>40896864</v>
      </c>
      <c r="Z191">
        <v>0</v>
      </c>
      <c r="AA191">
        <v>0</v>
      </c>
      <c r="AB191">
        <v>683758.25</v>
      </c>
      <c r="AC191">
        <v>0</v>
      </c>
      <c r="AD191">
        <v>0</v>
      </c>
      <c r="AE191">
        <v>0</v>
      </c>
      <c r="AF191">
        <v>151253808</v>
      </c>
      <c r="AG191">
        <v>2346185.5</v>
      </c>
      <c r="AH191">
        <v>0</v>
      </c>
      <c r="AI191">
        <v>0</v>
      </c>
      <c r="AJ191">
        <v>0</v>
      </c>
      <c r="AK191">
        <v>0</v>
      </c>
      <c r="AL191">
        <v>101543664</v>
      </c>
      <c r="AM191">
        <v>0</v>
      </c>
      <c r="AN191">
        <v>0</v>
      </c>
      <c r="AO191">
        <v>0</v>
      </c>
      <c r="AP191">
        <v>0</v>
      </c>
    </row>
    <row r="192" spans="1:42" x14ac:dyDescent="0.25">
      <c r="A192">
        <v>5662</v>
      </c>
      <c r="B192" s="1">
        <f>DATE(2019,11,1) + TIME(0,0,0)</f>
        <v>43770</v>
      </c>
      <c r="C192">
        <v>80338184</v>
      </c>
      <c r="D192">
        <v>78620744</v>
      </c>
      <c r="E192">
        <v>72525464</v>
      </c>
      <c r="F192">
        <v>77927240</v>
      </c>
      <c r="G192">
        <v>63887632</v>
      </c>
      <c r="H192">
        <v>66295080</v>
      </c>
      <c r="I192">
        <v>60941000</v>
      </c>
      <c r="J192">
        <v>55274112</v>
      </c>
      <c r="K192">
        <v>76748784</v>
      </c>
      <c r="L192">
        <v>72756952</v>
      </c>
      <c r="M192">
        <v>29833412</v>
      </c>
      <c r="N192">
        <v>40221212</v>
      </c>
      <c r="O192">
        <v>30769608</v>
      </c>
      <c r="P192">
        <v>66512636</v>
      </c>
      <c r="Q192">
        <v>0</v>
      </c>
      <c r="R192">
        <v>71432216</v>
      </c>
      <c r="S192">
        <v>6293575.5</v>
      </c>
      <c r="T192">
        <v>0</v>
      </c>
      <c r="U192">
        <v>56825612</v>
      </c>
      <c r="V192">
        <v>0</v>
      </c>
      <c r="W192">
        <v>51106544</v>
      </c>
      <c r="X192">
        <v>0</v>
      </c>
      <c r="Y192">
        <v>62813564</v>
      </c>
      <c r="Z192">
        <v>0</v>
      </c>
      <c r="AA192">
        <v>0</v>
      </c>
      <c r="AB192">
        <v>5361275</v>
      </c>
      <c r="AC192">
        <v>0</v>
      </c>
      <c r="AD192">
        <v>1388778.5</v>
      </c>
      <c r="AE192">
        <v>0</v>
      </c>
      <c r="AF192">
        <v>140310992</v>
      </c>
      <c r="AG192">
        <v>12602996</v>
      </c>
      <c r="AH192">
        <v>1795461.5</v>
      </c>
      <c r="AI192">
        <v>0</v>
      </c>
      <c r="AJ192">
        <v>2247807.25</v>
      </c>
      <c r="AK192">
        <v>0</v>
      </c>
      <c r="AL192">
        <v>104461224</v>
      </c>
      <c r="AM192">
        <v>0</v>
      </c>
      <c r="AN192">
        <v>0</v>
      </c>
      <c r="AO192">
        <v>0</v>
      </c>
      <c r="AP192">
        <v>0</v>
      </c>
    </row>
    <row r="193" spans="1:42" x14ac:dyDescent="0.25">
      <c r="A193">
        <v>5692</v>
      </c>
      <c r="B193" s="1">
        <f>DATE(2019,12,1) + TIME(0,0,0)</f>
        <v>43800</v>
      </c>
      <c r="C193">
        <v>80294880</v>
      </c>
      <c r="D193">
        <v>81271392</v>
      </c>
      <c r="E193">
        <v>72075112</v>
      </c>
      <c r="F193">
        <v>79767464</v>
      </c>
      <c r="G193">
        <v>67794408</v>
      </c>
      <c r="H193">
        <v>72052904</v>
      </c>
      <c r="I193">
        <v>66106808</v>
      </c>
      <c r="J193">
        <v>59373184</v>
      </c>
      <c r="K193">
        <v>85241304</v>
      </c>
      <c r="L193">
        <v>77996184</v>
      </c>
      <c r="M193">
        <v>32627762</v>
      </c>
      <c r="N193">
        <v>41038420</v>
      </c>
      <c r="O193">
        <v>33108988</v>
      </c>
      <c r="P193">
        <v>75302952</v>
      </c>
      <c r="Q193">
        <v>0</v>
      </c>
      <c r="R193">
        <v>75806664</v>
      </c>
      <c r="S193">
        <v>2960039.75</v>
      </c>
      <c r="T193">
        <v>0</v>
      </c>
      <c r="U193">
        <v>76599656</v>
      </c>
      <c r="V193">
        <v>0</v>
      </c>
      <c r="W193">
        <v>70655088</v>
      </c>
      <c r="X193">
        <v>0</v>
      </c>
      <c r="Y193">
        <v>67557056</v>
      </c>
      <c r="Z193">
        <v>0</v>
      </c>
      <c r="AA193">
        <v>0</v>
      </c>
      <c r="AB193">
        <v>3726821</v>
      </c>
      <c r="AC193">
        <v>0</v>
      </c>
      <c r="AD193">
        <v>0</v>
      </c>
      <c r="AE193">
        <v>0</v>
      </c>
      <c r="AF193">
        <v>148427040</v>
      </c>
      <c r="AG193">
        <v>6737091.5</v>
      </c>
      <c r="AH193">
        <v>0</v>
      </c>
      <c r="AI193">
        <v>0</v>
      </c>
      <c r="AJ193">
        <v>0</v>
      </c>
      <c r="AK193">
        <v>0</v>
      </c>
      <c r="AL193">
        <v>108363776</v>
      </c>
      <c r="AM193">
        <v>0</v>
      </c>
      <c r="AN193">
        <v>0</v>
      </c>
      <c r="AO193">
        <v>0</v>
      </c>
      <c r="AP193">
        <v>0</v>
      </c>
    </row>
    <row r="194" spans="1:42" x14ac:dyDescent="0.25">
      <c r="A194">
        <v>5723</v>
      </c>
      <c r="B194" s="1">
        <f>DATE(2020,1,1) + TIME(0,0,0)</f>
        <v>43831</v>
      </c>
      <c r="C194">
        <v>75381424</v>
      </c>
      <c r="D194">
        <v>79462712</v>
      </c>
      <c r="E194">
        <v>69339512</v>
      </c>
      <c r="F194">
        <v>78609952</v>
      </c>
      <c r="G194">
        <v>64400068</v>
      </c>
      <c r="H194">
        <v>74752944</v>
      </c>
      <c r="I194">
        <v>65528540</v>
      </c>
      <c r="J194">
        <v>59393332</v>
      </c>
      <c r="K194">
        <v>78893488</v>
      </c>
      <c r="L194">
        <v>79149592</v>
      </c>
      <c r="M194">
        <v>31684974</v>
      </c>
      <c r="N194">
        <v>44094120</v>
      </c>
      <c r="O194">
        <v>33344608</v>
      </c>
      <c r="P194">
        <v>71067376</v>
      </c>
      <c r="Q194">
        <v>0</v>
      </c>
      <c r="R194">
        <v>71425864</v>
      </c>
      <c r="S194">
        <v>180752.71875</v>
      </c>
      <c r="T194">
        <v>0</v>
      </c>
      <c r="U194">
        <v>63286556</v>
      </c>
      <c r="V194">
        <v>0</v>
      </c>
      <c r="W194">
        <v>66349400</v>
      </c>
      <c r="X194">
        <v>0</v>
      </c>
      <c r="Y194">
        <v>64260992</v>
      </c>
      <c r="Z194">
        <v>0</v>
      </c>
      <c r="AA194">
        <v>0</v>
      </c>
      <c r="AB194">
        <v>3722860.25</v>
      </c>
      <c r="AC194">
        <v>0</v>
      </c>
      <c r="AD194">
        <v>0</v>
      </c>
      <c r="AE194">
        <v>0</v>
      </c>
      <c r="AF194">
        <v>152687248</v>
      </c>
      <c r="AG194">
        <v>11306019</v>
      </c>
      <c r="AH194">
        <v>0</v>
      </c>
      <c r="AI194">
        <v>0</v>
      </c>
      <c r="AJ194">
        <v>0</v>
      </c>
      <c r="AK194">
        <v>0</v>
      </c>
      <c r="AL194">
        <v>92077024</v>
      </c>
      <c r="AM194">
        <v>0</v>
      </c>
      <c r="AN194">
        <v>0</v>
      </c>
      <c r="AO194">
        <v>0</v>
      </c>
      <c r="AP194">
        <v>0</v>
      </c>
    </row>
    <row r="195" spans="1:42" x14ac:dyDescent="0.25">
      <c r="A195">
        <v>5754</v>
      </c>
      <c r="B195" s="1">
        <f>DATE(2020,2,1) + TIME(0,0,0)</f>
        <v>43862</v>
      </c>
      <c r="C195">
        <v>75600144</v>
      </c>
      <c r="D195">
        <v>90336480</v>
      </c>
      <c r="E195">
        <v>69614200</v>
      </c>
      <c r="F195">
        <v>80420784</v>
      </c>
      <c r="G195">
        <v>66694868</v>
      </c>
      <c r="H195">
        <v>76298544</v>
      </c>
      <c r="I195">
        <v>70907440</v>
      </c>
      <c r="J195">
        <v>64167392</v>
      </c>
      <c r="K195">
        <v>89863304</v>
      </c>
      <c r="L195">
        <v>81979760</v>
      </c>
      <c r="M195">
        <v>28381642</v>
      </c>
      <c r="N195">
        <v>38342940</v>
      </c>
      <c r="O195">
        <v>28982426</v>
      </c>
      <c r="P195">
        <v>68490352</v>
      </c>
      <c r="Q195">
        <v>0</v>
      </c>
      <c r="R195">
        <v>69499960</v>
      </c>
      <c r="S195">
        <v>0</v>
      </c>
      <c r="T195">
        <v>0</v>
      </c>
      <c r="U195">
        <v>70231768</v>
      </c>
      <c r="V195">
        <v>0</v>
      </c>
      <c r="W195">
        <v>54758760</v>
      </c>
      <c r="X195">
        <v>0</v>
      </c>
      <c r="Y195">
        <v>71614544</v>
      </c>
      <c r="Z195">
        <v>0</v>
      </c>
      <c r="AA195">
        <v>0</v>
      </c>
      <c r="AB195">
        <v>3235569.5</v>
      </c>
      <c r="AC195">
        <v>0</v>
      </c>
      <c r="AD195">
        <v>0</v>
      </c>
      <c r="AE195">
        <v>0</v>
      </c>
      <c r="AF195">
        <v>150854352</v>
      </c>
      <c r="AG195">
        <v>13997215</v>
      </c>
      <c r="AH195">
        <v>0</v>
      </c>
      <c r="AI195">
        <v>0</v>
      </c>
      <c r="AJ195">
        <v>0</v>
      </c>
      <c r="AK195">
        <v>0</v>
      </c>
      <c r="AL195">
        <v>101041712</v>
      </c>
      <c r="AM195">
        <v>0</v>
      </c>
      <c r="AN195">
        <v>0</v>
      </c>
      <c r="AO195">
        <v>0</v>
      </c>
      <c r="AP195">
        <v>0</v>
      </c>
    </row>
    <row r="196" spans="1:42" x14ac:dyDescent="0.25">
      <c r="A196">
        <v>5783</v>
      </c>
      <c r="B196" s="1">
        <f>DATE(2020,3,1) + TIME(0,0,0)</f>
        <v>43891</v>
      </c>
      <c r="C196">
        <v>42204392</v>
      </c>
      <c r="D196">
        <v>107412736</v>
      </c>
      <c r="E196">
        <v>68210880</v>
      </c>
      <c r="F196">
        <v>79835824</v>
      </c>
      <c r="G196">
        <v>85375864</v>
      </c>
      <c r="H196">
        <v>92321200</v>
      </c>
      <c r="I196">
        <v>87245472</v>
      </c>
      <c r="J196">
        <v>82113400</v>
      </c>
      <c r="K196">
        <v>109368336</v>
      </c>
      <c r="L196">
        <v>98226160</v>
      </c>
      <c r="M196">
        <v>30194390</v>
      </c>
      <c r="N196">
        <v>42346376</v>
      </c>
      <c r="O196">
        <v>30864134</v>
      </c>
      <c r="P196">
        <v>74047688</v>
      </c>
      <c r="Q196">
        <v>0</v>
      </c>
      <c r="R196">
        <v>74341640</v>
      </c>
      <c r="S196">
        <v>0</v>
      </c>
      <c r="T196">
        <v>0</v>
      </c>
      <c r="U196">
        <v>47471624</v>
      </c>
      <c r="V196">
        <v>0</v>
      </c>
      <c r="W196">
        <v>56989444</v>
      </c>
      <c r="X196">
        <v>0</v>
      </c>
      <c r="Y196">
        <v>63484196</v>
      </c>
      <c r="Z196">
        <v>0</v>
      </c>
      <c r="AA196">
        <v>0</v>
      </c>
      <c r="AB196">
        <v>7166027</v>
      </c>
      <c r="AC196">
        <v>0</v>
      </c>
      <c r="AD196">
        <v>0</v>
      </c>
      <c r="AE196">
        <v>0</v>
      </c>
      <c r="AF196">
        <v>152372336</v>
      </c>
      <c r="AG196">
        <v>13320759</v>
      </c>
      <c r="AH196">
        <v>0</v>
      </c>
      <c r="AI196">
        <v>0</v>
      </c>
      <c r="AJ196">
        <v>0</v>
      </c>
      <c r="AK196">
        <v>0</v>
      </c>
      <c r="AL196">
        <v>71193552</v>
      </c>
      <c r="AM196">
        <v>0</v>
      </c>
      <c r="AN196">
        <v>0</v>
      </c>
      <c r="AO196">
        <v>0</v>
      </c>
      <c r="AP196">
        <v>0</v>
      </c>
    </row>
    <row r="197" spans="1:42" x14ac:dyDescent="0.25">
      <c r="A197">
        <v>5814</v>
      </c>
      <c r="B197" s="1">
        <f>DATE(2020,4,1) + TIME(0,0,0)</f>
        <v>43922</v>
      </c>
      <c r="C197">
        <v>96883496</v>
      </c>
      <c r="D197">
        <v>73609784</v>
      </c>
      <c r="E197">
        <v>64519604</v>
      </c>
      <c r="F197">
        <v>87858272</v>
      </c>
      <c r="G197">
        <v>71496704</v>
      </c>
      <c r="H197">
        <v>80668080</v>
      </c>
      <c r="I197">
        <v>76112832</v>
      </c>
      <c r="J197">
        <v>62647908</v>
      </c>
      <c r="K197">
        <v>96845768</v>
      </c>
      <c r="L197">
        <v>85190648</v>
      </c>
      <c r="M197">
        <v>23275240</v>
      </c>
      <c r="N197">
        <v>32397434</v>
      </c>
      <c r="O197">
        <v>23352154</v>
      </c>
      <c r="P197">
        <v>60467508</v>
      </c>
      <c r="Q197">
        <v>0</v>
      </c>
      <c r="R197">
        <v>60645192</v>
      </c>
      <c r="S197">
        <v>0</v>
      </c>
      <c r="T197">
        <v>0</v>
      </c>
      <c r="U197">
        <v>23483654</v>
      </c>
      <c r="V197">
        <v>0</v>
      </c>
      <c r="W197">
        <v>59720088</v>
      </c>
      <c r="X197">
        <v>0</v>
      </c>
      <c r="Y197">
        <v>60092612</v>
      </c>
      <c r="Z197">
        <v>0</v>
      </c>
      <c r="AA197">
        <v>0</v>
      </c>
      <c r="AB197">
        <v>3655210.25</v>
      </c>
      <c r="AC197">
        <v>0</v>
      </c>
      <c r="AD197">
        <v>5932993.5</v>
      </c>
      <c r="AE197">
        <v>0</v>
      </c>
      <c r="AF197">
        <v>71806312</v>
      </c>
      <c r="AG197">
        <v>37890380</v>
      </c>
      <c r="AH197">
        <v>387910.5</v>
      </c>
      <c r="AI197">
        <v>0</v>
      </c>
      <c r="AJ197">
        <v>10492984</v>
      </c>
      <c r="AK197">
        <v>0</v>
      </c>
      <c r="AL197">
        <v>2664773</v>
      </c>
      <c r="AM197">
        <v>0</v>
      </c>
      <c r="AN197">
        <v>0</v>
      </c>
      <c r="AO197">
        <v>0</v>
      </c>
      <c r="AP197">
        <v>0</v>
      </c>
    </row>
    <row r="198" spans="1:42" x14ac:dyDescent="0.25">
      <c r="A198">
        <v>5844</v>
      </c>
      <c r="B198" s="1">
        <f>DATE(2020,5,1) + TIME(0,0,0)</f>
        <v>43952</v>
      </c>
      <c r="C198">
        <v>60498148</v>
      </c>
      <c r="D198">
        <v>71143720</v>
      </c>
      <c r="E198">
        <v>78876536</v>
      </c>
      <c r="F198">
        <v>80913584</v>
      </c>
      <c r="G198">
        <v>60800804</v>
      </c>
      <c r="H198">
        <v>76692688</v>
      </c>
      <c r="I198">
        <v>71999192</v>
      </c>
      <c r="J198">
        <v>42086512</v>
      </c>
      <c r="K198">
        <v>84854296</v>
      </c>
      <c r="L198">
        <v>81361632</v>
      </c>
      <c r="M198">
        <v>30674672</v>
      </c>
      <c r="N198">
        <v>41075048</v>
      </c>
      <c r="O198">
        <v>30578948</v>
      </c>
      <c r="P198">
        <v>67160120</v>
      </c>
      <c r="Q198">
        <v>0</v>
      </c>
      <c r="R198">
        <v>69523920</v>
      </c>
      <c r="S198">
        <v>3090018.25</v>
      </c>
      <c r="T198">
        <v>0</v>
      </c>
      <c r="U198">
        <v>58515400</v>
      </c>
      <c r="V198">
        <v>0</v>
      </c>
      <c r="W198">
        <v>73768184</v>
      </c>
      <c r="X198">
        <v>0</v>
      </c>
      <c r="Y198">
        <v>55874648</v>
      </c>
      <c r="Z198">
        <v>0</v>
      </c>
      <c r="AA198">
        <v>0</v>
      </c>
      <c r="AB198">
        <v>986317.25</v>
      </c>
      <c r="AC198">
        <v>0</v>
      </c>
      <c r="AD198">
        <v>1.0172526572205243E-6</v>
      </c>
      <c r="AE198">
        <v>0</v>
      </c>
      <c r="AF198">
        <v>2266454.25</v>
      </c>
      <c r="AG198">
        <v>1843746.875</v>
      </c>
      <c r="AH198">
        <v>0</v>
      </c>
      <c r="AI198">
        <v>0</v>
      </c>
      <c r="AJ198">
        <v>3.1789145538141383E-8</v>
      </c>
      <c r="AK198">
        <v>0</v>
      </c>
      <c r="AL198">
        <v>909858.5</v>
      </c>
      <c r="AM198">
        <v>0</v>
      </c>
      <c r="AN198">
        <v>0</v>
      </c>
      <c r="AO198">
        <v>0</v>
      </c>
      <c r="AP198">
        <v>0</v>
      </c>
    </row>
    <row r="199" spans="1:42" x14ac:dyDescent="0.25">
      <c r="A199">
        <v>5875</v>
      </c>
      <c r="B199" s="1">
        <f>DATE(2020,6,1) + TIME(0,0,0)</f>
        <v>43983</v>
      </c>
      <c r="C199">
        <v>67918408</v>
      </c>
      <c r="D199">
        <v>60133832</v>
      </c>
      <c r="E199">
        <v>82516792</v>
      </c>
      <c r="F199">
        <v>104206896</v>
      </c>
      <c r="G199">
        <v>85243632</v>
      </c>
      <c r="H199">
        <v>92434256</v>
      </c>
      <c r="I199">
        <v>86028120</v>
      </c>
      <c r="J199">
        <v>49003264</v>
      </c>
      <c r="K199">
        <v>106227624</v>
      </c>
      <c r="L199">
        <v>89604656</v>
      </c>
      <c r="M199">
        <v>33991736</v>
      </c>
      <c r="N199">
        <v>45023540</v>
      </c>
      <c r="O199">
        <v>34490212</v>
      </c>
      <c r="P199">
        <v>64080424</v>
      </c>
      <c r="Q199">
        <v>0</v>
      </c>
      <c r="R199">
        <v>65967348</v>
      </c>
      <c r="S199">
        <v>9.844379746937193E-7</v>
      </c>
      <c r="T199">
        <v>0</v>
      </c>
      <c r="U199">
        <v>55469896</v>
      </c>
      <c r="V199">
        <v>0</v>
      </c>
      <c r="W199">
        <v>72347144</v>
      </c>
      <c r="X199">
        <v>0</v>
      </c>
      <c r="Y199">
        <v>50939048</v>
      </c>
      <c r="Z199">
        <v>0</v>
      </c>
      <c r="AA199">
        <v>0</v>
      </c>
      <c r="AB199">
        <v>134603.90625</v>
      </c>
      <c r="AC199">
        <v>0</v>
      </c>
      <c r="AD199">
        <v>0</v>
      </c>
      <c r="AE199">
        <v>0</v>
      </c>
      <c r="AF199">
        <v>22467176</v>
      </c>
      <c r="AG199">
        <v>9735248</v>
      </c>
      <c r="AH199">
        <v>0</v>
      </c>
      <c r="AI199">
        <v>0</v>
      </c>
      <c r="AJ199">
        <v>0</v>
      </c>
      <c r="AK199">
        <v>0</v>
      </c>
      <c r="AL199">
        <v>180752.4375</v>
      </c>
      <c r="AM199">
        <v>0</v>
      </c>
      <c r="AN199">
        <v>0</v>
      </c>
      <c r="AO199">
        <v>0</v>
      </c>
      <c r="AP199">
        <v>0</v>
      </c>
    </row>
    <row r="200" spans="1:42" x14ac:dyDescent="0.25">
      <c r="A200">
        <v>5905</v>
      </c>
      <c r="B200" s="1">
        <f>DATE(2020,7,1) + TIME(0,0,0)</f>
        <v>44013</v>
      </c>
      <c r="C200">
        <v>90337808</v>
      </c>
      <c r="D200">
        <v>93525248</v>
      </c>
      <c r="E200">
        <v>101290224</v>
      </c>
      <c r="F200">
        <v>106129664</v>
      </c>
      <c r="G200">
        <v>85006968</v>
      </c>
      <c r="H200">
        <v>91993376</v>
      </c>
      <c r="I200">
        <v>86031056</v>
      </c>
      <c r="J200">
        <v>78376288</v>
      </c>
      <c r="K200">
        <v>109594968</v>
      </c>
      <c r="L200">
        <v>95388928</v>
      </c>
      <c r="M200">
        <v>46555612</v>
      </c>
      <c r="N200">
        <v>59307632</v>
      </c>
      <c r="O200">
        <v>48269492</v>
      </c>
      <c r="P200">
        <v>69823080</v>
      </c>
      <c r="Q200">
        <v>0</v>
      </c>
      <c r="R200">
        <v>70663176</v>
      </c>
      <c r="S200">
        <v>110045.859375</v>
      </c>
      <c r="T200">
        <v>0</v>
      </c>
      <c r="U200">
        <v>46898792</v>
      </c>
      <c r="V200">
        <v>0</v>
      </c>
      <c r="W200">
        <v>90255960</v>
      </c>
      <c r="X200">
        <v>0</v>
      </c>
      <c r="Y200">
        <v>15664147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106260088</v>
      </c>
      <c r="AG200">
        <v>45949480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</row>
    <row r="201" spans="1:42" x14ac:dyDescent="0.25">
      <c r="A201">
        <v>5936</v>
      </c>
      <c r="B201" s="1">
        <f>DATE(2020,8,1) + TIME(0,0,0)</f>
        <v>44044</v>
      </c>
      <c r="C201">
        <v>86410360</v>
      </c>
      <c r="D201">
        <v>86478008</v>
      </c>
      <c r="E201">
        <v>70836376</v>
      </c>
      <c r="F201">
        <v>101575528</v>
      </c>
      <c r="G201">
        <v>81922256</v>
      </c>
      <c r="H201">
        <v>88107752</v>
      </c>
      <c r="I201">
        <v>81188728</v>
      </c>
      <c r="J201">
        <v>66222212</v>
      </c>
      <c r="K201">
        <v>106291384</v>
      </c>
      <c r="L201">
        <v>89843760</v>
      </c>
      <c r="M201">
        <v>29175350</v>
      </c>
      <c r="N201">
        <v>42424400</v>
      </c>
      <c r="O201">
        <v>28881992</v>
      </c>
      <c r="P201">
        <v>73342112</v>
      </c>
      <c r="Q201">
        <v>0</v>
      </c>
      <c r="R201">
        <v>69518976</v>
      </c>
      <c r="S201">
        <v>3370869.25</v>
      </c>
      <c r="T201">
        <v>0</v>
      </c>
      <c r="U201">
        <v>54195596</v>
      </c>
      <c r="V201">
        <v>0</v>
      </c>
      <c r="W201">
        <v>93723472</v>
      </c>
      <c r="X201">
        <v>0</v>
      </c>
      <c r="Y201">
        <v>68611608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164819872</v>
      </c>
      <c r="AG201">
        <v>74713144</v>
      </c>
      <c r="AH201">
        <v>0</v>
      </c>
      <c r="AI201">
        <v>0</v>
      </c>
      <c r="AJ201">
        <v>0</v>
      </c>
      <c r="AK201">
        <v>0</v>
      </c>
      <c r="AL201">
        <v>151155.78125</v>
      </c>
      <c r="AM201">
        <v>0</v>
      </c>
      <c r="AN201">
        <v>0</v>
      </c>
      <c r="AO201">
        <v>0</v>
      </c>
      <c r="AP201">
        <v>0</v>
      </c>
    </row>
    <row r="202" spans="1:42" x14ac:dyDescent="0.25">
      <c r="A202">
        <v>5967</v>
      </c>
      <c r="B202" s="1">
        <f>DATE(2020,9,1) + TIME(0,0,0)</f>
        <v>44075</v>
      </c>
      <c r="C202">
        <v>97369840</v>
      </c>
      <c r="D202">
        <v>99933336</v>
      </c>
      <c r="E202">
        <v>80625160</v>
      </c>
      <c r="F202">
        <v>103817032</v>
      </c>
      <c r="G202">
        <v>81705848</v>
      </c>
      <c r="H202">
        <v>87397480</v>
      </c>
      <c r="I202">
        <v>80358240</v>
      </c>
      <c r="J202">
        <v>75841664</v>
      </c>
      <c r="K202">
        <v>104316040</v>
      </c>
      <c r="L202">
        <v>90521640</v>
      </c>
      <c r="M202">
        <v>28578678</v>
      </c>
      <c r="N202">
        <v>39550248</v>
      </c>
      <c r="O202">
        <v>28331242</v>
      </c>
      <c r="P202">
        <v>64238976</v>
      </c>
      <c r="Q202">
        <v>0</v>
      </c>
      <c r="R202">
        <v>61451708</v>
      </c>
      <c r="S202">
        <v>0</v>
      </c>
      <c r="T202">
        <v>0</v>
      </c>
      <c r="U202">
        <v>62534420</v>
      </c>
      <c r="V202">
        <v>0</v>
      </c>
      <c r="W202">
        <v>78034664</v>
      </c>
      <c r="X202">
        <v>0</v>
      </c>
      <c r="Y202">
        <v>37643656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164203424</v>
      </c>
      <c r="AG202">
        <v>71619224</v>
      </c>
      <c r="AH202">
        <v>0</v>
      </c>
      <c r="AI202">
        <v>0</v>
      </c>
      <c r="AJ202">
        <v>0</v>
      </c>
      <c r="AK202">
        <v>0</v>
      </c>
      <c r="AL202">
        <v>14587016</v>
      </c>
      <c r="AM202">
        <v>0</v>
      </c>
      <c r="AN202">
        <v>0</v>
      </c>
      <c r="AO202">
        <v>0</v>
      </c>
      <c r="AP202">
        <v>0</v>
      </c>
    </row>
    <row r="203" spans="1:42" x14ac:dyDescent="0.25">
      <c r="A203">
        <v>5997</v>
      </c>
      <c r="B203" s="1">
        <f>DATE(2020,10,1) + TIME(0,0,0)</f>
        <v>44105</v>
      </c>
      <c r="C203">
        <v>105716832</v>
      </c>
      <c r="D203">
        <v>102607960</v>
      </c>
      <c r="E203">
        <v>86182592</v>
      </c>
      <c r="F203">
        <v>103895856</v>
      </c>
      <c r="G203">
        <v>79484432</v>
      </c>
      <c r="H203">
        <v>85461216</v>
      </c>
      <c r="I203">
        <v>78104864</v>
      </c>
      <c r="J203">
        <v>76689816</v>
      </c>
      <c r="K203">
        <v>102979136</v>
      </c>
      <c r="L203">
        <v>88687152</v>
      </c>
      <c r="M203">
        <v>30164656</v>
      </c>
      <c r="N203">
        <v>39821564</v>
      </c>
      <c r="O203">
        <v>30416048</v>
      </c>
      <c r="P203">
        <v>75990008</v>
      </c>
      <c r="Q203">
        <v>0</v>
      </c>
      <c r="R203">
        <v>72219664</v>
      </c>
      <c r="S203">
        <v>153463.3125</v>
      </c>
      <c r="T203">
        <v>0</v>
      </c>
      <c r="U203">
        <v>44508872</v>
      </c>
      <c r="V203">
        <v>0</v>
      </c>
      <c r="W203">
        <v>78968840</v>
      </c>
      <c r="X203">
        <v>0</v>
      </c>
      <c r="Y203">
        <v>29171264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169389808</v>
      </c>
      <c r="AG203">
        <v>100619608</v>
      </c>
      <c r="AH203">
        <v>0</v>
      </c>
      <c r="AI203">
        <v>0</v>
      </c>
      <c r="AJ203">
        <v>0</v>
      </c>
      <c r="AK203">
        <v>0</v>
      </c>
      <c r="AL203">
        <v>7580339.5</v>
      </c>
      <c r="AM203">
        <v>0</v>
      </c>
      <c r="AN203">
        <v>0</v>
      </c>
      <c r="AO203">
        <v>0</v>
      </c>
      <c r="AP203">
        <v>0</v>
      </c>
    </row>
    <row r="204" spans="1:42" x14ac:dyDescent="0.25">
      <c r="A204">
        <v>6028</v>
      </c>
      <c r="B204" s="1">
        <f>DATE(2020,11,1) + TIME(0,0,0)</f>
        <v>44136</v>
      </c>
      <c r="C204">
        <v>102423080</v>
      </c>
      <c r="D204">
        <v>97812968</v>
      </c>
      <c r="E204">
        <v>86993272</v>
      </c>
      <c r="F204">
        <v>101079280</v>
      </c>
      <c r="G204">
        <v>77445568</v>
      </c>
      <c r="H204">
        <v>83493944</v>
      </c>
      <c r="I204">
        <v>76352320</v>
      </c>
      <c r="J204">
        <v>74886624</v>
      </c>
      <c r="K204">
        <v>99233736</v>
      </c>
      <c r="L204">
        <v>86755808</v>
      </c>
      <c r="M204">
        <v>21352532</v>
      </c>
      <c r="N204">
        <v>27201202</v>
      </c>
      <c r="O204">
        <v>21310148</v>
      </c>
      <c r="P204">
        <v>61651384</v>
      </c>
      <c r="Q204">
        <v>0</v>
      </c>
      <c r="R204">
        <v>59255212</v>
      </c>
      <c r="S204">
        <v>0</v>
      </c>
      <c r="T204">
        <v>0</v>
      </c>
      <c r="U204">
        <v>55947000</v>
      </c>
      <c r="V204">
        <v>0</v>
      </c>
      <c r="W204">
        <v>71014536</v>
      </c>
      <c r="X204">
        <v>0</v>
      </c>
      <c r="Y204">
        <v>10806575</v>
      </c>
      <c r="Z204">
        <v>0</v>
      </c>
      <c r="AA204">
        <v>0</v>
      </c>
      <c r="AB204">
        <v>611787.3125</v>
      </c>
      <c r="AC204">
        <v>0</v>
      </c>
      <c r="AD204">
        <v>0</v>
      </c>
      <c r="AE204">
        <v>0</v>
      </c>
      <c r="AF204">
        <v>160058832</v>
      </c>
      <c r="AG204">
        <v>109964128</v>
      </c>
      <c r="AH204">
        <v>0</v>
      </c>
      <c r="AI204">
        <v>0</v>
      </c>
      <c r="AJ204">
        <v>0</v>
      </c>
      <c r="AK204">
        <v>0</v>
      </c>
      <c r="AL204">
        <v>19283446</v>
      </c>
      <c r="AM204">
        <v>0</v>
      </c>
      <c r="AN204">
        <v>0</v>
      </c>
      <c r="AO204">
        <v>0</v>
      </c>
      <c r="AP204">
        <v>0</v>
      </c>
    </row>
    <row r="205" spans="1:42" x14ac:dyDescent="0.25">
      <c r="A205">
        <v>6058</v>
      </c>
      <c r="B205" s="1">
        <f>DATE(2020,12,1) + TIME(0,0,0)</f>
        <v>44166</v>
      </c>
      <c r="C205">
        <v>102175176</v>
      </c>
      <c r="D205">
        <v>98442528</v>
      </c>
      <c r="E205">
        <v>86318568</v>
      </c>
      <c r="F205">
        <v>100701480</v>
      </c>
      <c r="G205">
        <v>76699896</v>
      </c>
      <c r="H205">
        <v>83079080</v>
      </c>
      <c r="I205">
        <v>75662728</v>
      </c>
      <c r="J205">
        <v>74699704</v>
      </c>
      <c r="K205">
        <v>96880496</v>
      </c>
      <c r="L205">
        <v>86419872</v>
      </c>
      <c r="M205">
        <v>23007858</v>
      </c>
      <c r="N205">
        <v>28832938</v>
      </c>
      <c r="O205">
        <v>22274392</v>
      </c>
      <c r="P205">
        <v>72563576</v>
      </c>
      <c r="Q205">
        <v>0</v>
      </c>
      <c r="R205">
        <v>70036224</v>
      </c>
      <c r="S205">
        <v>7393458</v>
      </c>
      <c r="T205">
        <v>0</v>
      </c>
      <c r="U205">
        <v>68215128</v>
      </c>
      <c r="V205">
        <v>0</v>
      </c>
      <c r="W205">
        <v>88353424</v>
      </c>
      <c r="X205">
        <v>0</v>
      </c>
      <c r="Y205">
        <v>31433234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169937040</v>
      </c>
      <c r="AG205">
        <v>105863576</v>
      </c>
      <c r="AH205">
        <v>0</v>
      </c>
      <c r="AI205">
        <v>0</v>
      </c>
      <c r="AJ205">
        <v>0</v>
      </c>
      <c r="AK205">
        <v>0</v>
      </c>
      <c r="AL205">
        <v>13107210</v>
      </c>
      <c r="AM205">
        <v>0</v>
      </c>
      <c r="AN205">
        <v>0</v>
      </c>
      <c r="AO205">
        <v>0</v>
      </c>
      <c r="AP205">
        <v>0</v>
      </c>
    </row>
    <row r="206" spans="1:42" x14ac:dyDescent="0.25">
      <c r="A206">
        <v>6089</v>
      </c>
      <c r="B206" s="1">
        <f>DATE(2021,1,1) + TIME(0,0,0)</f>
        <v>44197</v>
      </c>
      <c r="C206">
        <v>100051016</v>
      </c>
      <c r="D206">
        <v>90510976</v>
      </c>
      <c r="E206">
        <v>80281504</v>
      </c>
      <c r="F206">
        <v>99010440</v>
      </c>
      <c r="G206">
        <v>75751208</v>
      </c>
      <c r="H206">
        <v>82583136</v>
      </c>
      <c r="I206">
        <v>74812144</v>
      </c>
      <c r="J206">
        <v>74047864</v>
      </c>
      <c r="K206">
        <v>96378376</v>
      </c>
      <c r="L206">
        <v>85768208</v>
      </c>
      <c r="M206">
        <v>31885476</v>
      </c>
      <c r="N206">
        <v>42619124</v>
      </c>
      <c r="O206">
        <v>31577130</v>
      </c>
      <c r="P206">
        <v>76700296</v>
      </c>
      <c r="Q206">
        <v>0</v>
      </c>
      <c r="R206">
        <v>76335800</v>
      </c>
      <c r="S206">
        <v>393480.6875</v>
      </c>
      <c r="T206">
        <v>0</v>
      </c>
      <c r="U206">
        <v>85170344</v>
      </c>
      <c r="V206">
        <v>0</v>
      </c>
      <c r="W206">
        <v>96113688</v>
      </c>
      <c r="X206">
        <v>0</v>
      </c>
      <c r="Y206">
        <v>47327008</v>
      </c>
      <c r="Z206">
        <v>0</v>
      </c>
      <c r="AA206">
        <v>0</v>
      </c>
      <c r="AB206">
        <v>288111.1875</v>
      </c>
      <c r="AC206">
        <v>0</v>
      </c>
      <c r="AD206">
        <v>0</v>
      </c>
      <c r="AE206">
        <v>0</v>
      </c>
      <c r="AF206">
        <v>153419792</v>
      </c>
      <c r="AG206">
        <v>62735920</v>
      </c>
      <c r="AH206">
        <v>0</v>
      </c>
      <c r="AI206">
        <v>0</v>
      </c>
      <c r="AJ206">
        <v>0</v>
      </c>
      <c r="AK206">
        <v>0</v>
      </c>
      <c r="AL206">
        <v>842455.9375</v>
      </c>
      <c r="AM206">
        <v>0</v>
      </c>
      <c r="AN206">
        <v>0</v>
      </c>
      <c r="AO206">
        <v>0</v>
      </c>
      <c r="AP206">
        <v>0</v>
      </c>
    </row>
    <row r="207" spans="1:42" x14ac:dyDescent="0.25">
      <c r="A207">
        <v>6120</v>
      </c>
      <c r="B207" s="1">
        <f>DATE(2021,2,1) + TIME(0,0,0)</f>
        <v>44228</v>
      </c>
      <c r="C207">
        <v>94164136</v>
      </c>
      <c r="D207">
        <v>92166544</v>
      </c>
      <c r="E207">
        <v>77683720</v>
      </c>
      <c r="F207">
        <v>91847056</v>
      </c>
      <c r="G207">
        <v>72281536</v>
      </c>
      <c r="H207">
        <v>79068424</v>
      </c>
      <c r="I207">
        <v>71300344</v>
      </c>
      <c r="J207">
        <v>68841480</v>
      </c>
      <c r="K207">
        <v>89737928</v>
      </c>
      <c r="L207">
        <v>81928240</v>
      </c>
      <c r="M207">
        <v>36734096</v>
      </c>
      <c r="N207">
        <v>47837840</v>
      </c>
      <c r="O207">
        <v>37055864</v>
      </c>
      <c r="P207">
        <v>70226000</v>
      </c>
      <c r="Q207">
        <v>0</v>
      </c>
      <c r="R207">
        <v>70471376</v>
      </c>
      <c r="S207">
        <v>5377377</v>
      </c>
      <c r="T207">
        <v>0</v>
      </c>
      <c r="U207">
        <v>70679608</v>
      </c>
      <c r="V207">
        <v>0</v>
      </c>
      <c r="W207">
        <v>75918328</v>
      </c>
      <c r="X207">
        <v>0</v>
      </c>
      <c r="Y207">
        <v>40548904</v>
      </c>
      <c r="Z207">
        <v>0</v>
      </c>
      <c r="AA207">
        <v>0</v>
      </c>
      <c r="AB207">
        <v>1762885.5</v>
      </c>
      <c r="AC207">
        <v>0</v>
      </c>
      <c r="AD207">
        <v>0</v>
      </c>
      <c r="AE207">
        <v>0</v>
      </c>
      <c r="AF207">
        <v>152599520</v>
      </c>
      <c r="AG207">
        <v>85209112</v>
      </c>
      <c r="AH207">
        <v>0</v>
      </c>
      <c r="AI207">
        <v>0</v>
      </c>
      <c r="AJ207">
        <v>0</v>
      </c>
      <c r="AK207">
        <v>0</v>
      </c>
      <c r="AL207">
        <v>9744785</v>
      </c>
      <c r="AM207">
        <v>0</v>
      </c>
      <c r="AN207">
        <v>0</v>
      </c>
      <c r="AO207">
        <v>0</v>
      </c>
      <c r="AP207">
        <v>0</v>
      </c>
    </row>
    <row r="208" spans="1:42" x14ac:dyDescent="0.25">
      <c r="A208">
        <v>6148</v>
      </c>
      <c r="B208" s="1">
        <f>DATE(2021,3,1) + TIME(0,0,0)</f>
        <v>44256</v>
      </c>
      <c r="C208">
        <v>97274640</v>
      </c>
      <c r="D208">
        <v>91531256</v>
      </c>
      <c r="E208">
        <v>86069136</v>
      </c>
      <c r="F208">
        <v>93487888</v>
      </c>
      <c r="G208">
        <v>73160296</v>
      </c>
      <c r="H208">
        <v>80237672</v>
      </c>
      <c r="I208">
        <v>72725472</v>
      </c>
      <c r="J208">
        <v>71281688</v>
      </c>
      <c r="K208">
        <v>93635336</v>
      </c>
      <c r="L208">
        <v>83038976</v>
      </c>
      <c r="M208">
        <v>36505472</v>
      </c>
      <c r="N208">
        <v>46817688</v>
      </c>
      <c r="O208">
        <v>34524772</v>
      </c>
      <c r="P208">
        <v>65203592</v>
      </c>
      <c r="Q208">
        <v>0</v>
      </c>
      <c r="R208">
        <v>66664248</v>
      </c>
      <c r="S208">
        <v>2635561.25</v>
      </c>
      <c r="T208">
        <v>0</v>
      </c>
      <c r="U208">
        <v>62059240</v>
      </c>
      <c r="V208">
        <v>0</v>
      </c>
      <c r="W208">
        <v>74519616</v>
      </c>
      <c r="X208">
        <v>0</v>
      </c>
      <c r="Y208">
        <v>26542650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141620896</v>
      </c>
      <c r="AG208">
        <v>105021392</v>
      </c>
      <c r="AH208">
        <v>0</v>
      </c>
      <c r="AI208">
        <v>0</v>
      </c>
      <c r="AJ208">
        <v>0</v>
      </c>
      <c r="AK208">
        <v>0</v>
      </c>
      <c r="AL208">
        <v>21599968</v>
      </c>
      <c r="AM208">
        <v>0</v>
      </c>
      <c r="AN208">
        <v>0</v>
      </c>
      <c r="AO208">
        <v>0</v>
      </c>
      <c r="AP208">
        <v>0</v>
      </c>
    </row>
    <row r="209" spans="1:42" x14ac:dyDescent="0.25">
      <c r="A209">
        <v>6179</v>
      </c>
      <c r="B209" s="1">
        <f>DATE(2021,4,1) + TIME(0,0,0)</f>
        <v>44287</v>
      </c>
      <c r="C209">
        <v>70359696</v>
      </c>
      <c r="D209">
        <v>67521320</v>
      </c>
      <c r="E209">
        <v>66457436</v>
      </c>
      <c r="F209">
        <v>76017808</v>
      </c>
      <c r="G209">
        <v>59432500</v>
      </c>
      <c r="H209">
        <v>65682868</v>
      </c>
      <c r="I209">
        <v>59589324</v>
      </c>
      <c r="J209">
        <v>54277260</v>
      </c>
      <c r="K209">
        <v>74233912</v>
      </c>
      <c r="L209">
        <v>67803992</v>
      </c>
      <c r="M209">
        <v>29724226</v>
      </c>
      <c r="N209">
        <v>35321796</v>
      </c>
      <c r="O209">
        <v>24414260</v>
      </c>
      <c r="P209">
        <v>47281056</v>
      </c>
      <c r="Q209">
        <v>0</v>
      </c>
      <c r="R209">
        <v>49603428</v>
      </c>
      <c r="S209">
        <v>0</v>
      </c>
      <c r="T209">
        <v>0</v>
      </c>
      <c r="U209">
        <v>61560596</v>
      </c>
      <c r="V209">
        <v>0</v>
      </c>
      <c r="W209">
        <v>66152808</v>
      </c>
      <c r="X209">
        <v>0</v>
      </c>
      <c r="Y209">
        <v>29971102</v>
      </c>
      <c r="Z209">
        <v>0</v>
      </c>
      <c r="AA209">
        <v>0</v>
      </c>
      <c r="AB209">
        <v>5008576.5</v>
      </c>
      <c r="AC209">
        <v>0</v>
      </c>
      <c r="AD209">
        <v>23642456</v>
      </c>
      <c r="AE209">
        <v>0</v>
      </c>
      <c r="AF209">
        <v>90963952</v>
      </c>
      <c r="AG209">
        <v>64409188</v>
      </c>
      <c r="AH209">
        <v>22216282</v>
      </c>
      <c r="AI209">
        <v>0</v>
      </c>
      <c r="AJ209">
        <v>20326400</v>
      </c>
      <c r="AK209">
        <v>0</v>
      </c>
      <c r="AL209">
        <v>3.9377518987748772E-6</v>
      </c>
      <c r="AM209">
        <v>0</v>
      </c>
      <c r="AN209">
        <v>0</v>
      </c>
      <c r="AO209">
        <v>0</v>
      </c>
      <c r="AP209">
        <v>0</v>
      </c>
    </row>
    <row r="210" spans="1:42" x14ac:dyDescent="0.25">
      <c r="A210">
        <v>6209</v>
      </c>
      <c r="B210" s="1">
        <f>DATE(2021,5,1) + TIME(0,0,0)</f>
        <v>44317</v>
      </c>
      <c r="C210">
        <v>85587216</v>
      </c>
      <c r="D210">
        <v>78293504</v>
      </c>
      <c r="E210">
        <v>75740808</v>
      </c>
      <c r="F210">
        <v>83897152</v>
      </c>
      <c r="G210">
        <v>66750428</v>
      </c>
      <c r="H210">
        <v>72334896</v>
      </c>
      <c r="I210">
        <v>65714020</v>
      </c>
      <c r="J210">
        <v>63949920</v>
      </c>
      <c r="K210">
        <v>87114920</v>
      </c>
      <c r="L210">
        <v>75792544</v>
      </c>
      <c r="M210">
        <v>29208190</v>
      </c>
      <c r="N210">
        <v>32611486</v>
      </c>
      <c r="O210">
        <v>27342390</v>
      </c>
      <c r="P210">
        <v>48782804</v>
      </c>
      <c r="Q210">
        <v>0</v>
      </c>
      <c r="R210">
        <v>51083180</v>
      </c>
      <c r="S210">
        <v>0</v>
      </c>
      <c r="T210">
        <v>0</v>
      </c>
      <c r="U210">
        <v>42968908</v>
      </c>
      <c r="V210">
        <v>0</v>
      </c>
      <c r="W210">
        <v>53670036</v>
      </c>
      <c r="X210">
        <v>0</v>
      </c>
      <c r="Y210">
        <v>23353222</v>
      </c>
      <c r="Z210">
        <v>0</v>
      </c>
      <c r="AA210">
        <v>0</v>
      </c>
      <c r="AB210">
        <v>0</v>
      </c>
      <c r="AC210">
        <v>0</v>
      </c>
      <c r="AD210">
        <v>2842920.25</v>
      </c>
      <c r="AE210">
        <v>0</v>
      </c>
      <c r="AF210">
        <v>120142728</v>
      </c>
      <c r="AG210">
        <v>70486128</v>
      </c>
      <c r="AH210">
        <v>3557907.5</v>
      </c>
      <c r="AI210">
        <v>0</v>
      </c>
      <c r="AJ210">
        <v>3497746.25</v>
      </c>
      <c r="AK210">
        <v>0</v>
      </c>
      <c r="AL210">
        <v>16559854</v>
      </c>
      <c r="AM210">
        <v>0</v>
      </c>
      <c r="AN210">
        <v>0</v>
      </c>
      <c r="AO210">
        <v>0</v>
      </c>
      <c r="AP210">
        <v>0</v>
      </c>
    </row>
    <row r="211" spans="1:42" x14ac:dyDescent="0.25">
      <c r="A211">
        <v>6240</v>
      </c>
      <c r="B211" s="1">
        <f>DATE(2021,6,1) + TIME(0,0,0)</f>
        <v>44348</v>
      </c>
      <c r="C211">
        <v>97963536</v>
      </c>
      <c r="D211">
        <v>87510008</v>
      </c>
      <c r="E211">
        <v>87720176</v>
      </c>
      <c r="F211">
        <v>92893504</v>
      </c>
      <c r="G211">
        <v>73930384</v>
      </c>
      <c r="H211">
        <v>79350656</v>
      </c>
      <c r="I211">
        <v>72784944</v>
      </c>
      <c r="J211">
        <v>71667752</v>
      </c>
      <c r="K211">
        <v>96624800</v>
      </c>
      <c r="L211">
        <v>83589888</v>
      </c>
      <c r="M211">
        <v>58706840</v>
      </c>
      <c r="N211">
        <v>65960108</v>
      </c>
      <c r="O211">
        <v>57406148</v>
      </c>
      <c r="P211">
        <v>68593944</v>
      </c>
      <c r="Q211">
        <v>0</v>
      </c>
      <c r="R211">
        <v>68822400</v>
      </c>
      <c r="S211">
        <v>0</v>
      </c>
      <c r="T211">
        <v>0</v>
      </c>
      <c r="U211">
        <v>70248232</v>
      </c>
      <c r="V211">
        <v>0</v>
      </c>
      <c r="W211">
        <v>88494808</v>
      </c>
      <c r="X211">
        <v>0</v>
      </c>
      <c r="Y211">
        <v>1558245.75</v>
      </c>
      <c r="Z211">
        <v>0</v>
      </c>
      <c r="AA211">
        <v>0</v>
      </c>
      <c r="AB211">
        <v>0</v>
      </c>
      <c r="AC211">
        <v>0</v>
      </c>
      <c r="AD211">
        <v>3.9377518987748772E-6</v>
      </c>
      <c r="AE211">
        <v>0</v>
      </c>
      <c r="AF211">
        <v>153170336</v>
      </c>
      <c r="AG211">
        <v>107871216</v>
      </c>
      <c r="AH211">
        <v>1.8458212025507237E-7</v>
      </c>
      <c r="AI211">
        <v>0</v>
      </c>
      <c r="AJ211">
        <v>0</v>
      </c>
      <c r="AK211">
        <v>0</v>
      </c>
      <c r="AL211">
        <v>17141896</v>
      </c>
      <c r="AM211">
        <v>0</v>
      </c>
      <c r="AN211">
        <v>0</v>
      </c>
      <c r="AO211">
        <v>0</v>
      </c>
      <c r="AP211">
        <v>0</v>
      </c>
    </row>
    <row r="212" spans="1:42" x14ac:dyDescent="0.25">
      <c r="A212">
        <v>6270</v>
      </c>
      <c r="B212" s="1">
        <f>DATE(2021,7,1) + TIME(0,0,0)</f>
        <v>44378</v>
      </c>
      <c r="C212">
        <v>98038008</v>
      </c>
      <c r="D212">
        <v>93117480</v>
      </c>
      <c r="E212">
        <v>86907408</v>
      </c>
      <c r="F212">
        <v>93213240</v>
      </c>
      <c r="G212">
        <v>74511520</v>
      </c>
      <c r="H212">
        <v>80055632</v>
      </c>
      <c r="I212">
        <v>74098128</v>
      </c>
      <c r="J212">
        <v>72186712</v>
      </c>
      <c r="K212">
        <v>96692128</v>
      </c>
      <c r="L212">
        <v>83809728</v>
      </c>
      <c r="M212">
        <v>41112000</v>
      </c>
      <c r="N212">
        <v>50035984</v>
      </c>
      <c r="O212">
        <v>39774224</v>
      </c>
      <c r="P212">
        <v>62756140</v>
      </c>
      <c r="Q212">
        <v>0</v>
      </c>
      <c r="R212">
        <v>63272904</v>
      </c>
      <c r="S212">
        <v>0</v>
      </c>
      <c r="T212">
        <v>0</v>
      </c>
      <c r="U212">
        <v>73747712</v>
      </c>
      <c r="V212">
        <v>0</v>
      </c>
      <c r="W212">
        <v>77141352</v>
      </c>
      <c r="X212">
        <v>0</v>
      </c>
      <c r="Y212">
        <v>4076875.5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164023504</v>
      </c>
      <c r="AG212">
        <v>145003856</v>
      </c>
      <c r="AH212">
        <v>0</v>
      </c>
      <c r="AI212">
        <v>0</v>
      </c>
      <c r="AJ212">
        <v>0</v>
      </c>
      <c r="AK212">
        <v>0</v>
      </c>
      <c r="AL212">
        <v>41996540</v>
      </c>
      <c r="AM212">
        <v>0</v>
      </c>
      <c r="AN212">
        <v>0</v>
      </c>
      <c r="AO212">
        <v>0</v>
      </c>
      <c r="AP212">
        <v>0</v>
      </c>
    </row>
    <row r="213" spans="1:42" x14ac:dyDescent="0.25">
      <c r="A213">
        <v>6301</v>
      </c>
      <c r="B213" s="1">
        <f>DATE(2021,8,1) + TIME(0,0,0)</f>
        <v>44409</v>
      </c>
      <c r="C213">
        <v>96546824</v>
      </c>
      <c r="D213">
        <v>90706656</v>
      </c>
      <c r="E213">
        <v>86249688</v>
      </c>
      <c r="F213">
        <v>92836192</v>
      </c>
      <c r="G213">
        <v>73653336</v>
      </c>
      <c r="H213">
        <v>79234192</v>
      </c>
      <c r="I213">
        <v>74978368</v>
      </c>
      <c r="J213">
        <v>71283520</v>
      </c>
      <c r="K213">
        <v>96433896</v>
      </c>
      <c r="L213">
        <v>82302816</v>
      </c>
      <c r="M213">
        <v>55345120</v>
      </c>
      <c r="N213">
        <v>66655236</v>
      </c>
      <c r="O213">
        <v>56638140</v>
      </c>
      <c r="P213">
        <v>69597064</v>
      </c>
      <c r="Q213">
        <v>0</v>
      </c>
      <c r="R213">
        <v>67477856</v>
      </c>
      <c r="S213">
        <v>0</v>
      </c>
      <c r="T213">
        <v>0</v>
      </c>
      <c r="U213">
        <v>86223720</v>
      </c>
      <c r="V213">
        <v>0</v>
      </c>
      <c r="W213">
        <v>90349512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137344432</v>
      </c>
      <c r="AG213">
        <v>112893160</v>
      </c>
      <c r="AH213">
        <v>0</v>
      </c>
      <c r="AI213">
        <v>0</v>
      </c>
      <c r="AJ213">
        <v>0</v>
      </c>
      <c r="AK213">
        <v>0</v>
      </c>
      <c r="AL213">
        <v>63006560</v>
      </c>
      <c r="AM213">
        <v>0</v>
      </c>
      <c r="AN213">
        <v>0</v>
      </c>
      <c r="AO213">
        <v>0</v>
      </c>
      <c r="AP213">
        <v>0</v>
      </c>
    </row>
    <row r="214" spans="1:42" x14ac:dyDescent="0.25">
      <c r="A214">
        <v>6332</v>
      </c>
      <c r="B214" s="1">
        <f>DATE(2021,9,1) + TIME(0,0,0)</f>
        <v>44440</v>
      </c>
      <c r="C214">
        <v>100892624</v>
      </c>
      <c r="D214">
        <v>96816656</v>
      </c>
      <c r="E214">
        <v>90556208</v>
      </c>
      <c r="F214">
        <v>96781184</v>
      </c>
      <c r="G214">
        <v>77439952</v>
      </c>
      <c r="H214">
        <v>83596000</v>
      </c>
      <c r="I214">
        <v>79343336</v>
      </c>
      <c r="J214">
        <v>75738368</v>
      </c>
      <c r="K214">
        <v>102924368</v>
      </c>
      <c r="L214">
        <v>87015872</v>
      </c>
      <c r="M214">
        <v>56983868</v>
      </c>
      <c r="N214">
        <v>66995268</v>
      </c>
      <c r="O214">
        <v>58125856</v>
      </c>
      <c r="P214">
        <v>66335068</v>
      </c>
      <c r="Q214">
        <v>0</v>
      </c>
      <c r="R214">
        <v>67487368</v>
      </c>
      <c r="S214">
        <v>0</v>
      </c>
      <c r="T214">
        <v>0</v>
      </c>
      <c r="U214">
        <v>89301480</v>
      </c>
      <c r="V214">
        <v>0</v>
      </c>
      <c r="W214">
        <v>90159448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165528688</v>
      </c>
      <c r="AG214">
        <v>154519088</v>
      </c>
      <c r="AH214">
        <v>0</v>
      </c>
      <c r="AI214">
        <v>0</v>
      </c>
      <c r="AJ214">
        <v>0</v>
      </c>
      <c r="AK214">
        <v>0</v>
      </c>
      <c r="AL214">
        <v>100697120</v>
      </c>
      <c r="AM214">
        <v>0</v>
      </c>
      <c r="AN214">
        <v>0</v>
      </c>
      <c r="AO214">
        <v>0</v>
      </c>
      <c r="AP214">
        <v>0</v>
      </c>
    </row>
    <row r="215" spans="1:42" x14ac:dyDescent="0.25">
      <c r="A215">
        <v>6362</v>
      </c>
      <c r="B215" s="1">
        <f>DATE(2021,10,1) + TIME(0,0,0)</f>
        <v>44470</v>
      </c>
      <c r="C215">
        <v>110868680</v>
      </c>
      <c r="D215">
        <v>107187720</v>
      </c>
      <c r="E215">
        <v>100252104</v>
      </c>
      <c r="F215">
        <v>105981208</v>
      </c>
      <c r="G215">
        <v>86465192</v>
      </c>
      <c r="H215">
        <v>91980104</v>
      </c>
      <c r="I215">
        <v>86415896</v>
      </c>
      <c r="J215">
        <v>84353448</v>
      </c>
      <c r="K215">
        <v>117466336</v>
      </c>
      <c r="L215">
        <v>95896872</v>
      </c>
      <c r="M215">
        <v>31594934</v>
      </c>
      <c r="N215">
        <v>37229172</v>
      </c>
      <c r="O215">
        <v>29201724</v>
      </c>
      <c r="P215">
        <v>70167152</v>
      </c>
      <c r="Q215">
        <v>0</v>
      </c>
      <c r="R215">
        <v>72383512</v>
      </c>
      <c r="S215">
        <v>16214745</v>
      </c>
      <c r="T215">
        <v>0</v>
      </c>
      <c r="U215">
        <v>95537080</v>
      </c>
      <c r="V215">
        <v>0</v>
      </c>
      <c r="W215">
        <v>98519256</v>
      </c>
      <c r="X215">
        <v>0</v>
      </c>
      <c r="Y215">
        <v>23415450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162210128</v>
      </c>
      <c r="AG215">
        <v>93386616</v>
      </c>
      <c r="AH215">
        <v>0</v>
      </c>
      <c r="AI215">
        <v>0</v>
      </c>
      <c r="AJ215">
        <v>0</v>
      </c>
      <c r="AK215">
        <v>0</v>
      </c>
      <c r="AL215">
        <v>8979529</v>
      </c>
      <c r="AM215">
        <v>0</v>
      </c>
      <c r="AN215">
        <v>0</v>
      </c>
      <c r="AO215">
        <v>0</v>
      </c>
      <c r="AP215">
        <v>0</v>
      </c>
    </row>
    <row r="216" spans="1:42" x14ac:dyDescent="0.25">
      <c r="A216">
        <v>6393</v>
      </c>
      <c r="B216" s="1">
        <f>DATE(2021,11,1) + TIME(0,0,0)</f>
        <v>44501</v>
      </c>
      <c r="C216">
        <v>103304800</v>
      </c>
      <c r="D216">
        <v>97894752</v>
      </c>
      <c r="E216">
        <v>91920752</v>
      </c>
      <c r="F216">
        <v>98845496</v>
      </c>
      <c r="G216">
        <v>82082760</v>
      </c>
      <c r="H216">
        <v>88109912</v>
      </c>
      <c r="I216">
        <v>81814752</v>
      </c>
      <c r="J216">
        <v>74761144</v>
      </c>
      <c r="K216">
        <v>101937936</v>
      </c>
      <c r="L216">
        <v>89877400</v>
      </c>
      <c r="M216">
        <v>17594448</v>
      </c>
      <c r="N216">
        <v>17879684</v>
      </c>
      <c r="O216">
        <v>14870416</v>
      </c>
      <c r="P216">
        <v>72622288</v>
      </c>
      <c r="Q216">
        <v>0</v>
      </c>
      <c r="R216">
        <v>74729112</v>
      </c>
      <c r="S216">
        <v>11153482</v>
      </c>
      <c r="T216">
        <v>0</v>
      </c>
      <c r="U216">
        <v>84936200</v>
      </c>
      <c r="V216">
        <v>0</v>
      </c>
      <c r="W216">
        <v>94672392</v>
      </c>
      <c r="X216">
        <v>0</v>
      </c>
      <c r="Y216">
        <v>20831050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161303936</v>
      </c>
      <c r="AG216">
        <v>94529336</v>
      </c>
      <c r="AH216">
        <v>0</v>
      </c>
      <c r="AI216">
        <v>0</v>
      </c>
      <c r="AJ216">
        <v>0</v>
      </c>
      <c r="AK216">
        <v>0</v>
      </c>
      <c r="AL216">
        <v>32084764</v>
      </c>
      <c r="AM216">
        <v>0</v>
      </c>
      <c r="AN216">
        <v>0</v>
      </c>
      <c r="AO216">
        <v>0</v>
      </c>
      <c r="AP216">
        <v>0</v>
      </c>
    </row>
    <row r="217" spans="1:42" x14ac:dyDescent="0.25">
      <c r="A217">
        <v>6423</v>
      </c>
      <c r="B217" s="1">
        <f>DATE(2021,12,1) + TIME(0,0,0)</f>
        <v>44531</v>
      </c>
      <c r="C217">
        <v>104861664</v>
      </c>
      <c r="D217">
        <v>101650656</v>
      </c>
      <c r="E217">
        <v>76346576</v>
      </c>
      <c r="F217">
        <v>100137128</v>
      </c>
      <c r="G217">
        <v>84929216</v>
      </c>
      <c r="H217">
        <v>88483096</v>
      </c>
      <c r="I217">
        <v>81958512</v>
      </c>
      <c r="J217">
        <v>81140008</v>
      </c>
      <c r="K217">
        <v>102748256</v>
      </c>
      <c r="L217">
        <v>91809872</v>
      </c>
      <c r="M217">
        <v>12310833</v>
      </c>
      <c r="N217">
        <v>12303914</v>
      </c>
      <c r="O217">
        <v>10552105</v>
      </c>
      <c r="P217">
        <v>72796248</v>
      </c>
      <c r="Q217">
        <v>0</v>
      </c>
      <c r="R217">
        <v>74073264</v>
      </c>
      <c r="S217">
        <v>17487606</v>
      </c>
      <c r="T217">
        <v>0</v>
      </c>
      <c r="U217">
        <v>82284328</v>
      </c>
      <c r="V217">
        <v>0</v>
      </c>
      <c r="W217">
        <v>101398344</v>
      </c>
      <c r="X217">
        <v>0</v>
      </c>
      <c r="Y217">
        <v>47801212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152500080</v>
      </c>
      <c r="AG217">
        <v>79651056</v>
      </c>
      <c r="AH217">
        <v>0</v>
      </c>
      <c r="AI217">
        <v>0</v>
      </c>
      <c r="AJ217">
        <v>0</v>
      </c>
      <c r="AK217">
        <v>0</v>
      </c>
      <c r="AL217">
        <v>25773112</v>
      </c>
      <c r="AM217">
        <v>0</v>
      </c>
      <c r="AN217">
        <v>0</v>
      </c>
      <c r="AO217">
        <v>0</v>
      </c>
      <c r="AP217">
        <v>0</v>
      </c>
    </row>
    <row r="218" spans="1:42" x14ac:dyDescent="0.25">
      <c r="A218">
        <v>6454</v>
      </c>
      <c r="B218" s="1">
        <f>DATE(2022,1,1) + TIME(0,0,0)</f>
        <v>44562</v>
      </c>
      <c r="C218">
        <v>108095608</v>
      </c>
      <c r="D218">
        <v>104481544</v>
      </c>
      <c r="E218">
        <v>92791736</v>
      </c>
      <c r="F218">
        <v>102277752</v>
      </c>
      <c r="G218">
        <v>88221416</v>
      </c>
      <c r="H218">
        <v>93845920</v>
      </c>
      <c r="I218">
        <v>87524264</v>
      </c>
      <c r="J218">
        <v>70399840</v>
      </c>
      <c r="K218">
        <v>105295184</v>
      </c>
      <c r="L218">
        <v>97993744</v>
      </c>
      <c r="M218">
        <v>8316707</v>
      </c>
      <c r="N218">
        <v>8127215.5</v>
      </c>
      <c r="O218">
        <v>6888434</v>
      </c>
      <c r="P218">
        <v>69274680</v>
      </c>
      <c r="Q218">
        <v>0</v>
      </c>
      <c r="R218">
        <v>70619368</v>
      </c>
      <c r="S218">
        <v>43025608</v>
      </c>
      <c r="T218">
        <v>0</v>
      </c>
      <c r="U218">
        <v>84900928</v>
      </c>
      <c r="V218">
        <v>0</v>
      </c>
      <c r="W218">
        <v>91837984</v>
      </c>
      <c r="X218">
        <v>0</v>
      </c>
      <c r="Y218">
        <v>63176620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143900144</v>
      </c>
      <c r="AG218">
        <v>52400260</v>
      </c>
      <c r="AH218">
        <v>0</v>
      </c>
      <c r="AI218">
        <v>0</v>
      </c>
      <c r="AJ218">
        <v>0</v>
      </c>
      <c r="AK218">
        <v>0</v>
      </c>
      <c r="AL218">
        <v>6477490</v>
      </c>
      <c r="AM218">
        <v>0</v>
      </c>
      <c r="AN218">
        <v>0</v>
      </c>
      <c r="AO218">
        <v>0</v>
      </c>
      <c r="AP218">
        <v>0</v>
      </c>
    </row>
    <row r="219" spans="1:42" x14ac:dyDescent="0.25">
      <c r="A219">
        <v>6485</v>
      </c>
      <c r="B219" s="1">
        <f>DATE(2022,2,1) + TIME(0,0,0)</f>
        <v>44593</v>
      </c>
      <c r="C219">
        <v>108660040</v>
      </c>
      <c r="D219">
        <v>103610384</v>
      </c>
      <c r="E219">
        <v>94395272</v>
      </c>
      <c r="F219">
        <v>101010216</v>
      </c>
      <c r="G219">
        <v>89603024</v>
      </c>
      <c r="H219">
        <v>95432640</v>
      </c>
      <c r="I219">
        <v>87544200</v>
      </c>
      <c r="J219">
        <v>69657792</v>
      </c>
      <c r="K219">
        <v>109238072</v>
      </c>
      <c r="L219">
        <v>99116368</v>
      </c>
      <c r="M219">
        <v>9461826</v>
      </c>
      <c r="N219">
        <v>8936953</v>
      </c>
      <c r="O219">
        <v>7091881.5</v>
      </c>
      <c r="P219">
        <v>68819112</v>
      </c>
      <c r="Q219">
        <v>0</v>
      </c>
      <c r="R219">
        <v>70219808</v>
      </c>
      <c r="S219">
        <v>51245980</v>
      </c>
      <c r="T219">
        <v>0</v>
      </c>
      <c r="U219">
        <v>90272336</v>
      </c>
      <c r="V219">
        <v>0</v>
      </c>
      <c r="W219">
        <v>97334904</v>
      </c>
      <c r="X219">
        <v>0</v>
      </c>
      <c r="Y219">
        <v>76522752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143244784</v>
      </c>
      <c r="AG219">
        <v>39964276</v>
      </c>
      <c r="AH219">
        <v>0</v>
      </c>
      <c r="AI219">
        <v>0</v>
      </c>
      <c r="AJ219">
        <v>0</v>
      </c>
      <c r="AK219">
        <v>0</v>
      </c>
      <c r="AL219">
        <v>1335032.25</v>
      </c>
      <c r="AM219">
        <v>0</v>
      </c>
      <c r="AN219">
        <v>0</v>
      </c>
      <c r="AO219">
        <v>0</v>
      </c>
      <c r="AP219">
        <v>0</v>
      </c>
    </row>
    <row r="220" spans="1:42" x14ac:dyDescent="0.25">
      <c r="A220">
        <v>6513</v>
      </c>
      <c r="B220" s="1">
        <f>DATE(2022,3,1) + TIME(0,0,0)</f>
        <v>44621</v>
      </c>
      <c r="C220">
        <v>95914352</v>
      </c>
      <c r="D220">
        <v>111026224</v>
      </c>
      <c r="E220">
        <v>101719232</v>
      </c>
      <c r="F220">
        <v>43029092</v>
      </c>
      <c r="G220">
        <v>89115944</v>
      </c>
      <c r="H220">
        <v>94674648</v>
      </c>
      <c r="I220">
        <v>86969064</v>
      </c>
      <c r="J220">
        <v>81610328</v>
      </c>
      <c r="K220">
        <v>113627864</v>
      </c>
      <c r="L220">
        <v>98596408</v>
      </c>
      <c r="M220">
        <v>11582810</v>
      </c>
      <c r="N220">
        <v>11963333</v>
      </c>
      <c r="O220">
        <v>10012936</v>
      </c>
      <c r="P220">
        <v>64096528</v>
      </c>
      <c r="Q220">
        <v>0</v>
      </c>
      <c r="R220">
        <v>65921108</v>
      </c>
      <c r="S220">
        <v>53482828</v>
      </c>
      <c r="T220">
        <v>0</v>
      </c>
      <c r="U220">
        <v>85137920</v>
      </c>
      <c r="V220">
        <v>0</v>
      </c>
      <c r="W220">
        <v>90505576</v>
      </c>
      <c r="X220">
        <v>0</v>
      </c>
      <c r="Y220">
        <v>75100440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160059984</v>
      </c>
      <c r="AG220">
        <v>69125264</v>
      </c>
      <c r="AH220">
        <v>0</v>
      </c>
      <c r="AI220">
        <v>0</v>
      </c>
      <c r="AJ220">
        <v>0</v>
      </c>
      <c r="AK220">
        <v>0</v>
      </c>
      <c r="AL220">
        <v>8892996</v>
      </c>
      <c r="AM220">
        <v>0</v>
      </c>
      <c r="AN220">
        <v>0</v>
      </c>
      <c r="AO220">
        <v>0</v>
      </c>
      <c r="AP220">
        <v>0</v>
      </c>
    </row>
    <row r="221" spans="1:42" x14ac:dyDescent="0.25">
      <c r="A221">
        <v>6544</v>
      </c>
      <c r="B221" s="1">
        <f>DATE(2022,4,1) + TIME(0,0,0)</f>
        <v>44652</v>
      </c>
      <c r="C221">
        <v>98831024</v>
      </c>
      <c r="D221">
        <v>91099528</v>
      </c>
      <c r="E221">
        <v>106211968</v>
      </c>
      <c r="F221">
        <v>80436416</v>
      </c>
      <c r="G221">
        <v>83242616</v>
      </c>
      <c r="H221">
        <v>91322768</v>
      </c>
      <c r="I221">
        <v>92872640</v>
      </c>
      <c r="J221">
        <v>78871712</v>
      </c>
      <c r="K221">
        <v>101306936</v>
      </c>
      <c r="L221">
        <v>97984208</v>
      </c>
      <c r="M221">
        <v>0</v>
      </c>
      <c r="N221">
        <v>0</v>
      </c>
      <c r="O221">
        <v>0</v>
      </c>
      <c r="P221">
        <v>70833520</v>
      </c>
      <c r="Q221">
        <v>0</v>
      </c>
      <c r="R221">
        <v>73175160</v>
      </c>
      <c r="S221">
        <v>43054960</v>
      </c>
      <c r="T221">
        <v>0</v>
      </c>
      <c r="U221">
        <v>92804320</v>
      </c>
      <c r="V221">
        <v>0</v>
      </c>
      <c r="W221">
        <v>93171448</v>
      </c>
      <c r="X221">
        <v>0</v>
      </c>
      <c r="Y221">
        <v>83644400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148377632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149106128</v>
      </c>
      <c r="AM221">
        <v>0</v>
      </c>
      <c r="AN221">
        <v>0</v>
      </c>
      <c r="AO221">
        <v>0</v>
      </c>
      <c r="AP221">
        <v>0</v>
      </c>
    </row>
    <row r="222" spans="1:42" x14ac:dyDescent="0.25">
      <c r="A222">
        <v>6574</v>
      </c>
      <c r="B222" s="1">
        <f>DATE(2022,5,1) + TIME(0,0,0)</f>
        <v>44682</v>
      </c>
      <c r="C222">
        <v>96466112</v>
      </c>
      <c r="D222">
        <v>89267656</v>
      </c>
      <c r="E222">
        <v>108134456</v>
      </c>
      <c r="F222">
        <v>79633160</v>
      </c>
      <c r="G222">
        <v>83654800</v>
      </c>
      <c r="H222">
        <v>94960304</v>
      </c>
      <c r="I222">
        <v>96428128</v>
      </c>
      <c r="J222">
        <v>76338296</v>
      </c>
      <c r="K222">
        <v>102819448</v>
      </c>
      <c r="L222">
        <v>95457392</v>
      </c>
      <c r="M222">
        <v>0</v>
      </c>
      <c r="N222">
        <v>0</v>
      </c>
      <c r="O222">
        <v>0</v>
      </c>
      <c r="P222">
        <v>69107312</v>
      </c>
      <c r="Q222">
        <v>0</v>
      </c>
      <c r="R222">
        <v>71201408</v>
      </c>
      <c r="S222">
        <v>61636708</v>
      </c>
      <c r="T222">
        <v>0</v>
      </c>
      <c r="U222">
        <v>92790144</v>
      </c>
      <c r="V222">
        <v>0</v>
      </c>
      <c r="W222">
        <v>93144176</v>
      </c>
      <c r="X222">
        <v>0</v>
      </c>
      <c r="Y222">
        <v>75186608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146867552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</row>
    <row r="223" spans="1:42" x14ac:dyDescent="0.25">
      <c r="A223">
        <v>6605</v>
      </c>
      <c r="B223" s="1">
        <f>DATE(2022,6,1) + TIME(0,0,0)</f>
        <v>44713</v>
      </c>
      <c r="C223">
        <v>98748976</v>
      </c>
      <c r="D223">
        <v>91366712</v>
      </c>
      <c r="E223">
        <v>110455304</v>
      </c>
      <c r="F223">
        <v>81692776</v>
      </c>
      <c r="G223">
        <v>85144848</v>
      </c>
      <c r="H223">
        <v>96283712</v>
      </c>
      <c r="I223">
        <v>97947040</v>
      </c>
      <c r="J223">
        <v>77759120</v>
      </c>
      <c r="K223">
        <v>105276344</v>
      </c>
      <c r="L223">
        <v>97369448</v>
      </c>
      <c r="M223">
        <v>0</v>
      </c>
      <c r="N223">
        <v>0</v>
      </c>
      <c r="O223">
        <v>0</v>
      </c>
      <c r="P223">
        <v>68396096</v>
      </c>
      <c r="Q223">
        <v>0</v>
      </c>
      <c r="R223">
        <v>70442848</v>
      </c>
      <c r="S223">
        <v>62242208</v>
      </c>
      <c r="T223">
        <v>0</v>
      </c>
      <c r="U223">
        <v>91137456</v>
      </c>
      <c r="V223">
        <v>0</v>
      </c>
      <c r="W223">
        <v>93112464</v>
      </c>
      <c r="X223">
        <v>0</v>
      </c>
      <c r="Y223">
        <v>77860088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146759328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33757008</v>
      </c>
      <c r="AM223">
        <v>0</v>
      </c>
      <c r="AN223">
        <v>0</v>
      </c>
      <c r="AO223">
        <v>0</v>
      </c>
      <c r="AP223">
        <v>0</v>
      </c>
    </row>
    <row r="224" spans="1:42" x14ac:dyDescent="0.25">
      <c r="A224">
        <v>6635</v>
      </c>
      <c r="B224" s="1">
        <f>DATE(2022,7,1) + TIME(0,0,0)</f>
        <v>44743</v>
      </c>
      <c r="C224">
        <v>100162784</v>
      </c>
      <c r="D224">
        <v>92600088</v>
      </c>
      <c r="E224">
        <v>112952192</v>
      </c>
      <c r="F224">
        <v>82971768</v>
      </c>
      <c r="G224">
        <v>86632544</v>
      </c>
      <c r="H224">
        <v>97669992</v>
      </c>
      <c r="I224">
        <v>99219904</v>
      </c>
      <c r="J224">
        <v>78509168</v>
      </c>
      <c r="K224">
        <v>107684504</v>
      </c>
      <c r="L224">
        <v>99083576</v>
      </c>
      <c r="M224">
        <v>0</v>
      </c>
      <c r="N224">
        <v>0</v>
      </c>
      <c r="O224">
        <v>0</v>
      </c>
      <c r="P224">
        <v>67661392</v>
      </c>
      <c r="Q224">
        <v>0</v>
      </c>
      <c r="R224">
        <v>69659368</v>
      </c>
      <c r="S224">
        <v>63580828</v>
      </c>
      <c r="T224">
        <v>0</v>
      </c>
      <c r="U224">
        <v>89207600</v>
      </c>
      <c r="V224">
        <v>0</v>
      </c>
      <c r="W224">
        <v>93057432</v>
      </c>
      <c r="X224">
        <v>0</v>
      </c>
      <c r="Y224">
        <v>79932648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139676608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</row>
    <row r="225" spans="1:42" x14ac:dyDescent="0.25">
      <c r="A225">
        <v>6666</v>
      </c>
      <c r="B225" s="1">
        <f>DATE(2022,8,1) + TIME(0,0,0)</f>
        <v>44774</v>
      </c>
      <c r="C225">
        <v>102111400</v>
      </c>
      <c r="D225">
        <v>94513544</v>
      </c>
      <c r="E225">
        <v>114057456</v>
      </c>
      <c r="F225">
        <v>84823568</v>
      </c>
      <c r="G225">
        <v>86996848</v>
      </c>
      <c r="H225">
        <v>98300824</v>
      </c>
      <c r="I225">
        <v>100145072</v>
      </c>
      <c r="J225">
        <v>79792176</v>
      </c>
      <c r="K225">
        <v>108746288</v>
      </c>
      <c r="L225">
        <v>99876224</v>
      </c>
      <c r="M225">
        <v>0</v>
      </c>
      <c r="N225">
        <v>0</v>
      </c>
      <c r="O225">
        <v>0</v>
      </c>
      <c r="P225">
        <v>66929076</v>
      </c>
      <c r="Q225">
        <v>0</v>
      </c>
      <c r="R225">
        <v>68864632</v>
      </c>
      <c r="S225">
        <v>65006396</v>
      </c>
      <c r="T225">
        <v>0</v>
      </c>
      <c r="U225">
        <v>87476240</v>
      </c>
      <c r="V225">
        <v>0</v>
      </c>
      <c r="W225">
        <v>93012184</v>
      </c>
      <c r="X225">
        <v>0</v>
      </c>
      <c r="Y225">
        <v>81722152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148942256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</row>
    <row r="226" spans="1:42" x14ac:dyDescent="0.25">
      <c r="A226">
        <v>6697</v>
      </c>
      <c r="B226" s="1">
        <f>DATE(2022,9,1) + TIME(0,0,0)</f>
        <v>44805</v>
      </c>
      <c r="C226">
        <v>104286664</v>
      </c>
      <c r="D226">
        <v>96564880</v>
      </c>
      <c r="E226">
        <v>116552464</v>
      </c>
      <c r="F226">
        <v>86831304</v>
      </c>
      <c r="G226">
        <v>88244104</v>
      </c>
      <c r="H226">
        <v>99726368</v>
      </c>
      <c r="I226">
        <v>101722000</v>
      </c>
      <c r="J226">
        <v>81097216</v>
      </c>
      <c r="K226">
        <v>111094064</v>
      </c>
      <c r="L226">
        <v>101583776</v>
      </c>
      <c r="M226">
        <v>0</v>
      </c>
      <c r="N226">
        <v>0</v>
      </c>
      <c r="O226">
        <v>0</v>
      </c>
      <c r="P226">
        <v>66211764</v>
      </c>
      <c r="Q226">
        <v>0</v>
      </c>
      <c r="R226">
        <v>68085672</v>
      </c>
      <c r="S226">
        <v>78152616</v>
      </c>
      <c r="T226">
        <v>0</v>
      </c>
      <c r="U226">
        <v>85812216</v>
      </c>
      <c r="V226">
        <v>0</v>
      </c>
      <c r="W226">
        <v>92968512</v>
      </c>
      <c r="X226">
        <v>0</v>
      </c>
      <c r="Y226">
        <v>71655072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147105072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</row>
    <row r="227" spans="1:42" x14ac:dyDescent="0.25">
      <c r="A227">
        <v>6727</v>
      </c>
      <c r="B227" s="1">
        <f>DATE(2022,10,1) + TIME(0,0,0)</f>
        <v>44835</v>
      </c>
      <c r="C227">
        <v>103920144</v>
      </c>
      <c r="D227">
        <v>97066064</v>
      </c>
      <c r="E227">
        <v>117344024</v>
      </c>
      <c r="F227">
        <v>87356144</v>
      </c>
      <c r="G227">
        <v>88477288</v>
      </c>
      <c r="H227">
        <v>100095856</v>
      </c>
      <c r="I227">
        <v>102109416</v>
      </c>
      <c r="J227">
        <v>81526544</v>
      </c>
      <c r="K227">
        <v>111715016</v>
      </c>
      <c r="L227">
        <v>101931360</v>
      </c>
      <c r="M227">
        <v>0</v>
      </c>
      <c r="N227">
        <v>0</v>
      </c>
      <c r="O227">
        <v>0</v>
      </c>
      <c r="P227">
        <v>65454524</v>
      </c>
      <c r="Q227">
        <v>0</v>
      </c>
      <c r="R227">
        <v>67245512</v>
      </c>
      <c r="S227">
        <v>78146976</v>
      </c>
      <c r="T227">
        <v>0</v>
      </c>
      <c r="U227">
        <v>84101712</v>
      </c>
      <c r="V227">
        <v>0</v>
      </c>
      <c r="W227">
        <v>92956848</v>
      </c>
      <c r="X227">
        <v>0</v>
      </c>
      <c r="Y227">
        <v>75033168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142951552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</row>
    <row r="228" spans="1:42" x14ac:dyDescent="0.25">
      <c r="A228">
        <v>6758</v>
      </c>
      <c r="B228" s="1">
        <f>DATE(2022,11,1) + TIME(0,0,0)</f>
        <v>44866</v>
      </c>
      <c r="C228">
        <v>103751104</v>
      </c>
      <c r="D228">
        <v>97017280</v>
      </c>
      <c r="E228">
        <v>117514392</v>
      </c>
      <c r="F228">
        <v>87336672</v>
      </c>
      <c r="G228">
        <v>88348736</v>
      </c>
      <c r="H228">
        <v>100097552</v>
      </c>
      <c r="I228">
        <v>102142496</v>
      </c>
      <c r="J228">
        <v>81527944</v>
      </c>
      <c r="K228">
        <v>111834360</v>
      </c>
      <c r="L228">
        <v>101759472</v>
      </c>
      <c r="M228">
        <v>0</v>
      </c>
      <c r="N228">
        <v>0</v>
      </c>
      <c r="O228">
        <v>0</v>
      </c>
      <c r="P228">
        <v>64737000</v>
      </c>
      <c r="Q228">
        <v>0</v>
      </c>
      <c r="R228">
        <v>66433164</v>
      </c>
      <c r="S228">
        <v>83776168</v>
      </c>
      <c r="T228">
        <v>0</v>
      </c>
      <c r="U228">
        <v>82470592</v>
      </c>
      <c r="V228">
        <v>0</v>
      </c>
      <c r="W228">
        <v>91105528</v>
      </c>
      <c r="X228">
        <v>0</v>
      </c>
      <c r="Y228">
        <v>74349728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138906288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</row>
    <row r="229" spans="1:42" x14ac:dyDescent="0.25">
      <c r="A229">
        <v>6788</v>
      </c>
      <c r="B229" s="1">
        <f>DATE(2022,12,1) + TIME(0,0,0)</f>
        <v>44896</v>
      </c>
      <c r="C229">
        <v>103822288</v>
      </c>
      <c r="D229">
        <v>96953128</v>
      </c>
      <c r="E229">
        <v>117567720</v>
      </c>
      <c r="F229">
        <v>87301432</v>
      </c>
      <c r="G229">
        <v>88233728</v>
      </c>
      <c r="H229">
        <v>100098264</v>
      </c>
      <c r="I229">
        <v>102157752</v>
      </c>
      <c r="J229">
        <v>81448992</v>
      </c>
      <c r="K229">
        <v>111871104</v>
      </c>
      <c r="L229">
        <v>101648656</v>
      </c>
      <c r="M229">
        <v>0</v>
      </c>
      <c r="N229">
        <v>0</v>
      </c>
      <c r="O229">
        <v>0</v>
      </c>
      <c r="P229">
        <v>64016376</v>
      </c>
      <c r="Q229">
        <v>0</v>
      </c>
      <c r="R229">
        <v>65616528</v>
      </c>
      <c r="S229">
        <v>91798872</v>
      </c>
      <c r="T229">
        <v>0</v>
      </c>
      <c r="U229">
        <v>80829712</v>
      </c>
      <c r="V229">
        <v>0</v>
      </c>
      <c r="W229">
        <v>88834080</v>
      </c>
      <c r="X229">
        <v>0</v>
      </c>
      <c r="Y229">
        <v>71412456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145426992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</row>
    <row r="230" spans="1:42" x14ac:dyDescent="0.25">
      <c r="A230">
        <v>6819</v>
      </c>
      <c r="B230" s="1">
        <f>DATE(2023,1,1) + TIME(0,0,0)</f>
        <v>44927</v>
      </c>
      <c r="C230">
        <v>103542840</v>
      </c>
      <c r="D230">
        <v>96912176</v>
      </c>
      <c r="E230">
        <v>117700488</v>
      </c>
      <c r="F230">
        <v>87286040</v>
      </c>
      <c r="G230">
        <v>88122240</v>
      </c>
      <c r="H230">
        <v>100115096</v>
      </c>
      <c r="I230">
        <v>102208952</v>
      </c>
      <c r="J230">
        <v>81432288</v>
      </c>
      <c r="K230">
        <v>111952832</v>
      </c>
      <c r="L230">
        <v>101551664</v>
      </c>
      <c r="M230">
        <v>0</v>
      </c>
      <c r="N230">
        <v>0</v>
      </c>
      <c r="O230">
        <v>0</v>
      </c>
      <c r="P230">
        <v>63959472</v>
      </c>
      <c r="Q230">
        <v>0</v>
      </c>
      <c r="R230">
        <v>65514268</v>
      </c>
      <c r="S230">
        <v>88523080</v>
      </c>
      <c r="T230">
        <v>0</v>
      </c>
      <c r="U230">
        <v>79619456</v>
      </c>
      <c r="V230">
        <v>0</v>
      </c>
      <c r="W230">
        <v>87450360</v>
      </c>
      <c r="X230">
        <v>0</v>
      </c>
      <c r="Y230">
        <v>69646088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139153776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</row>
    <row r="231" spans="1:42" x14ac:dyDescent="0.25">
      <c r="A231">
        <v>6850</v>
      </c>
      <c r="B231" s="1">
        <f>DATE(2023,2,1) + TIME(0,0,0)</f>
        <v>44958</v>
      </c>
      <c r="C231">
        <v>104902664</v>
      </c>
      <c r="D231">
        <v>98590584</v>
      </c>
      <c r="E231">
        <v>116602744</v>
      </c>
      <c r="F231">
        <v>88561960</v>
      </c>
      <c r="G231">
        <v>87922560</v>
      </c>
      <c r="H231">
        <v>97406632</v>
      </c>
      <c r="I231">
        <v>99069800</v>
      </c>
      <c r="J231">
        <v>83096200</v>
      </c>
      <c r="K231">
        <v>111646200</v>
      </c>
      <c r="L231">
        <v>103184696</v>
      </c>
      <c r="M231">
        <v>0</v>
      </c>
      <c r="N231">
        <v>0</v>
      </c>
      <c r="O231">
        <v>0</v>
      </c>
      <c r="P231">
        <v>63796952</v>
      </c>
      <c r="Q231">
        <v>0</v>
      </c>
      <c r="R231">
        <v>65289512</v>
      </c>
      <c r="S231">
        <v>86360208</v>
      </c>
      <c r="T231">
        <v>0</v>
      </c>
      <c r="U231">
        <v>78395016</v>
      </c>
      <c r="V231">
        <v>0</v>
      </c>
      <c r="W231">
        <v>85948928</v>
      </c>
      <c r="X231">
        <v>0</v>
      </c>
      <c r="Y231">
        <v>67884776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153020448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</row>
    <row r="232" spans="1:42" x14ac:dyDescent="0.25">
      <c r="A232">
        <v>6878</v>
      </c>
      <c r="B232" s="1">
        <f>DATE(2023,3,1) + TIME(0,0,0)</f>
        <v>44986</v>
      </c>
      <c r="C232">
        <v>104604352</v>
      </c>
      <c r="D232">
        <v>98466944</v>
      </c>
      <c r="E232">
        <v>116567824</v>
      </c>
      <c r="F232">
        <v>88423640</v>
      </c>
      <c r="G232">
        <v>87748664</v>
      </c>
      <c r="H232">
        <v>97548528</v>
      </c>
      <c r="I232">
        <v>99232488</v>
      </c>
      <c r="J232">
        <v>83056256</v>
      </c>
      <c r="K232">
        <v>111662104</v>
      </c>
      <c r="L232">
        <v>102979840</v>
      </c>
      <c r="M232">
        <v>0</v>
      </c>
      <c r="N232">
        <v>0</v>
      </c>
      <c r="O232">
        <v>0</v>
      </c>
      <c r="P232">
        <v>63592380</v>
      </c>
      <c r="Q232">
        <v>0</v>
      </c>
      <c r="R232">
        <v>65017968</v>
      </c>
      <c r="S232">
        <v>84614824</v>
      </c>
      <c r="T232">
        <v>0</v>
      </c>
      <c r="U232">
        <v>77229232</v>
      </c>
      <c r="V232">
        <v>0</v>
      </c>
      <c r="W232">
        <v>84712128</v>
      </c>
      <c r="X232">
        <v>0</v>
      </c>
      <c r="Y232">
        <v>66293324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152919312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</row>
    <row r="233" spans="1:42" x14ac:dyDescent="0.25">
      <c r="A233">
        <v>6909</v>
      </c>
      <c r="B233" s="1">
        <f>DATE(2023,4,1) + TIME(0,0,0)</f>
        <v>45017</v>
      </c>
      <c r="C233">
        <v>104376776</v>
      </c>
      <c r="D233">
        <v>98252952</v>
      </c>
      <c r="E233">
        <v>116732616</v>
      </c>
      <c r="F233">
        <v>88287480</v>
      </c>
      <c r="G233">
        <v>87639832</v>
      </c>
      <c r="H233">
        <v>97631688</v>
      </c>
      <c r="I233">
        <v>99458056</v>
      </c>
      <c r="J233">
        <v>82929064</v>
      </c>
      <c r="K233">
        <v>111728544</v>
      </c>
      <c r="L233">
        <v>102875688</v>
      </c>
      <c r="M233">
        <v>0</v>
      </c>
      <c r="N233">
        <v>0</v>
      </c>
      <c r="O233">
        <v>0</v>
      </c>
      <c r="P233">
        <v>63358780</v>
      </c>
      <c r="Q233">
        <v>0</v>
      </c>
      <c r="R233">
        <v>64721776</v>
      </c>
      <c r="S233">
        <v>83124152</v>
      </c>
      <c r="T233">
        <v>0</v>
      </c>
      <c r="U233">
        <v>76215448</v>
      </c>
      <c r="V233">
        <v>0</v>
      </c>
      <c r="W233">
        <v>83507416</v>
      </c>
      <c r="X233">
        <v>0</v>
      </c>
      <c r="Y233">
        <v>64920720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166621248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</row>
    <row r="234" spans="1:42" x14ac:dyDescent="0.25">
      <c r="A234">
        <v>6939</v>
      </c>
      <c r="B234" s="1">
        <f>DATE(2023,5,1) + TIME(0,0,0)</f>
        <v>45047</v>
      </c>
      <c r="C234">
        <v>104189408</v>
      </c>
      <c r="D234">
        <v>98196376</v>
      </c>
      <c r="E234">
        <v>116879520</v>
      </c>
      <c r="F234">
        <v>88265280</v>
      </c>
      <c r="G234">
        <v>87565216</v>
      </c>
      <c r="H234">
        <v>97538760</v>
      </c>
      <c r="I234">
        <v>99497288</v>
      </c>
      <c r="J234">
        <v>82721544</v>
      </c>
      <c r="K234">
        <v>111782320</v>
      </c>
      <c r="L234">
        <v>102813032</v>
      </c>
      <c r="M234">
        <v>0</v>
      </c>
      <c r="N234">
        <v>0</v>
      </c>
      <c r="O234">
        <v>0</v>
      </c>
      <c r="P234">
        <v>63000828</v>
      </c>
      <c r="Q234">
        <v>0</v>
      </c>
      <c r="R234">
        <v>64331972</v>
      </c>
      <c r="S234">
        <v>81547296</v>
      </c>
      <c r="T234">
        <v>0</v>
      </c>
      <c r="U234">
        <v>75112264</v>
      </c>
      <c r="V234">
        <v>0</v>
      </c>
      <c r="W234">
        <v>82370848</v>
      </c>
      <c r="X234">
        <v>0</v>
      </c>
      <c r="Y234">
        <v>63496756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164755008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</row>
    <row r="235" spans="1:42" x14ac:dyDescent="0.25">
      <c r="A235">
        <v>6970</v>
      </c>
      <c r="B235" s="1">
        <f>DATE(2023,6,1) + TIME(0,0,0)</f>
        <v>45078</v>
      </c>
      <c r="C235">
        <v>103968448</v>
      </c>
      <c r="D235">
        <v>98105960</v>
      </c>
      <c r="E235">
        <v>117068232</v>
      </c>
      <c r="F235">
        <v>88134232</v>
      </c>
      <c r="G235">
        <v>87392904</v>
      </c>
      <c r="H235">
        <v>97586760</v>
      </c>
      <c r="I235">
        <v>99527192</v>
      </c>
      <c r="J235">
        <v>82707280</v>
      </c>
      <c r="K235">
        <v>111779944</v>
      </c>
      <c r="L235">
        <v>102688352</v>
      </c>
      <c r="M235">
        <v>0</v>
      </c>
      <c r="N235">
        <v>0</v>
      </c>
      <c r="O235">
        <v>0</v>
      </c>
      <c r="P235">
        <v>62628852</v>
      </c>
      <c r="Q235">
        <v>0</v>
      </c>
      <c r="R235">
        <v>63889264</v>
      </c>
      <c r="S235">
        <v>80092520</v>
      </c>
      <c r="T235">
        <v>0</v>
      </c>
      <c r="U235">
        <v>74030528</v>
      </c>
      <c r="V235">
        <v>0</v>
      </c>
      <c r="W235">
        <v>81143360</v>
      </c>
      <c r="X235">
        <v>0</v>
      </c>
      <c r="Y235">
        <v>62145548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155138848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</row>
    <row r="236" spans="1:42" x14ac:dyDescent="0.25">
      <c r="A236">
        <v>7000</v>
      </c>
      <c r="B236" s="1">
        <f>DATE(2023,7,1) + TIME(0,0,0)</f>
        <v>45108</v>
      </c>
      <c r="C236">
        <v>103663328</v>
      </c>
      <c r="D236">
        <v>98039680</v>
      </c>
      <c r="E236">
        <v>117230720</v>
      </c>
      <c r="F236">
        <v>88026456</v>
      </c>
      <c r="G236">
        <v>87215400</v>
      </c>
      <c r="H236">
        <v>97586640</v>
      </c>
      <c r="I236">
        <v>99582264</v>
      </c>
      <c r="J236">
        <v>82639832</v>
      </c>
      <c r="K236">
        <v>111778952</v>
      </c>
      <c r="L236">
        <v>102575800</v>
      </c>
      <c r="M236">
        <v>0</v>
      </c>
      <c r="N236">
        <v>0</v>
      </c>
      <c r="O236">
        <v>0</v>
      </c>
      <c r="P236">
        <v>62257536</v>
      </c>
      <c r="Q236">
        <v>0</v>
      </c>
      <c r="R236">
        <v>63451032</v>
      </c>
      <c r="S236">
        <v>78668176</v>
      </c>
      <c r="T236">
        <v>0</v>
      </c>
      <c r="U236">
        <v>72938128</v>
      </c>
      <c r="V236">
        <v>0</v>
      </c>
      <c r="W236">
        <v>79937104</v>
      </c>
      <c r="X236">
        <v>0</v>
      </c>
      <c r="Y236">
        <v>60780540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168682080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17086564</v>
      </c>
      <c r="AM236">
        <v>0</v>
      </c>
      <c r="AN236">
        <v>0</v>
      </c>
      <c r="AO236">
        <v>0</v>
      </c>
      <c r="AP236">
        <v>0</v>
      </c>
    </row>
    <row r="237" spans="1:42" x14ac:dyDescent="0.25">
      <c r="A237">
        <v>7031</v>
      </c>
      <c r="B237" s="1">
        <f>DATE(2023,8,1) + TIME(0,0,0)</f>
        <v>45139</v>
      </c>
      <c r="C237">
        <v>103258000</v>
      </c>
      <c r="D237">
        <v>97693888</v>
      </c>
      <c r="E237">
        <v>117688968</v>
      </c>
      <c r="F237">
        <v>87734192</v>
      </c>
      <c r="G237">
        <v>87233528</v>
      </c>
      <c r="H237">
        <v>97716968</v>
      </c>
      <c r="I237">
        <v>99695536</v>
      </c>
      <c r="J237">
        <v>82412704</v>
      </c>
      <c r="K237">
        <v>112054960</v>
      </c>
      <c r="L237">
        <v>102550096</v>
      </c>
      <c r="M237">
        <v>0</v>
      </c>
      <c r="N237">
        <v>0</v>
      </c>
      <c r="O237">
        <v>0</v>
      </c>
      <c r="P237">
        <v>61896508</v>
      </c>
      <c r="Q237">
        <v>0</v>
      </c>
      <c r="R237">
        <v>63025760</v>
      </c>
      <c r="S237">
        <v>77358640</v>
      </c>
      <c r="T237">
        <v>0</v>
      </c>
      <c r="U237">
        <v>71922824</v>
      </c>
      <c r="V237">
        <v>0</v>
      </c>
      <c r="W237">
        <v>78821224</v>
      </c>
      <c r="X237">
        <v>0</v>
      </c>
      <c r="Y237">
        <v>59517048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164845552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18686518</v>
      </c>
      <c r="AM237">
        <v>0</v>
      </c>
      <c r="AN237">
        <v>0</v>
      </c>
      <c r="AO237">
        <v>0</v>
      </c>
      <c r="AP237">
        <v>0</v>
      </c>
    </row>
    <row r="238" spans="1:42" x14ac:dyDescent="0.25">
      <c r="A238">
        <v>7062</v>
      </c>
      <c r="B238" s="1">
        <f>DATE(2023,9,1) + TIME(0,0,0)</f>
        <v>45170</v>
      </c>
      <c r="C238">
        <v>103047008</v>
      </c>
      <c r="D238">
        <v>97597616</v>
      </c>
      <c r="E238">
        <v>117857384</v>
      </c>
      <c r="F238">
        <v>87581408</v>
      </c>
      <c r="G238">
        <v>87076760</v>
      </c>
      <c r="H238">
        <v>97758896</v>
      </c>
      <c r="I238">
        <v>99730096</v>
      </c>
      <c r="J238">
        <v>82344976</v>
      </c>
      <c r="K238">
        <v>112082720</v>
      </c>
      <c r="L238">
        <v>102471776</v>
      </c>
      <c r="M238">
        <v>0</v>
      </c>
      <c r="N238">
        <v>0</v>
      </c>
      <c r="O238">
        <v>0</v>
      </c>
      <c r="P238">
        <v>61522876</v>
      </c>
      <c r="Q238">
        <v>0</v>
      </c>
      <c r="R238">
        <v>62591344</v>
      </c>
      <c r="S238">
        <v>76091192</v>
      </c>
      <c r="T238">
        <v>0</v>
      </c>
      <c r="U238">
        <v>70931280</v>
      </c>
      <c r="V238">
        <v>0</v>
      </c>
      <c r="W238">
        <v>77730768</v>
      </c>
      <c r="X238">
        <v>0</v>
      </c>
      <c r="Y238">
        <v>58299540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163680864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25910918</v>
      </c>
      <c r="AM238">
        <v>0</v>
      </c>
      <c r="AN238">
        <v>0</v>
      </c>
      <c r="AO238">
        <v>0</v>
      </c>
      <c r="AP238">
        <v>0</v>
      </c>
    </row>
    <row r="239" spans="1:42" x14ac:dyDescent="0.25">
      <c r="A239">
        <v>7092</v>
      </c>
      <c r="B239" s="1">
        <f>DATE(2023,10,1) + TIME(0,0,0)</f>
        <v>45200</v>
      </c>
      <c r="C239">
        <v>102874616</v>
      </c>
      <c r="D239">
        <v>97358424</v>
      </c>
      <c r="E239">
        <v>118058312</v>
      </c>
      <c r="F239">
        <v>87455800</v>
      </c>
      <c r="G239">
        <v>86965072</v>
      </c>
      <c r="H239">
        <v>97819736</v>
      </c>
      <c r="I239">
        <v>99773560</v>
      </c>
      <c r="J239">
        <v>82247648</v>
      </c>
      <c r="K239">
        <v>112131928</v>
      </c>
      <c r="L239">
        <v>102438072</v>
      </c>
      <c r="M239">
        <v>0</v>
      </c>
      <c r="N239">
        <v>0</v>
      </c>
      <c r="O239">
        <v>0</v>
      </c>
      <c r="P239">
        <v>61153432</v>
      </c>
      <c r="Q239">
        <v>0</v>
      </c>
      <c r="R239">
        <v>62164468</v>
      </c>
      <c r="S239">
        <v>74879944</v>
      </c>
      <c r="T239">
        <v>0</v>
      </c>
      <c r="U239">
        <v>69970976</v>
      </c>
      <c r="V239">
        <v>0</v>
      </c>
      <c r="W239">
        <v>76692640</v>
      </c>
      <c r="X239">
        <v>0</v>
      </c>
      <c r="Y239">
        <v>57151964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175854304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28922952</v>
      </c>
      <c r="AM239">
        <v>0</v>
      </c>
      <c r="AN239">
        <v>0</v>
      </c>
      <c r="AO239">
        <v>0</v>
      </c>
      <c r="AP239">
        <v>0</v>
      </c>
    </row>
    <row r="240" spans="1:42" x14ac:dyDescent="0.25">
      <c r="A240">
        <v>7123</v>
      </c>
      <c r="B240" s="1">
        <f>DATE(2023,11,1) + TIME(0,0,0)</f>
        <v>45231</v>
      </c>
      <c r="C240">
        <v>102665672</v>
      </c>
      <c r="D240">
        <v>97248128</v>
      </c>
      <c r="E240">
        <v>118201464</v>
      </c>
      <c r="F240">
        <v>87317312</v>
      </c>
      <c r="G240">
        <v>86812104</v>
      </c>
      <c r="H240">
        <v>97860200</v>
      </c>
      <c r="I240">
        <v>99823912</v>
      </c>
      <c r="J240">
        <v>82238416</v>
      </c>
      <c r="K240">
        <v>112140456</v>
      </c>
      <c r="L240">
        <v>102322352</v>
      </c>
      <c r="M240">
        <v>0</v>
      </c>
      <c r="N240">
        <v>0</v>
      </c>
      <c r="O240">
        <v>0</v>
      </c>
      <c r="P240">
        <v>60792376</v>
      </c>
      <c r="Q240">
        <v>0</v>
      </c>
      <c r="R240">
        <v>61749936</v>
      </c>
      <c r="S240">
        <v>73763656</v>
      </c>
      <c r="T240">
        <v>0</v>
      </c>
      <c r="U240">
        <v>69085064</v>
      </c>
      <c r="V240">
        <v>0</v>
      </c>
      <c r="W240">
        <v>75726760</v>
      </c>
      <c r="X240">
        <v>0</v>
      </c>
      <c r="Y240">
        <v>56093444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165838208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34412936</v>
      </c>
      <c r="AM240">
        <v>0</v>
      </c>
      <c r="AN240">
        <v>0</v>
      </c>
      <c r="AO240">
        <v>0</v>
      </c>
      <c r="AP240">
        <v>0</v>
      </c>
    </row>
    <row r="241" spans="1:42" x14ac:dyDescent="0.25">
      <c r="A241">
        <v>7153</v>
      </c>
      <c r="B241" s="1">
        <f>DATE(2023,12,1) + TIME(0,0,0)</f>
        <v>45261</v>
      </c>
      <c r="C241">
        <v>102421440</v>
      </c>
      <c r="D241">
        <v>97151024</v>
      </c>
      <c r="E241">
        <v>118339528</v>
      </c>
      <c r="F241">
        <v>87250088</v>
      </c>
      <c r="G241">
        <v>86639288</v>
      </c>
      <c r="H241">
        <v>97904464</v>
      </c>
      <c r="I241">
        <v>99870656</v>
      </c>
      <c r="J241">
        <v>82237208</v>
      </c>
      <c r="K241">
        <v>112125824</v>
      </c>
      <c r="L241">
        <v>102192576</v>
      </c>
      <c r="M241">
        <v>0</v>
      </c>
      <c r="N241">
        <v>0</v>
      </c>
      <c r="O241">
        <v>0</v>
      </c>
      <c r="P241">
        <v>60380724</v>
      </c>
      <c r="Q241">
        <v>0</v>
      </c>
      <c r="R241">
        <v>61290192</v>
      </c>
      <c r="S241">
        <v>72626896</v>
      </c>
      <c r="T241">
        <v>0</v>
      </c>
      <c r="U241">
        <v>68164696</v>
      </c>
      <c r="V241">
        <v>0</v>
      </c>
      <c r="W241">
        <v>74725784</v>
      </c>
      <c r="X241">
        <v>0</v>
      </c>
      <c r="Y241">
        <v>55006352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176689264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39566592</v>
      </c>
      <c r="AM241">
        <v>0</v>
      </c>
      <c r="AN241">
        <v>0</v>
      </c>
      <c r="AO241">
        <v>0</v>
      </c>
      <c r="AP241">
        <v>0</v>
      </c>
    </row>
    <row r="242" spans="1:42" x14ac:dyDescent="0.25">
      <c r="A242">
        <v>7184</v>
      </c>
      <c r="B242" s="1">
        <f>DATE(2024,1,1) + TIME(0,0,0)</f>
        <v>45292</v>
      </c>
      <c r="C242">
        <v>102270240</v>
      </c>
      <c r="D242">
        <v>96980640</v>
      </c>
      <c r="E242">
        <v>118472496</v>
      </c>
      <c r="F242">
        <v>87161584</v>
      </c>
      <c r="G242">
        <v>86476920</v>
      </c>
      <c r="H242">
        <v>97941120</v>
      </c>
      <c r="I242">
        <v>99907464</v>
      </c>
      <c r="J242">
        <v>82190776</v>
      </c>
      <c r="K242">
        <v>112111056</v>
      </c>
      <c r="L242">
        <v>102075888</v>
      </c>
      <c r="M242">
        <v>0</v>
      </c>
      <c r="N242">
        <v>0</v>
      </c>
      <c r="O242">
        <v>0</v>
      </c>
      <c r="P242">
        <v>59980812</v>
      </c>
      <c r="Q242">
        <v>0</v>
      </c>
      <c r="R242">
        <v>60852016</v>
      </c>
      <c r="S242">
        <v>71581920</v>
      </c>
      <c r="T242">
        <v>0</v>
      </c>
      <c r="U242">
        <v>67296944</v>
      </c>
      <c r="V242">
        <v>0</v>
      </c>
      <c r="W242">
        <v>73796352</v>
      </c>
      <c r="X242">
        <v>0</v>
      </c>
      <c r="Y242">
        <v>53996384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166035056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45077040</v>
      </c>
      <c r="AM242">
        <v>0</v>
      </c>
      <c r="AN242">
        <v>0</v>
      </c>
      <c r="AO242">
        <v>0</v>
      </c>
      <c r="AP242">
        <v>0</v>
      </c>
    </row>
    <row r="243" spans="1:42" x14ac:dyDescent="0.25">
      <c r="A243">
        <v>7215</v>
      </c>
      <c r="B243" s="1">
        <f>DATE(2024,2,1) + TIME(0,0,0)</f>
        <v>45323</v>
      </c>
      <c r="C243">
        <v>102059424</v>
      </c>
      <c r="D243">
        <v>96804880</v>
      </c>
      <c r="E243">
        <v>118608392</v>
      </c>
      <c r="F243">
        <v>87047880</v>
      </c>
      <c r="G243">
        <v>86292184</v>
      </c>
      <c r="H243">
        <v>97964056</v>
      </c>
      <c r="I243">
        <v>99937344</v>
      </c>
      <c r="J243">
        <v>82159808</v>
      </c>
      <c r="K243">
        <v>112090232</v>
      </c>
      <c r="L243">
        <v>102018888</v>
      </c>
      <c r="M243">
        <v>0</v>
      </c>
      <c r="N243">
        <v>0</v>
      </c>
      <c r="O243">
        <v>0</v>
      </c>
      <c r="P243">
        <v>66349360</v>
      </c>
      <c r="Q243">
        <v>0</v>
      </c>
      <c r="R243">
        <v>67604728</v>
      </c>
      <c r="S243">
        <v>62151144</v>
      </c>
      <c r="T243">
        <v>0</v>
      </c>
      <c r="U243">
        <v>60325608</v>
      </c>
      <c r="V243">
        <v>0</v>
      </c>
      <c r="W243">
        <v>64106656</v>
      </c>
      <c r="X243">
        <v>0</v>
      </c>
      <c r="Y243">
        <v>38949420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175859840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25415350</v>
      </c>
      <c r="AM243">
        <v>0</v>
      </c>
      <c r="AN243">
        <v>0</v>
      </c>
      <c r="AO243">
        <v>0</v>
      </c>
      <c r="AP243">
        <v>0</v>
      </c>
    </row>
    <row r="244" spans="1:42" x14ac:dyDescent="0.25">
      <c r="A244">
        <v>7244</v>
      </c>
      <c r="B244" s="1">
        <f>DATE(2024,3,1) + TIME(0,0,0)</f>
        <v>45352</v>
      </c>
      <c r="C244">
        <v>101648392</v>
      </c>
      <c r="D244">
        <v>96305648</v>
      </c>
      <c r="E244">
        <v>118825368</v>
      </c>
      <c r="F244">
        <v>86746592</v>
      </c>
      <c r="G244">
        <v>86129696</v>
      </c>
      <c r="H244">
        <v>97982968</v>
      </c>
      <c r="I244">
        <v>99912776</v>
      </c>
      <c r="J244">
        <v>81786096</v>
      </c>
      <c r="K244">
        <v>112130416</v>
      </c>
      <c r="L244">
        <v>101749648</v>
      </c>
      <c r="M244">
        <v>0</v>
      </c>
      <c r="N244">
        <v>0</v>
      </c>
      <c r="O244">
        <v>0</v>
      </c>
      <c r="P244">
        <v>65358628</v>
      </c>
      <c r="Q244">
        <v>0</v>
      </c>
      <c r="R244">
        <v>66451376</v>
      </c>
      <c r="S244">
        <v>62099080</v>
      </c>
      <c r="T244">
        <v>0</v>
      </c>
      <c r="U244">
        <v>60028592</v>
      </c>
      <c r="V244">
        <v>0</v>
      </c>
      <c r="W244">
        <v>64020436</v>
      </c>
      <c r="X244">
        <v>0</v>
      </c>
      <c r="Y244">
        <v>39359436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165514800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48813672</v>
      </c>
      <c r="AM244">
        <v>0</v>
      </c>
      <c r="AN244">
        <v>0</v>
      </c>
      <c r="AO244">
        <v>0</v>
      </c>
      <c r="AP244">
        <v>0</v>
      </c>
    </row>
    <row r="245" spans="1:42" x14ac:dyDescent="0.25">
      <c r="A245">
        <v>7275</v>
      </c>
      <c r="B245" s="1">
        <f>DATE(2024,4,1) + TIME(0,0,0)</f>
        <v>45383</v>
      </c>
      <c r="C245">
        <v>101822008</v>
      </c>
      <c r="D245">
        <v>96538264</v>
      </c>
      <c r="E245">
        <v>118938000</v>
      </c>
      <c r="F245">
        <v>86915384</v>
      </c>
      <c r="G245">
        <v>85890896</v>
      </c>
      <c r="H245">
        <v>98068336</v>
      </c>
      <c r="I245">
        <v>100033016</v>
      </c>
      <c r="J245">
        <v>81974432</v>
      </c>
      <c r="K245">
        <v>112085208</v>
      </c>
      <c r="L245">
        <v>101844424</v>
      </c>
      <c r="M245">
        <v>0</v>
      </c>
      <c r="N245">
        <v>0</v>
      </c>
      <c r="O245">
        <v>0</v>
      </c>
      <c r="P245">
        <v>66436920</v>
      </c>
      <c r="Q245">
        <v>0</v>
      </c>
      <c r="R245">
        <v>67550064</v>
      </c>
      <c r="S245">
        <v>62954500</v>
      </c>
      <c r="T245">
        <v>0</v>
      </c>
      <c r="U245">
        <v>60532936</v>
      </c>
      <c r="V245">
        <v>0</v>
      </c>
      <c r="W245">
        <v>65039096</v>
      </c>
      <c r="X245">
        <v>0</v>
      </c>
      <c r="Y245">
        <v>41343956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174576464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52149652</v>
      </c>
      <c r="AM245">
        <v>0</v>
      </c>
      <c r="AN245">
        <v>0</v>
      </c>
      <c r="AO245">
        <v>0</v>
      </c>
      <c r="AP245">
        <v>0</v>
      </c>
    </row>
    <row r="246" spans="1:42" x14ac:dyDescent="0.25">
      <c r="A246">
        <v>7305</v>
      </c>
      <c r="B246" s="1">
        <f>DATE(2024,5,1) + TIME(0,0,0)</f>
        <v>45413</v>
      </c>
      <c r="C246">
        <v>101574776</v>
      </c>
      <c r="D246">
        <v>96330544</v>
      </c>
      <c r="E246">
        <v>119024288</v>
      </c>
      <c r="F246">
        <v>86709240</v>
      </c>
      <c r="G246">
        <v>85656248</v>
      </c>
      <c r="H246">
        <v>97976392</v>
      </c>
      <c r="I246">
        <v>99945672</v>
      </c>
      <c r="J246">
        <v>81820480</v>
      </c>
      <c r="K246">
        <v>112006760</v>
      </c>
      <c r="L246">
        <v>101649984</v>
      </c>
      <c r="M246">
        <v>0</v>
      </c>
      <c r="N246">
        <v>0</v>
      </c>
      <c r="O246">
        <v>0</v>
      </c>
      <c r="P246">
        <v>67336816</v>
      </c>
      <c r="Q246">
        <v>0</v>
      </c>
      <c r="R246">
        <v>68502960</v>
      </c>
      <c r="S246">
        <v>63471888</v>
      </c>
      <c r="T246">
        <v>0</v>
      </c>
      <c r="U246">
        <v>60797980</v>
      </c>
      <c r="V246">
        <v>0</v>
      </c>
      <c r="W246">
        <v>65815844</v>
      </c>
      <c r="X246">
        <v>0</v>
      </c>
      <c r="Y246">
        <v>42848396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165570544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43545176</v>
      </c>
      <c r="AM246">
        <v>0</v>
      </c>
      <c r="AN246">
        <v>0</v>
      </c>
      <c r="AO246">
        <v>0</v>
      </c>
      <c r="AP246">
        <v>0</v>
      </c>
    </row>
    <row r="247" spans="1:42" x14ac:dyDescent="0.25">
      <c r="A247">
        <v>7336</v>
      </c>
      <c r="B247" s="1">
        <f>DATE(2024,6,1) + TIME(0,0,0)</f>
        <v>45444</v>
      </c>
      <c r="C247">
        <v>101558200</v>
      </c>
      <c r="D247">
        <v>96209560</v>
      </c>
      <c r="E247">
        <v>119475944</v>
      </c>
      <c r="F247">
        <v>86739008</v>
      </c>
      <c r="G247">
        <v>85603784</v>
      </c>
      <c r="H247">
        <v>98168576</v>
      </c>
      <c r="I247">
        <v>100138424</v>
      </c>
      <c r="J247">
        <v>81818608</v>
      </c>
      <c r="K247">
        <v>112263312</v>
      </c>
      <c r="L247">
        <v>101728584</v>
      </c>
      <c r="M247">
        <v>0</v>
      </c>
      <c r="N247">
        <v>0</v>
      </c>
      <c r="O247">
        <v>0</v>
      </c>
      <c r="P247">
        <v>67848072</v>
      </c>
      <c r="Q247">
        <v>0</v>
      </c>
      <c r="R247">
        <v>68976280</v>
      </c>
      <c r="S247">
        <v>63967328</v>
      </c>
      <c r="T247">
        <v>0</v>
      </c>
      <c r="U247">
        <v>61076968</v>
      </c>
      <c r="V247">
        <v>0</v>
      </c>
      <c r="W247">
        <v>66548888</v>
      </c>
      <c r="X247">
        <v>0</v>
      </c>
      <c r="Y247">
        <v>44266512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174624016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40200572</v>
      </c>
      <c r="AM247">
        <v>0</v>
      </c>
      <c r="AN247">
        <v>0</v>
      </c>
      <c r="AO247">
        <v>0</v>
      </c>
      <c r="AP247">
        <v>0</v>
      </c>
    </row>
    <row r="248" spans="1:42" x14ac:dyDescent="0.25">
      <c r="A248">
        <v>7366</v>
      </c>
      <c r="B248" s="1">
        <f>DATE(2024,7,1) + TIME(0,0,0)</f>
        <v>45474</v>
      </c>
      <c r="C248">
        <v>101590232</v>
      </c>
      <c r="D248">
        <v>96215392</v>
      </c>
      <c r="E248">
        <v>119340408</v>
      </c>
      <c r="F248">
        <v>86267688</v>
      </c>
      <c r="G248">
        <v>85230488</v>
      </c>
      <c r="H248">
        <v>97910048</v>
      </c>
      <c r="I248">
        <v>99853264</v>
      </c>
      <c r="J248">
        <v>81406024</v>
      </c>
      <c r="K248">
        <v>112009664</v>
      </c>
      <c r="L248">
        <v>101202432</v>
      </c>
      <c r="M248">
        <v>0</v>
      </c>
      <c r="N248">
        <v>0</v>
      </c>
      <c r="O248">
        <v>0</v>
      </c>
      <c r="P248">
        <v>67024312</v>
      </c>
      <c r="Q248">
        <v>0</v>
      </c>
      <c r="R248">
        <v>68087160</v>
      </c>
      <c r="S248">
        <v>62820676</v>
      </c>
      <c r="T248">
        <v>0</v>
      </c>
      <c r="U248">
        <v>60127004</v>
      </c>
      <c r="V248">
        <v>0</v>
      </c>
      <c r="W248">
        <v>65536980</v>
      </c>
      <c r="X248">
        <v>0</v>
      </c>
      <c r="Y248">
        <v>42903016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165761968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34365728</v>
      </c>
      <c r="AM248">
        <v>0</v>
      </c>
      <c r="AN248">
        <v>0</v>
      </c>
      <c r="AO248">
        <v>0</v>
      </c>
      <c r="AP248">
        <v>0</v>
      </c>
    </row>
    <row r="249" spans="1:42" x14ac:dyDescent="0.25">
      <c r="A249">
        <v>7397</v>
      </c>
      <c r="B249" s="1">
        <f>DATE(2024,8,1) + TIME(0,0,0)</f>
        <v>45505</v>
      </c>
      <c r="C249">
        <v>101494592</v>
      </c>
      <c r="D249">
        <v>95678680</v>
      </c>
      <c r="E249">
        <v>119703112</v>
      </c>
      <c r="F249">
        <v>86204912</v>
      </c>
      <c r="G249">
        <v>85097864</v>
      </c>
      <c r="H249">
        <v>98018664</v>
      </c>
      <c r="I249">
        <v>99949192</v>
      </c>
      <c r="J249">
        <v>81334056</v>
      </c>
      <c r="K249">
        <v>112200688</v>
      </c>
      <c r="L249">
        <v>101175544</v>
      </c>
      <c r="M249">
        <v>0</v>
      </c>
      <c r="N249">
        <v>0</v>
      </c>
      <c r="O249">
        <v>0</v>
      </c>
      <c r="P249">
        <v>66313576</v>
      </c>
      <c r="Q249">
        <v>0</v>
      </c>
      <c r="R249">
        <v>67333736</v>
      </c>
      <c r="S249">
        <v>61857896</v>
      </c>
      <c r="T249">
        <v>0</v>
      </c>
      <c r="U249">
        <v>59301500</v>
      </c>
      <c r="V249">
        <v>0</v>
      </c>
      <c r="W249">
        <v>64654232</v>
      </c>
      <c r="X249">
        <v>0</v>
      </c>
      <c r="Y249">
        <v>41794640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175375952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42171880</v>
      </c>
      <c r="AM249">
        <v>0</v>
      </c>
      <c r="AN249">
        <v>0</v>
      </c>
      <c r="AO249">
        <v>0</v>
      </c>
      <c r="AP249">
        <v>0</v>
      </c>
    </row>
    <row r="250" spans="1:42" x14ac:dyDescent="0.25">
      <c r="A250">
        <v>7428</v>
      </c>
      <c r="B250" s="1">
        <f>DATE(2024,9,1) + TIME(0,0,0)</f>
        <v>45536</v>
      </c>
      <c r="C250">
        <v>101517240</v>
      </c>
      <c r="D250">
        <v>95627824</v>
      </c>
      <c r="E250">
        <v>119915552</v>
      </c>
      <c r="F250">
        <v>86215576</v>
      </c>
      <c r="G250">
        <v>84951800</v>
      </c>
      <c r="H250">
        <v>97878904</v>
      </c>
      <c r="I250">
        <v>100012392</v>
      </c>
      <c r="J250">
        <v>81076800</v>
      </c>
      <c r="K250">
        <v>112312552</v>
      </c>
      <c r="L250">
        <v>101178992</v>
      </c>
      <c r="M250">
        <v>0</v>
      </c>
      <c r="N250">
        <v>0</v>
      </c>
      <c r="O250">
        <v>0</v>
      </c>
      <c r="P250">
        <v>65595332</v>
      </c>
      <c r="Q250">
        <v>0</v>
      </c>
      <c r="R250">
        <v>66575940</v>
      </c>
      <c r="S250">
        <v>60992744</v>
      </c>
      <c r="T250">
        <v>0</v>
      </c>
      <c r="U250">
        <v>58549496</v>
      </c>
      <c r="V250">
        <v>0</v>
      </c>
      <c r="W250">
        <v>63939052</v>
      </c>
      <c r="X250">
        <v>0</v>
      </c>
      <c r="Y250">
        <v>40888784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166041632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46373280</v>
      </c>
      <c r="AM250">
        <v>0</v>
      </c>
      <c r="AN250">
        <v>0</v>
      </c>
      <c r="AO250">
        <v>0</v>
      </c>
      <c r="AP250">
        <v>0</v>
      </c>
    </row>
    <row r="251" spans="1:42" x14ac:dyDescent="0.25">
      <c r="A251">
        <v>7458</v>
      </c>
      <c r="B251" s="1">
        <f>DATE(2024,10,1) + TIME(0,0,0)</f>
        <v>45566</v>
      </c>
      <c r="C251">
        <v>101226416</v>
      </c>
      <c r="D251">
        <v>95032304</v>
      </c>
      <c r="E251">
        <v>120701656</v>
      </c>
      <c r="F251">
        <v>86559056</v>
      </c>
      <c r="G251">
        <v>85005944</v>
      </c>
      <c r="H251">
        <v>98022552</v>
      </c>
      <c r="I251">
        <v>100323616</v>
      </c>
      <c r="J251">
        <v>81216176</v>
      </c>
      <c r="K251">
        <v>112837120</v>
      </c>
      <c r="L251">
        <v>101532760</v>
      </c>
      <c r="M251">
        <v>0</v>
      </c>
      <c r="N251">
        <v>0</v>
      </c>
      <c r="O251">
        <v>0</v>
      </c>
      <c r="P251">
        <v>64902436</v>
      </c>
      <c r="Q251">
        <v>0</v>
      </c>
      <c r="R251">
        <v>65846720</v>
      </c>
      <c r="S251">
        <v>60333120</v>
      </c>
      <c r="T251">
        <v>0</v>
      </c>
      <c r="U251">
        <v>57954764</v>
      </c>
      <c r="V251">
        <v>0</v>
      </c>
      <c r="W251">
        <v>63415376</v>
      </c>
      <c r="X251">
        <v>0</v>
      </c>
      <c r="Y251">
        <v>40365172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174074544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52135372</v>
      </c>
      <c r="AM251">
        <v>0</v>
      </c>
      <c r="AN251">
        <v>0</v>
      </c>
      <c r="AO251">
        <v>0</v>
      </c>
      <c r="AP251">
        <v>0</v>
      </c>
    </row>
    <row r="252" spans="1:42" x14ac:dyDescent="0.25">
      <c r="A252">
        <v>7489</v>
      </c>
      <c r="B252" s="1">
        <f>DATE(2024,11,1) + TIME(0,0,0)</f>
        <v>45597</v>
      </c>
      <c r="C252">
        <v>100763512</v>
      </c>
      <c r="D252">
        <v>94647104</v>
      </c>
      <c r="E252">
        <v>120612056</v>
      </c>
      <c r="F252">
        <v>86193704</v>
      </c>
      <c r="G252">
        <v>84478616</v>
      </c>
      <c r="H252">
        <v>97794856</v>
      </c>
      <c r="I252">
        <v>100134648</v>
      </c>
      <c r="J252">
        <v>80910008</v>
      </c>
      <c r="K252">
        <v>112454104</v>
      </c>
      <c r="L252">
        <v>101006400</v>
      </c>
      <c r="M252">
        <v>0</v>
      </c>
      <c r="N252">
        <v>0</v>
      </c>
      <c r="O252">
        <v>0</v>
      </c>
      <c r="P252">
        <v>64254624</v>
      </c>
      <c r="Q252">
        <v>0</v>
      </c>
      <c r="R252">
        <v>65170988</v>
      </c>
      <c r="S252">
        <v>59720472</v>
      </c>
      <c r="T252">
        <v>0</v>
      </c>
      <c r="U252">
        <v>57398516</v>
      </c>
      <c r="V252">
        <v>0</v>
      </c>
      <c r="W252">
        <v>62846756</v>
      </c>
      <c r="X252">
        <v>0</v>
      </c>
      <c r="Y252">
        <v>39867040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166018176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54792144</v>
      </c>
      <c r="AM252">
        <v>0</v>
      </c>
      <c r="AN252">
        <v>0</v>
      </c>
      <c r="AO252">
        <v>0</v>
      </c>
      <c r="AP252">
        <v>0</v>
      </c>
    </row>
    <row r="253" spans="1:42" x14ac:dyDescent="0.25">
      <c r="A253">
        <v>7519</v>
      </c>
      <c r="B253" s="1">
        <f>DATE(2024,12,1) + TIME(0,0,0)</f>
        <v>45627</v>
      </c>
      <c r="C253">
        <v>101066736</v>
      </c>
      <c r="D253">
        <v>94899752</v>
      </c>
      <c r="E253">
        <v>121259112</v>
      </c>
      <c r="F253">
        <v>86563968</v>
      </c>
      <c r="G253">
        <v>84443616</v>
      </c>
      <c r="H253">
        <v>98002904</v>
      </c>
      <c r="I253">
        <v>100566176</v>
      </c>
      <c r="J253">
        <v>80918192</v>
      </c>
      <c r="K253">
        <v>112838544</v>
      </c>
      <c r="L253">
        <v>101324456</v>
      </c>
      <c r="M253">
        <v>0</v>
      </c>
      <c r="N253">
        <v>0</v>
      </c>
      <c r="O253">
        <v>0</v>
      </c>
      <c r="P253">
        <v>63604972</v>
      </c>
      <c r="Q253">
        <v>0</v>
      </c>
      <c r="R253">
        <v>64484316</v>
      </c>
      <c r="S253">
        <v>59092076</v>
      </c>
      <c r="T253">
        <v>0</v>
      </c>
      <c r="U253">
        <v>56828804</v>
      </c>
      <c r="V253">
        <v>0</v>
      </c>
      <c r="W253">
        <v>62359380</v>
      </c>
      <c r="X253">
        <v>0</v>
      </c>
      <c r="Y253">
        <v>39361420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173912720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60161932</v>
      </c>
      <c r="AM253">
        <v>0</v>
      </c>
      <c r="AN253">
        <v>0</v>
      </c>
      <c r="AO253">
        <v>0</v>
      </c>
      <c r="AP253">
        <v>0</v>
      </c>
    </row>
    <row r="254" spans="1:42" x14ac:dyDescent="0.25">
      <c r="A254">
        <v>7550</v>
      </c>
      <c r="B254" s="1">
        <f>DATE(2025,1,1) + TIME(0,0,0)</f>
        <v>45658</v>
      </c>
      <c r="C254">
        <v>101021712</v>
      </c>
      <c r="D254">
        <v>94784160</v>
      </c>
      <c r="E254">
        <v>121609880</v>
      </c>
      <c r="F254">
        <v>86692584</v>
      </c>
      <c r="G254">
        <v>84198992</v>
      </c>
      <c r="H254">
        <v>97891208</v>
      </c>
      <c r="I254">
        <v>100696296</v>
      </c>
      <c r="J254">
        <v>80739504</v>
      </c>
      <c r="K254">
        <v>112927376</v>
      </c>
      <c r="L254">
        <v>101209776</v>
      </c>
      <c r="M254">
        <v>0</v>
      </c>
      <c r="N254">
        <v>0</v>
      </c>
      <c r="O254">
        <v>0</v>
      </c>
      <c r="P254">
        <v>62985872</v>
      </c>
      <c r="Q254">
        <v>0</v>
      </c>
      <c r="R254">
        <v>63842656</v>
      </c>
      <c r="S254">
        <v>58514012</v>
      </c>
      <c r="T254">
        <v>0</v>
      </c>
      <c r="U254">
        <v>56301044</v>
      </c>
      <c r="V254">
        <v>0</v>
      </c>
      <c r="W254">
        <v>61885524</v>
      </c>
      <c r="X254">
        <v>0</v>
      </c>
      <c r="Y254">
        <v>38886960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166138384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64058856</v>
      </c>
      <c r="AM254">
        <v>0</v>
      </c>
      <c r="AN254">
        <v>0</v>
      </c>
      <c r="AO254">
        <v>0</v>
      </c>
      <c r="AP254">
        <v>0</v>
      </c>
    </row>
    <row r="255" spans="1:42" x14ac:dyDescent="0.25">
      <c r="A255">
        <v>7581</v>
      </c>
      <c r="B255" s="1">
        <f>DATE(2025,2,1) + TIME(0,0,0)</f>
        <v>45689</v>
      </c>
      <c r="C255">
        <v>100638568</v>
      </c>
      <c r="D255">
        <v>94526360</v>
      </c>
      <c r="E255">
        <v>121495824</v>
      </c>
      <c r="F255">
        <v>86522272</v>
      </c>
      <c r="G255">
        <v>83668128</v>
      </c>
      <c r="H255">
        <v>97545624</v>
      </c>
      <c r="I255">
        <v>100343000</v>
      </c>
      <c r="J255">
        <v>80543896</v>
      </c>
      <c r="K255">
        <v>112704528</v>
      </c>
      <c r="L255">
        <v>100834432</v>
      </c>
      <c r="M255">
        <v>0</v>
      </c>
      <c r="N255">
        <v>0</v>
      </c>
      <c r="O255">
        <v>0</v>
      </c>
      <c r="P255">
        <v>62379316</v>
      </c>
      <c r="Q255">
        <v>0</v>
      </c>
      <c r="R255">
        <v>63204240</v>
      </c>
      <c r="S255">
        <v>57947924</v>
      </c>
      <c r="T255">
        <v>0</v>
      </c>
      <c r="U255">
        <v>55780872</v>
      </c>
      <c r="V255">
        <v>0</v>
      </c>
      <c r="W255">
        <v>61321228</v>
      </c>
      <c r="X255">
        <v>0</v>
      </c>
      <c r="Y255">
        <v>38421424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202441712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22721386</v>
      </c>
      <c r="AM255">
        <v>0</v>
      </c>
      <c r="AN255">
        <v>0</v>
      </c>
      <c r="AO255">
        <v>0</v>
      </c>
      <c r="AP255">
        <v>0</v>
      </c>
    </row>
    <row r="256" spans="1:42" x14ac:dyDescent="0.25">
      <c r="A256">
        <v>7609</v>
      </c>
      <c r="B256" s="1">
        <f>DATE(2025,3,1) + TIME(0,0,0)</f>
        <v>45717</v>
      </c>
      <c r="C256">
        <v>100542696</v>
      </c>
      <c r="D256">
        <v>93932416</v>
      </c>
      <c r="E256">
        <v>121891568</v>
      </c>
      <c r="F256">
        <v>86104160</v>
      </c>
      <c r="G256">
        <v>83477696</v>
      </c>
      <c r="H256">
        <v>97468040</v>
      </c>
      <c r="I256">
        <v>100253080</v>
      </c>
      <c r="J256">
        <v>79995816</v>
      </c>
      <c r="K256">
        <v>112731304</v>
      </c>
      <c r="L256">
        <v>100155512</v>
      </c>
      <c r="M256">
        <v>0</v>
      </c>
      <c r="N256">
        <v>0</v>
      </c>
      <c r="O256">
        <v>0</v>
      </c>
      <c r="P256">
        <v>61787280</v>
      </c>
      <c r="Q256">
        <v>0</v>
      </c>
      <c r="R256">
        <v>62576484</v>
      </c>
      <c r="S256">
        <v>57396272</v>
      </c>
      <c r="T256">
        <v>0</v>
      </c>
      <c r="U256">
        <v>55273772</v>
      </c>
      <c r="V256">
        <v>0</v>
      </c>
      <c r="W256">
        <v>60811056</v>
      </c>
      <c r="X256">
        <v>0</v>
      </c>
      <c r="Y256">
        <v>37971492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192817696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31691298</v>
      </c>
      <c r="AM256">
        <v>0</v>
      </c>
      <c r="AN256">
        <v>0</v>
      </c>
      <c r="AO256">
        <v>0</v>
      </c>
      <c r="AP256">
        <v>0</v>
      </c>
    </row>
    <row r="257" spans="1:42" x14ac:dyDescent="0.25">
      <c r="A257">
        <v>7640</v>
      </c>
      <c r="B257" s="1">
        <f>DATE(2025,4,1) + TIME(0,0,0)</f>
        <v>45748</v>
      </c>
      <c r="C257">
        <v>100215952</v>
      </c>
      <c r="D257">
        <v>93650664</v>
      </c>
      <c r="E257">
        <v>121733848</v>
      </c>
      <c r="F257">
        <v>85952464</v>
      </c>
      <c r="G257">
        <v>82973704</v>
      </c>
      <c r="H257">
        <v>97216208</v>
      </c>
      <c r="I257">
        <v>100062032</v>
      </c>
      <c r="J257">
        <v>79718928</v>
      </c>
      <c r="K257">
        <v>112394024</v>
      </c>
      <c r="L257">
        <v>99815240</v>
      </c>
      <c r="M257">
        <v>0</v>
      </c>
      <c r="N257">
        <v>0</v>
      </c>
      <c r="O257">
        <v>0</v>
      </c>
      <c r="P257">
        <v>61216500</v>
      </c>
      <c r="Q257">
        <v>0</v>
      </c>
      <c r="R257">
        <v>62031332</v>
      </c>
      <c r="S257">
        <v>56918240</v>
      </c>
      <c r="T257">
        <v>0</v>
      </c>
      <c r="U257">
        <v>54832440</v>
      </c>
      <c r="V257">
        <v>0</v>
      </c>
      <c r="W257">
        <v>60369152</v>
      </c>
      <c r="X257">
        <v>0</v>
      </c>
      <c r="Y257">
        <v>37588884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190993712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42189276</v>
      </c>
      <c r="AM257">
        <v>0</v>
      </c>
      <c r="AN257">
        <v>0</v>
      </c>
      <c r="AO257">
        <v>0</v>
      </c>
      <c r="AP257">
        <v>0</v>
      </c>
    </row>
    <row r="258" spans="1:42" x14ac:dyDescent="0.25">
      <c r="A258">
        <v>7670</v>
      </c>
      <c r="B258" s="1">
        <f>DATE(2025,5,1) + TIME(0,0,0)</f>
        <v>45778</v>
      </c>
      <c r="C258">
        <v>99994784</v>
      </c>
      <c r="D258">
        <v>93411232</v>
      </c>
      <c r="E258">
        <v>121522648</v>
      </c>
      <c r="F258">
        <v>85875320</v>
      </c>
      <c r="G258">
        <v>82448088</v>
      </c>
      <c r="H258">
        <v>96834040</v>
      </c>
      <c r="I258">
        <v>99859224</v>
      </c>
      <c r="J258">
        <v>79350280</v>
      </c>
      <c r="K258">
        <v>112156368</v>
      </c>
      <c r="L258">
        <v>99523896</v>
      </c>
      <c r="M258">
        <v>0</v>
      </c>
      <c r="N258">
        <v>0</v>
      </c>
      <c r="O258">
        <v>0</v>
      </c>
      <c r="P258">
        <v>60678676</v>
      </c>
      <c r="Q258">
        <v>0</v>
      </c>
      <c r="R258">
        <v>61417920</v>
      </c>
      <c r="S258">
        <v>56388264</v>
      </c>
      <c r="T258">
        <v>0</v>
      </c>
      <c r="U258">
        <v>54342992</v>
      </c>
      <c r="V258">
        <v>0</v>
      </c>
      <c r="W258">
        <v>59964272</v>
      </c>
      <c r="X258">
        <v>0</v>
      </c>
      <c r="Y258">
        <v>37182260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200375536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47195024</v>
      </c>
      <c r="AM258">
        <v>0</v>
      </c>
      <c r="AN258">
        <v>0</v>
      </c>
      <c r="AO258">
        <v>0</v>
      </c>
      <c r="AP258">
        <v>0</v>
      </c>
    </row>
    <row r="259" spans="1:42" x14ac:dyDescent="0.25">
      <c r="A259">
        <v>7701</v>
      </c>
      <c r="B259" s="1">
        <f>DATE(2025,6,1) + TIME(0,0,0)</f>
        <v>45809</v>
      </c>
      <c r="C259">
        <v>99582272</v>
      </c>
      <c r="D259">
        <v>93098712</v>
      </c>
      <c r="E259">
        <v>121454256</v>
      </c>
      <c r="F259">
        <v>85697576</v>
      </c>
      <c r="G259">
        <v>81882272</v>
      </c>
      <c r="H259">
        <v>96616192</v>
      </c>
      <c r="I259">
        <v>99651352</v>
      </c>
      <c r="J259">
        <v>79085248</v>
      </c>
      <c r="K259">
        <v>112046032</v>
      </c>
      <c r="L259">
        <v>99113128</v>
      </c>
      <c r="M259">
        <v>0</v>
      </c>
      <c r="N259">
        <v>0</v>
      </c>
      <c r="O259">
        <v>0</v>
      </c>
      <c r="P259">
        <v>60128836</v>
      </c>
      <c r="Q259">
        <v>0</v>
      </c>
      <c r="R259">
        <v>60853232</v>
      </c>
      <c r="S259">
        <v>55910488</v>
      </c>
      <c r="T259">
        <v>0</v>
      </c>
      <c r="U259">
        <v>53897996</v>
      </c>
      <c r="V259">
        <v>0</v>
      </c>
      <c r="W259">
        <v>59489728</v>
      </c>
      <c r="X259">
        <v>0</v>
      </c>
      <c r="Y259">
        <v>36829576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191060576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53439040</v>
      </c>
      <c r="AM259">
        <v>0</v>
      </c>
      <c r="AN259">
        <v>0</v>
      </c>
      <c r="AO259">
        <v>0</v>
      </c>
      <c r="AP259">
        <v>0</v>
      </c>
    </row>
    <row r="260" spans="1:42" x14ac:dyDescent="0.25">
      <c r="A260">
        <v>7731</v>
      </c>
      <c r="B260" s="1">
        <f>DATE(2025,7,1) + TIME(0,0,0)</f>
        <v>45839</v>
      </c>
      <c r="C260">
        <v>99209984</v>
      </c>
      <c r="D260">
        <v>92704992</v>
      </c>
      <c r="E260">
        <v>121417496</v>
      </c>
      <c r="F260">
        <v>85539200</v>
      </c>
      <c r="G260">
        <v>81365936</v>
      </c>
      <c r="H260">
        <v>96426416</v>
      </c>
      <c r="I260">
        <v>99470056</v>
      </c>
      <c r="J260">
        <v>78770552</v>
      </c>
      <c r="K260">
        <v>111984440</v>
      </c>
      <c r="L260">
        <v>98750704</v>
      </c>
      <c r="M260">
        <v>0</v>
      </c>
      <c r="N260">
        <v>0</v>
      </c>
      <c r="O260">
        <v>0</v>
      </c>
      <c r="P260">
        <v>59564436</v>
      </c>
      <c r="Q260">
        <v>0</v>
      </c>
      <c r="R260">
        <v>60266592</v>
      </c>
      <c r="S260">
        <v>55412424</v>
      </c>
      <c r="T260">
        <v>0</v>
      </c>
      <c r="U260">
        <v>53432400</v>
      </c>
      <c r="V260">
        <v>0</v>
      </c>
      <c r="W260">
        <v>59018832</v>
      </c>
      <c r="X260">
        <v>0</v>
      </c>
      <c r="Y260">
        <v>36445436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200228976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58192500</v>
      </c>
      <c r="AM260">
        <v>0</v>
      </c>
      <c r="AN260">
        <v>0</v>
      </c>
      <c r="AO260">
        <v>0</v>
      </c>
      <c r="AP260">
        <v>0</v>
      </c>
    </row>
    <row r="261" spans="1:42" x14ac:dyDescent="0.25">
      <c r="A261">
        <v>7762</v>
      </c>
      <c r="B261" s="1">
        <f>DATE(2025,8,1) + TIME(0,0,0)</f>
        <v>45870</v>
      </c>
      <c r="C261">
        <v>98795672</v>
      </c>
      <c r="D261">
        <v>92338016</v>
      </c>
      <c r="E261">
        <v>121467616</v>
      </c>
      <c r="F261">
        <v>85395944</v>
      </c>
      <c r="G261">
        <v>80987424</v>
      </c>
      <c r="H261">
        <v>96157192</v>
      </c>
      <c r="I261">
        <v>99247904</v>
      </c>
      <c r="J261">
        <v>78443344</v>
      </c>
      <c r="K261">
        <v>111911504</v>
      </c>
      <c r="L261">
        <v>98394920</v>
      </c>
      <c r="M261">
        <v>0</v>
      </c>
      <c r="N261">
        <v>0</v>
      </c>
      <c r="O261">
        <v>0</v>
      </c>
      <c r="P261">
        <v>59010680</v>
      </c>
      <c r="Q261">
        <v>0</v>
      </c>
      <c r="R261">
        <v>59687056</v>
      </c>
      <c r="S261">
        <v>54872940</v>
      </c>
      <c r="T261">
        <v>0</v>
      </c>
      <c r="U261">
        <v>52932708</v>
      </c>
      <c r="V261">
        <v>0</v>
      </c>
      <c r="W261">
        <v>58513452</v>
      </c>
      <c r="X261">
        <v>0</v>
      </c>
      <c r="Y261">
        <v>35960720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191185968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64400536</v>
      </c>
      <c r="AM261">
        <v>0</v>
      </c>
      <c r="AN261">
        <v>0</v>
      </c>
      <c r="AO261">
        <v>0</v>
      </c>
      <c r="AP261">
        <v>0</v>
      </c>
    </row>
    <row r="262" spans="1:42" x14ac:dyDescent="0.25">
      <c r="A262">
        <v>7793</v>
      </c>
      <c r="B262" s="1">
        <f>DATE(2025,9,1) + TIME(0,0,0)</f>
        <v>45901</v>
      </c>
      <c r="C262">
        <v>98467536</v>
      </c>
      <c r="D262">
        <v>91998152</v>
      </c>
      <c r="E262">
        <v>121629176</v>
      </c>
      <c r="F262">
        <v>85250984</v>
      </c>
      <c r="G262">
        <v>80600624</v>
      </c>
      <c r="H262">
        <v>95855048</v>
      </c>
      <c r="I262">
        <v>99079080</v>
      </c>
      <c r="J262">
        <v>78049008</v>
      </c>
      <c r="K262">
        <v>111821456</v>
      </c>
      <c r="L262">
        <v>98033488</v>
      </c>
      <c r="M262">
        <v>0</v>
      </c>
      <c r="N262">
        <v>0</v>
      </c>
      <c r="O262">
        <v>0</v>
      </c>
      <c r="P262">
        <v>58423624</v>
      </c>
      <c r="Q262">
        <v>0</v>
      </c>
      <c r="R262">
        <v>59074332</v>
      </c>
      <c r="S262">
        <v>54322008</v>
      </c>
      <c r="T262">
        <v>0</v>
      </c>
      <c r="U262">
        <v>52421788</v>
      </c>
      <c r="V262">
        <v>0</v>
      </c>
      <c r="W262">
        <v>58079752</v>
      </c>
      <c r="X262">
        <v>0</v>
      </c>
      <c r="Y262">
        <v>35483960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199920736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69796712</v>
      </c>
      <c r="AM262">
        <v>0</v>
      </c>
      <c r="AN262">
        <v>0</v>
      </c>
      <c r="AO262">
        <v>0</v>
      </c>
      <c r="AP262">
        <v>0</v>
      </c>
    </row>
    <row r="263" spans="1:42" x14ac:dyDescent="0.25">
      <c r="A263">
        <v>7823</v>
      </c>
      <c r="B263" s="1">
        <f>DATE(2025,10,1) + TIME(0,0,0)</f>
        <v>45931</v>
      </c>
      <c r="C263">
        <v>98063776</v>
      </c>
      <c r="D263">
        <v>92578312</v>
      </c>
      <c r="E263">
        <v>121555048</v>
      </c>
      <c r="F263">
        <v>85827312</v>
      </c>
      <c r="G263">
        <v>80395080</v>
      </c>
      <c r="H263">
        <v>94120400</v>
      </c>
      <c r="I263">
        <v>96853248</v>
      </c>
      <c r="J263">
        <v>78800520</v>
      </c>
      <c r="K263">
        <v>111765000</v>
      </c>
      <c r="L263">
        <v>98519000</v>
      </c>
      <c r="M263">
        <v>0</v>
      </c>
      <c r="N263">
        <v>0</v>
      </c>
      <c r="O263">
        <v>0</v>
      </c>
      <c r="P263">
        <v>57859036</v>
      </c>
      <c r="Q263">
        <v>0</v>
      </c>
      <c r="R263">
        <v>58483868</v>
      </c>
      <c r="S263">
        <v>53803300</v>
      </c>
      <c r="T263">
        <v>0</v>
      </c>
      <c r="U263">
        <v>51937624</v>
      </c>
      <c r="V263">
        <v>0</v>
      </c>
      <c r="W263">
        <v>57551080</v>
      </c>
      <c r="X263">
        <v>0</v>
      </c>
      <c r="Y263">
        <v>35041716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190861168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75503328</v>
      </c>
      <c r="AM263">
        <v>0</v>
      </c>
      <c r="AN263">
        <v>0</v>
      </c>
      <c r="AO263">
        <v>0</v>
      </c>
      <c r="AP263">
        <v>0</v>
      </c>
    </row>
    <row r="264" spans="1:42" x14ac:dyDescent="0.25">
      <c r="A264">
        <v>7854</v>
      </c>
      <c r="B264" s="1">
        <f>DATE(2025,11,1) + TIME(0,0,0)</f>
        <v>45962</v>
      </c>
      <c r="C264">
        <v>97925064</v>
      </c>
      <c r="D264">
        <v>92395816</v>
      </c>
      <c r="E264">
        <v>122176376</v>
      </c>
      <c r="F264">
        <v>85879976</v>
      </c>
      <c r="G264">
        <v>80160048</v>
      </c>
      <c r="H264">
        <v>94355552</v>
      </c>
      <c r="I264">
        <v>97165208</v>
      </c>
      <c r="J264">
        <v>78620336</v>
      </c>
      <c r="K264">
        <v>112061360</v>
      </c>
      <c r="L264">
        <v>98389216</v>
      </c>
      <c r="M264">
        <v>0</v>
      </c>
      <c r="N264">
        <v>0</v>
      </c>
      <c r="O264">
        <v>0</v>
      </c>
      <c r="P264">
        <v>57323016</v>
      </c>
      <c r="Q264">
        <v>0</v>
      </c>
      <c r="R264">
        <v>57923596</v>
      </c>
      <c r="S264">
        <v>53300328</v>
      </c>
      <c r="T264">
        <v>0</v>
      </c>
      <c r="U264">
        <v>51478884</v>
      </c>
      <c r="V264">
        <v>0</v>
      </c>
      <c r="W264">
        <v>57081192</v>
      </c>
      <c r="X264">
        <v>0</v>
      </c>
      <c r="Y264">
        <v>34624416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199428816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77940728</v>
      </c>
      <c r="AM264">
        <v>0</v>
      </c>
      <c r="AN264">
        <v>0</v>
      </c>
      <c r="AO264">
        <v>0</v>
      </c>
      <c r="AP264">
        <v>0</v>
      </c>
    </row>
    <row r="265" spans="1:42" x14ac:dyDescent="0.25">
      <c r="A265">
        <v>7884</v>
      </c>
      <c r="B265" s="1">
        <f>DATE(2025,12,1) + TIME(0,0,0)</f>
        <v>45992</v>
      </c>
      <c r="C265">
        <v>97810624</v>
      </c>
      <c r="D265">
        <v>92179328</v>
      </c>
      <c r="E265">
        <v>122863296</v>
      </c>
      <c r="F265">
        <v>85951784</v>
      </c>
      <c r="G265">
        <v>79894984</v>
      </c>
      <c r="H265">
        <v>94574488</v>
      </c>
      <c r="I265">
        <v>97646560</v>
      </c>
      <c r="J265">
        <v>78391960</v>
      </c>
      <c r="K265">
        <v>112411416</v>
      </c>
      <c r="L265">
        <v>98290680</v>
      </c>
      <c r="M265">
        <v>0</v>
      </c>
      <c r="N265">
        <v>0</v>
      </c>
      <c r="O265">
        <v>0</v>
      </c>
      <c r="P265">
        <v>56777064</v>
      </c>
      <c r="Q265">
        <v>0</v>
      </c>
      <c r="R265">
        <v>57352184</v>
      </c>
      <c r="S265">
        <v>52791480</v>
      </c>
      <c r="T265">
        <v>0</v>
      </c>
      <c r="U265">
        <v>51015920</v>
      </c>
      <c r="V265">
        <v>0</v>
      </c>
      <c r="W265">
        <v>56621600</v>
      </c>
      <c r="X265">
        <v>0</v>
      </c>
      <c r="Y265">
        <v>34212208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190696336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80707384</v>
      </c>
      <c r="AM265">
        <v>0</v>
      </c>
      <c r="AN265">
        <v>0</v>
      </c>
      <c r="AO265">
        <v>0</v>
      </c>
      <c r="AP265">
        <v>0</v>
      </c>
    </row>
    <row r="266" spans="1:42" x14ac:dyDescent="0.25">
      <c r="A266">
        <v>7915</v>
      </c>
      <c r="B266" s="1">
        <f>DATE(2026,1,1) + TIME(0,0,0)</f>
        <v>46023</v>
      </c>
      <c r="C266">
        <v>97698752</v>
      </c>
      <c r="D266">
        <v>91980112</v>
      </c>
      <c r="E266">
        <v>123395304</v>
      </c>
      <c r="F266">
        <v>86030568</v>
      </c>
      <c r="G266">
        <v>79640000</v>
      </c>
      <c r="H266">
        <v>94678128</v>
      </c>
      <c r="I266">
        <v>97812512</v>
      </c>
      <c r="J266">
        <v>78140704</v>
      </c>
      <c r="K266">
        <v>112662048</v>
      </c>
      <c r="L266">
        <v>98170192</v>
      </c>
      <c r="M266">
        <v>0</v>
      </c>
      <c r="N266">
        <v>0</v>
      </c>
      <c r="O266">
        <v>0</v>
      </c>
      <c r="P266">
        <v>56263428</v>
      </c>
      <c r="Q266">
        <v>0</v>
      </c>
      <c r="R266">
        <v>56807112</v>
      </c>
      <c r="S266">
        <v>52320932</v>
      </c>
      <c r="T266">
        <v>0</v>
      </c>
      <c r="U266">
        <v>50584860</v>
      </c>
      <c r="V266">
        <v>0</v>
      </c>
      <c r="W266">
        <v>56219060</v>
      </c>
      <c r="X266">
        <v>0</v>
      </c>
      <c r="Y266">
        <v>33844556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199059280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83449920</v>
      </c>
      <c r="AM266">
        <v>0</v>
      </c>
      <c r="AN266">
        <v>0</v>
      </c>
      <c r="AO266">
        <v>0</v>
      </c>
      <c r="AP266">
        <v>0</v>
      </c>
    </row>
    <row r="267" spans="1:42" x14ac:dyDescent="0.25">
      <c r="A267">
        <v>7946</v>
      </c>
      <c r="B267" s="1">
        <f>DATE(2026,2,1) + TIME(0,0,0)</f>
        <v>46054</v>
      </c>
      <c r="C267">
        <v>97392912</v>
      </c>
      <c r="D267">
        <v>91668328</v>
      </c>
      <c r="E267">
        <v>123750224</v>
      </c>
      <c r="F267">
        <v>85956312</v>
      </c>
      <c r="G267">
        <v>79267696</v>
      </c>
      <c r="H267">
        <v>94627432</v>
      </c>
      <c r="I267">
        <v>97832712</v>
      </c>
      <c r="J267">
        <v>77791960</v>
      </c>
      <c r="K267">
        <v>112715608</v>
      </c>
      <c r="L267">
        <v>97870936</v>
      </c>
      <c r="M267">
        <v>0</v>
      </c>
      <c r="N267">
        <v>0</v>
      </c>
      <c r="O267">
        <v>0</v>
      </c>
      <c r="P267">
        <v>55684576</v>
      </c>
      <c r="Q267">
        <v>0</v>
      </c>
      <c r="R267">
        <v>56259972</v>
      </c>
      <c r="S267">
        <v>51823868</v>
      </c>
      <c r="T267">
        <v>0</v>
      </c>
      <c r="U267">
        <v>50131600</v>
      </c>
      <c r="V267">
        <v>0</v>
      </c>
      <c r="W267">
        <v>55772544</v>
      </c>
      <c r="X267">
        <v>0</v>
      </c>
      <c r="Y267">
        <v>33443054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189619472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109277704</v>
      </c>
      <c r="AM267">
        <v>0</v>
      </c>
      <c r="AN267">
        <v>0</v>
      </c>
      <c r="AO267">
        <v>0</v>
      </c>
      <c r="AP267">
        <v>0</v>
      </c>
    </row>
    <row r="268" spans="1:42" x14ac:dyDescent="0.25">
      <c r="A268">
        <v>7974</v>
      </c>
      <c r="B268" s="1">
        <f>DATE(2026,3,1) + TIME(0,0,0)</f>
        <v>46082</v>
      </c>
      <c r="C268">
        <v>97083536</v>
      </c>
      <c r="D268">
        <v>91430920</v>
      </c>
      <c r="E268">
        <v>124212056</v>
      </c>
      <c r="F268">
        <v>85894664</v>
      </c>
      <c r="G268">
        <v>78897256</v>
      </c>
      <c r="H268">
        <v>94478768</v>
      </c>
      <c r="I268">
        <v>97854216</v>
      </c>
      <c r="J268">
        <v>77516520</v>
      </c>
      <c r="K268">
        <v>112780832</v>
      </c>
      <c r="L268">
        <v>97583968</v>
      </c>
      <c r="M268">
        <v>0</v>
      </c>
      <c r="N268">
        <v>0</v>
      </c>
      <c r="O268">
        <v>0</v>
      </c>
      <c r="P268">
        <v>55195428</v>
      </c>
      <c r="Q268">
        <v>0</v>
      </c>
      <c r="R268">
        <v>55714288</v>
      </c>
      <c r="S268">
        <v>51313496</v>
      </c>
      <c r="T268">
        <v>0</v>
      </c>
      <c r="U268">
        <v>49669144</v>
      </c>
      <c r="V268">
        <v>0</v>
      </c>
      <c r="W268">
        <v>55357160</v>
      </c>
      <c r="X268">
        <v>0</v>
      </c>
      <c r="Y268">
        <v>33021088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197490688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112697672</v>
      </c>
      <c r="AM268">
        <v>0</v>
      </c>
      <c r="AN268">
        <v>0</v>
      </c>
      <c r="AO268">
        <v>0</v>
      </c>
      <c r="AP268">
        <v>0</v>
      </c>
    </row>
    <row r="269" spans="1:42" x14ac:dyDescent="0.25">
      <c r="A269">
        <v>8005</v>
      </c>
      <c r="B269" s="1">
        <f>DATE(2026,4,1) + TIME(0,0,0)</f>
        <v>46113</v>
      </c>
      <c r="C269">
        <v>96863976</v>
      </c>
      <c r="D269">
        <v>91223152</v>
      </c>
      <c r="E269">
        <v>124321232</v>
      </c>
      <c r="F269">
        <v>85954992</v>
      </c>
      <c r="G269">
        <v>78574920</v>
      </c>
      <c r="H269">
        <v>94497256</v>
      </c>
      <c r="I269">
        <v>97962864</v>
      </c>
      <c r="J269">
        <v>77233192</v>
      </c>
      <c r="K269">
        <v>112952568</v>
      </c>
      <c r="L269">
        <v>97346888</v>
      </c>
      <c r="M269">
        <v>0</v>
      </c>
      <c r="N269">
        <v>0</v>
      </c>
      <c r="O269">
        <v>0</v>
      </c>
      <c r="P269">
        <v>54731652</v>
      </c>
      <c r="Q269">
        <v>0</v>
      </c>
      <c r="R269">
        <v>55235572</v>
      </c>
      <c r="S269">
        <v>50857184</v>
      </c>
      <c r="T269">
        <v>0</v>
      </c>
      <c r="U269">
        <v>49255700</v>
      </c>
      <c r="V269">
        <v>0</v>
      </c>
      <c r="W269">
        <v>54927464</v>
      </c>
      <c r="X269">
        <v>0</v>
      </c>
      <c r="Y269">
        <v>32626332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190408992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115126560</v>
      </c>
      <c r="AM269">
        <v>0</v>
      </c>
      <c r="AN269">
        <v>0</v>
      </c>
      <c r="AO269">
        <v>0</v>
      </c>
      <c r="AP269">
        <v>0</v>
      </c>
    </row>
    <row r="270" spans="1:42" x14ac:dyDescent="0.25">
      <c r="A270">
        <v>8035</v>
      </c>
      <c r="B270" s="1">
        <f>DATE(2026,5,1) + TIME(0,0,0)</f>
        <v>46143</v>
      </c>
      <c r="C270">
        <v>96656064</v>
      </c>
      <c r="D270">
        <v>90938376</v>
      </c>
      <c r="E270">
        <v>124401600</v>
      </c>
      <c r="F270">
        <v>86047600</v>
      </c>
      <c r="G270">
        <v>78204280</v>
      </c>
      <c r="H270">
        <v>94630736</v>
      </c>
      <c r="I270">
        <v>98197904</v>
      </c>
      <c r="J270">
        <v>76897136</v>
      </c>
      <c r="K270">
        <v>113249904</v>
      </c>
      <c r="L270">
        <v>97180912</v>
      </c>
      <c r="M270">
        <v>0</v>
      </c>
      <c r="N270">
        <v>0</v>
      </c>
      <c r="O270">
        <v>0</v>
      </c>
      <c r="P270">
        <v>55352796</v>
      </c>
      <c r="Q270">
        <v>0</v>
      </c>
      <c r="R270">
        <v>55920184</v>
      </c>
      <c r="S270">
        <v>44569924</v>
      </c>
      <c r="T270">
        <v>0</v>
      </c>
      <c r="U270">
        <v>50227548</v>
      </c>
      <c r="V270">
        <v>0</v>
      </c>
      <c r="W270">
        <v>56470204</v>
      </c>
      <c r="X270">
        <v>0</v>
      </c>
      <c r="Y270">
        <v>35538988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189291520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120463896</v>
      </c>
      <c r="AM270">
        <v>0</v>
      </c>
      <c r="AN270">
        <v>0</v>
      </c>
      <c r="AO270">
        <v>0</v>
      </c>
      <c r="AP270">
        <v>0</v>
      </c>
    </row>
    <row r="271" spans="1:42" x14ac:dyDescent="0.25">
      <c r="A271">
        <v>8066</v>
      </c>
      <c r="B271" s="1">
        <f>DATE(2026,6,1) + TIME(0,0,0)</f>
        <v>46174</v>
      </c>
      <c r="C271">
        <v>96495472</v>
      </c>
      <c r="D271">
        <v>90736720</v>
      </c>
      <c r="E271">
        <v>124454776</v>
      </c>
      <c r="F271">
        <v>86167488</v>
      </c>
      <c r="G271">
        <v>77830752</v>
      </c>
      <c r="H271">
        <v>94763464</v>
      </c>
      <c r="I271">
        <v>98450272</v>
      </c>
      <c r="J271">
        <v>76616432</v>
      </c>
      <c r="K271">
        <v>113576424</v>
      </c>
      <c r="L271">
        <v>97029728</v>
      </c>
      <c r="M271">
        <v>0</v>
      </c>
      <c r="N271">
        <v>0</v>
      </c>
      <c r="O271">
        <v>0</v>
      </c>
      <c r="P271">
        <v>54793740</v>
      </c>
      <c r="Q271">
        <v>0</v>
      </c>
      <c r="R271">
        <v>55309368</v>
      </c>
      <c r="S271">
        <v>49540212</v>
      </c>
      <c r="T271">
        <v>0</v>
      </c>
      <c r="U271">
        <v>49273908</v>
      </c>
      <c r="V271">
        <v>0</v>
      </c>
      <c r="W271">
        <v>55239772</v>
      </c>
      <c r="X271">
        <v>0</v>
      </c>
      <c r="Y271">
        <v>33839692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197952256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118736120</v>
      </c>
      <c r="AM271">
        <v>0</v>
      </c>
      <c r="AN271">
        <v>0</v>
      </c>
      <c r="AO271">
        <v>0</v>
      </c>
      <c r="AP271">
        <v>0</v>
      </c>
    </row>
    <row r="272" spans="1:42" x14ac:dyDescent="0.25">
      <c r="A272">
        <v>8096</v>
      </c>
      <c r="B272" s="1">
        <f>DATE(2026,7,1) + TIME(0,0,0)</f>
        <v>46204</v>
      </c>
      <c r="C272">
        <v>96393264</v>
      </c>
      <c r="D272">
        <v>90650184</v>
      </c>
      <c r="E272">
        <v>124515560</v>
      </c>
      <c r="F272">
        <v>86393520</v>
      </c>
      <c r="G272">
        <v>77694944</v>
      </c>
      <c r="H272">
        <v>94619936</v>
      </c>
      <c r="I272">
        <v>97967584</v>
      </c>
      <c r="J272">
        <v>76617536</v>
      </c>
      <c r="K272">
        <v>114120664</v>
      </c>
      <c r="L272">
        <v>97138848</v>
      </c>
      <c r="M272">
        <v>0</v>
      </c>
      <c r="N272">
        <v>0</v>
      </c>
      <c r="O272">
        <v>0</v>
      </c>
      <c r="P272">
        <v>54274340</v>
      </c>
      <c r="Q272">
        <v>0</v>
      </c>
      <c r="R272">
        <v>54767560</v>
      </c>
      <c r="S272">
        <v>50865872</v>
      </c>
      <c r="T272">
        <v>0</v>
      </c>
      <c r="U272">
        <v>48652100</v>
      </c>
      <c r="V272">
        <v>0</v>
      </c>
      <c r="W272">
        <v>54492736</v>
      </c>
      <c r="X272">
        <v>0</v>
      </c>
      <c r="Y272">
        <v>32976144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190189184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119200952</v>
      </c>
      <c r="AM272">
        <v>0</v>
      </c>
      <c r="AN272">
        <v>0</v>
      </c>
      <c r="AO272">
        <v>0</v>
      </c>
      <c r="AP272">
        <v>0</v>
      </c>
    </row>
    <row r="273" spans="1:42" x14ac:dyDescent="0.25">
      <c r="A273">
        <v>8127</v>
      </c>
      <c r="B273" s="1">
        <f>DATE(2026,8,1) + TIME(0,0,0)</f>
        <v>46235</v>
      </c>
      <c r="C273">
        <v>96162976</v>
      </c>
      <c r="D273">
        <v>90703792</v>
      </c>
      <c r="E273">
        <v>124540864</v>
      </c>
      <c r="F273">
        <v>86517024</v>
      </c>
      <c r="G273">
        <v>76984856</v>
      </c>
      <c r="H273">
        <v>93659232</v>
      </c>
      <c r="I273">
        <v>96975592</v>
      </c>
      <c r="J273">
        <v>76746656</v>
      </c>
      <c r="K273">
        <v>113614912</v>
      </c>
      <c r="L273">
        <v>96866168</v>
      </c>
      <c r="M273">
        <v>0</v>
      </c>
      <c r="N273">
        <v>0</v>
      </c>
      <c r="O273">
        <v>0</v>
      </c>
      <c r="P273">
        <v>54852764</v>
      </c>
      <c r="Q273">
        <v>0</v>
      </c>
      <c r="R273">
        <v>55380736</v>
      </c>
      <c r="S273">
        <v>47634380</v>
      </c>
      <c r="T273">
        <v>0</v>
      </c>
      <c r="U273">
        <v>49331848</v>
      </c>
      <c r="V273">
        <v>0</v>
      </c>
      <c r="W273">
        <v>55606740</v>
      </c>
      <c r="X273">
        <v>0</v>
      </c>
      <c r="Y273">
        <v>35260028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189103504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122934432</v>
      </c>
      <c r="AM273">
        <v>0</v>
      </c>
      <c r="AN273">
        <v>0</v>
      </c>
      <c r="AO273">
        <v>0</v>
      </c>
      <c r="AP273">
        <v>0</v>
      </c>
    </row>
    <row r="274" spans="1:42" x14ac:dyDescent="0.25">
      <c r="A274">
        <v>8158</v>
      </c>
      <c r="B274" s="1">
        <f>DATE(2026,9,1) + TIME(0,0,0)</f>
        <v>46266</v>
      </c>
      <c r="C274">
        <v>94953000</v>
      </c>
      <c r="D274">
        <v>90216328</v>
      </c>
      <c r="E274">
        <v>124572056</v>
      </c>
      <c r="F274">
        <v>85642520</v>
      </c>
      <c r="G274">
        <v>76128696</v>
      </c>
      <c r="H274">
        <v>92869296</v>
      </c>
      <c r="I274">
        <v>96248696</v>
      </c>
      <c r="J274">
        <v>75767512</v>
      </c>
      <c r="K274">
        <v>112506816</v>
      </c>
      <c r="L274">
        <v>95686192</v>
      </c>
      <c r="M274">
        <v>0</v>
      </c>
      <c r="N274">
        <v>0</v>
      </c>
      <c r="O274">
        <v>0</v>
      </c>
      <c r="P274">
        <v>54262576</v>
      </c>
      <c r="Q274">
        <v>0</v>
      </c>
      <c r="R274">
        <v>54715936</v>
      </c>
      <c r="S274">
        <v>50882132</v>
      </c>
      <c r="T274">
        <v>0</v>
      </c>
      <c r="U274">
        <v>48496304</v>
      </c>
      <c r="V274">
        <v>0</v>
      </c>
      <c r="W274">
        <v>54581052</v>
      </c>
      <c r="X274">
        <v>0</v>
      </c>
      <c r="Y274">
        <v>33871184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197522176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122835072</v>
      </c>
      <c r="AM274">
        <v>0</v>
      </c>
      <c r="AN274">
        <v>0</v>
      </c>
      <c r="AO274">
        <v>0</v>
      </c>
      <c r="AP274">
        <v>0</v>
      </c>
    </row>
    <row r="275" spans="1:42" x14ac:dyDescent="0.25">
      <c r="A275">
        <v>8188</v>
      </c>
      <c r="B275" s="1">
        <f>DATE(2026,10,1) + TIME(0,0,0)</f>
        <v>46296</v>
      </c>
      <c r="C275">
        <v>93743160</v>
      </c>
      <c r="D275">
        <v>89028704</v>
      </c>
      <c r="E275">
        <v>124730976</v>
      </c>
      <c r="F275">
        <v>84830120</v>
      </c>
      <c r="G275">
        <v>75264256</v>
      </c>
      <c r="H275">
        <v>92134936</v>
      </c>
      <c r="I275">
        <v>95574960</v>
      </c>
      <c r="J275">
        <v>74950080</v>
      </c>
      <c r="K275">
        <v>111451032</v>
      </c>
      <c r="L275">
        <v>94585000</v>
      </c>
      <c r="M275">
        <v>0</v>
      </c>
      <c r="N275">
        <v>0</v>
      </c>
      <c r="O275">
        <v>0</v>
      </c>
      <c r="P275">
        <v>53747668</v>
      </c>
      <c r="Q275">
        <v>0</v>
      </c>
      <c r="R275">
        <v>54140880</v>
      </c>
      <c r="S275">
        <v>49819360</v>
      </c>
      <c r="T275">
        <v>0</v>
      </c>
      <c r="U275">
        <v>47925252</v>
      </c>
      <c r="V275">
        <v>0</v>
      </c>
      <c r="W275">
        <v>53929912</v>
      </c>
      <c r="X275">
        <v>0</v>
      </c>
      <c r="Y275">
        <v>33168056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189370272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133576256</v>
      </c>
      <c r="AM275">
        <v>0</v>
      </c>
      <c r="AN275">
        <v>0</v>
      </c>
      <c r="AO275">
        <v>0</v>
      </c>
      <c r="AP275">
        <v>0</v>
      </c>
    </row>
    <row r="276" spans="1:42" x14ac:dyDescent="0.25">
      <c r="A276">
        <v>8219</v>
      </c>
      <c r="B276" s="1">
        <f>DATE(2026,11,1) + TIME(0,0,0)</f>
        <v>46327</v>
      </c>
      <c r="C276">
        <v>92717480</v>
      </c>
      <c r="D276">
        <v>88137480</v>
      </c>
      <c r="E276">
        <v>124029336</v>
      </c>
      <c r="F276">
        <v>84171024</v>
      </c>
      <c r="G276">
        <v>74407720</v>
      </c>
      <c r="H276">
        <v>91515160</v>
      </c>
      <c r="I276">
        <v>94931904</v>
      </c>
      <c r="J276">
        <v>74349848</v>
      </c>
      <c r="K276">
        <v>110641088</v>
      </c>
      <c r="L276">
        <v>93596120</v>
      </c>
      <c r="M276">
        <v>0</v>
      </c>
      <c r="N276">
        <v>0</v>
      </c>
      <c r="O276">
        <v>0</v>
      </c>
      <c r="P276">
        <v>53266492</v>
      </c>
      <c r="Q276">
        <v>0</v>
      </c>
      <c r="R276">
        <v>53614840</v>
      </c>
      <c r="S276">
        <v>49047748</v>
      </c>
      <c r="T276">
        <v>0</v>
      </c>
      <c r="U276">
        <v>47353732</v>
      </c>
      <c r="V276">
        <v>0</v>
      </c>
      <c r="W276">
        <v>53246740</v>
      </c>
      <c r="X276">
        <v>0</v>
      </c>
      <c r="Y276">
        <v>32418616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188634960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146295824</v>
      </c>
      <c r="AM276">
        <v>0</v>
      </c>
      <c r="AN276">
        <v>0</v>
      </c>
      <c r="AO276">
        <v>0</v>
      </c>
      <c r="AP276">
        <v>0</v>
      </c>
    </row>
    <row r="277" spans="1:42" x14ac:dyDescent="0.25">
      <c r="A277">
        <v>8249</v>
      </c>
      <c r="B277" s="1">
        <f>DATE(2026,12,1) + TIME(0,0,0)</f>
        <v>46357</v>
      </c>
      <c r="C277">
        <v>91701976</v>
      </c>
      <c r="D277">
        <v>87242560</v>
      </c>
      <c r="E277">
        <v>123259880</v>
      </c>
      <c r="F277">
        <v>83477016</v>
      </c>
      <c r="G277">
        <v>73560808</v>
      </c>
      <c r="H277">
        <v>90888608</v>
      </c>
      <c r="I277">
        <v>94291520</v>
      </c>
      <c r="J277">
        <v>73685872</v>
      </c>
      <c r="K277">
        <v>109826632</v>
      </c>
      <c r="L277">
        <v>92628776</v>
      </c>
      <c r="M277">
        <v>0</v>
      </c>
      <c r="N277">
        <v>0</v>
      </c>
      <c r="O277">
        <v>0</v>
      </c>
      <c r="P277">
        <v>52770612</v>
      </c>
      <c r="Q277">
        <v>0</v>
      </c>
      <c r="R277">
        <v>53073376</v>
      </c>
      <c r="S277">
        <v>48347068</v>
      </c>
      <c r="T277">
        <v>0</v>
      </c>
      <c r="U277">
        <v>46767736</v>
      </c>
      <c r="V277">
        <v>0</v>
      </c>
      <c r="W277">
        <v>52544392</v>
      </c>
      <c r="X277">
        <v>0</v>
      </c>
      <c r="Y277">
        <v>31642618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188533792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149560208</v>
      </c>
      <c r="AM277">
        <v>0</v>
      </c>
      <c r="AN277">
        <v>0</v>
      </c>
      <c r="AO277">
        <v>0</v>
      </c>
      <c r="AP277">
        <v>0</v>
      </c>
    </row>
    <row r="278" spans="1:42" x14ac:dyDescent="0.25">
      <c r="A278">
        <v>8280</v>
      </c>
      <c r="B278" s="1">
        <f>DATE(2027,1,1) + TIME(0,0,0)</f>
        <v>46388</v>
      </c>
      <c r="C278">
        <v>90760448</v>
      </c>
      <c r="D278">
        <v>86426696</v>
      </c>
      <c r="E278">
        <v>122691832</v>
      </c>
      <c r="F278">
        <v>82850800</v>
      </c>
      <c r="G278">
        <v>72760320</v>
      </c>
      <c r="H278">
        <v>90330272</v>
      </c>
      <c r="I278">
        <v>93710920</v>
      </c>
      <c r="J278">
        <v>73111064</v>
      </c>
      <c r="K278">
        <v>109063688</v>
      </c>
      <c r="L278">
        <v>91733464</v>
      </c>
      <c r="M278">
        <v>0</v>
      </c>
      <c r="N278">
        <v>0</v>
      </c>
      <c r="O278">
        <v>0</v>
      </c>
      <c r="P278">
        <v>52297936</v>
      </c>
      <c r="Q278">
        <v>0</v>
      </c>
      <c r="R278">
        <v>52548848</v>
      </c>
      <c r="S278">
        <v>47694444</v>
      </c>
      <c r="T278">
        <v>0</v>
      </c>
      <c r="U278">
        <v>46213656</v>
      </c>
      <c r="V278">
        <v>0</v>
      </c>
      <c r="W278">
        <v>51897808</v>
      </c>
      <c r="X278">
        <v>0</v>
      </c>
      <c r="Y278">
        <v>30878432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188519632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149590352</v>
      </c>
      <c r="AM278">
        <v>0</v>
      </c>
      <c r="AN278">
        <v>0</v>
      </c>
      <c r="AO278">
        <v>0</v>
      </c>
      <c r="AP278">
        <v>0</v>
      </c>
    </row>
    <row r="279" spans="1:42" x14ac:dyDescent="0.25">
      <c r="A279">
        <v>8311</v>
      </c>
      <c r="B279" s="1">
        <f>DATE(2027,2,1) + TIME(0,0,0)</f>
        <v>46419</v>
      </c>
      <c r="C279">
        <v>89829480</v>
      </c>
      <c r="D279">
        <v>85560488</v>
      </c>
      <c r="E279">
        <v>122008624</v>
      </c>
      <c r="F279">
        <v>82211232</v>
      </c>
      <c r="G279">
        <v>72002688</v>
      </c>
      <c r="H279">
        <v>89738768</v>
      </c>
      <c r="I279">
        <v>93116392</v>
      </c>
      <c r="J279">
        <v>72430896</v>
      </c>
      <c r="K279">
        <v>108312944</v>
      </c>
      <c r="L279">
        <v>90841936</v>
      </c>
      <c r="M279">
        <v>0</v>
      </c>
      <c r="N279">
        <v>0</v>
      </c>
      <c r="O279">
        <v>0</v>
      </c>
      <c r="P279">
        <v>51815592</v>
      </c>
      <c r="Q279">
        <v>0</v>
      </c>
      <c r="R279">
        <v>52015256</v>
      </c>
      <c r="S279">
        <v>47034360</v>
      </c>
      <c r="T279">
        <v>0</v>
      </c>
      <c r="U279">
        <v>45633932</v>
      </c>
      <c r="V279">
        <v>0</v>
      </c>
      <c r="W279">
        <v>51226992</v>
      </c>
      <c r="X279">
        <v>0</v>
      </c>
      <c r="Y279">
        <v>30111120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195572848</v>
      </c>
      <c r="AG279">
        <v>86351936</v>
      </c>
      <c r="AH279">
        <v>0</v>
      </c>
      <c r="AI279">
        <v>0</v>
      </c>
      <c r="AJ279">
        <v>0</v>
      </c>
      <c r="AK279">
        <v>0</v>
      </c>
      <c r="AL279">
        <v>62519236</v>
      </c>
      <c r="AM279">
        <v>0</v>
      </c>
      <c r="AN279">
        <v>0</v>
      </c>
      <c r="AO279">
        <v>0</v>
      </c>
      <c r="AP279">
        <v>0</v>
      </c>
    </row>
    <row r="280" spans="1:42" x14ac:dyDescent="0.25">
      <c r="A280">
        <v>8339</v>
      </c>
      <c r="B280" s="1">
        <f>DATE(2027,3,1) + TIME(0,0,0)</f>
        <v>46447</v>
      </c>
      <c r="C280">
        <v>90438320</v>
      </c>
      <c r="D280">
        <v>85396112</v>
      </c>
      <c r="E280">
        <v>120061880</v>
      </c>
      <c r="F280">
        <v>81946296</v>
      </c>
      <c r="G280">
        <v>73145320</v>
      </c>
      <c r="H280">
        <v>90328784</v>
      </c>
      <c r="I280">
        <v>93755584</v>
      </c>
      <c r="J280">
        <v>72364616</v>
      </c>
      <c r="K280">
        <v>107224120</v>
      </c>
      <c r="L280">
        <v>89906192</v>
      </c>
      <c r="M280">
        <v>0</v>
      </c>
      <c r="N280">
        <v>0</v>
      </c>
      <c r="O280">
        <v>0</v>
      </c>
      <c r="P280">
        <v>51340508</v>
      </c>
      <c r="Q280">
        <v>0</v>
      </c>
      <c r="R280">
        <v>51491248</v>
      </c>
      <c r="S280">
        <v>46393332</v>
      </c>
      <c r="T280">
        <v>0</v>
      </c>
      <c r="U280">
        <v>45067192</v>
      </c>
      <c r="V280">
        <v>0</v>
      </c>
      <c r="W280">
        <v>50572212</v>
      </c>
      <c r="X280">
        <v>0</v>
      </c>
      <c r="Y280">
        <v>29363068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187728208</v>
      </c>
      <c r="AG280">
        <v>81921952</v>
      </c>
      <c r="AH280">
        <v>0</v>
      </c>
      <c r="AI280">
        <v>0</v>
      </c>
      <c r="AJ280">
        <v>0</v>
      </c>
      <c r="AK280">
        <v>0</v>
      </c>
      <c r="AL280">
        <v>78462592</v>
      </c>
      <c r="AM280">
        <v>0</v>
      </c>
      <c r="AN280">
        <v>0</v>
      </c>
      <c r="AO280">
        <v>0</v>
      </c>
      <c r="AP280">
        <v>0</v>
      </c>
    </row>
    <row r="281" spans="1:42" x14ac:dyDescent="0.25">
      <c r="A281">
        <v>8370</v>
      </c>
      <c r="B281" s="1">
        <f>DATE(2027,4,1) + TIME(0,0,0)</f>
        <v>46478</v>
      </c>
      <c r="C281">
        <v>91387504</v>
      </c>
      <c r="D281">
        <v>86313440</v>
      </c>
      <c r="E281">
        <v>118309768</v>
      </c>
      <c r="F281">
        <v>82114792</v>
      </c>
      <c r="G281">
        <v>74214512</v>
      </c>
      <c r="H281">
        <v>89672288</v>
      </c>
      <c r="I281">
        <v>92976296</v>
      </c>
      <c r="J281">
        <v>72929136</v>
      </c>
      <c r="K281">
        <v>106088440</v>
      </c>
      <c r="L281">
        <v>89697880</v>
      </c>
      <c r="M281">
        <v>0</v>
      </c>
      <c r="N281">
        <v>0</v>
      </c>
      <c r="O281">
        <v>0</v>
      </c>
      <c r="P281">
        <v>50917440</v>
      </c>
      <c r="Q281">
        <v>0</v>
      </c>
      <c r="R281">
        <v>51028468</v>
      </c>
      <c r="S281">
        <v>45817624</v>
      </c>
      <c r="T281">
        <v>0</v>
      </c>
      <c r="U281">
        <v>44570248</v>
      </c>
      <c r="V281">
        <v>0</v>
      </c>
      <c r="W281">
        <v>50008252</v>
      </c>
      <c r="X281">
        <v>0</v>
      </c>
      <c r="Y281">
        <v>28712772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187384656</v>
      </c>
      <c r="AG281">
        <v>84801800</v>
      </c>
      <c r="AH281">
        <v>0</v>
      </c>
      <c r="AI281">
        <v>0</v>
      </c>
      <c r="AJ281">
        <v>0</v>
      </c>
      <c r="AK281">
        <v>0</v>
      </c>
      <c r="AL281">
        <v>80129880</v>
      </c>
      <c r="AM281">
        <v>0</v>
      </c>
      <c r="AN281">
        <v>0</v>
      </c>
      <c r="AO281">
        <v>0</v>
      </c>
      <c r="AP281">
        <v>0</v>
      </c>
    </row>
    <row r="282" spans="1:42" x14ac:dyDescent="0.25">
      <c r="A282">
        <v>8400</v>
      </c>
      <c r="B282" s="1">
        <f>DATE(2027,5,1) + TIME(0,0,0)</f>
        <v>46508</v>
      </c>
      <c r="C282">
        <v>94504504</v>
      </c>
      <c r="D282">
        <v>88971176</v>
      </c>
      <c r="E282">
        <v>111944896</v>
      </c>
      <c r="F282">
        <v>82078880</v>
      </c>
      <c r="G282">
        <v>78759400</v>
      </c>
      <c r="H282">
        <v>89535632</v>
      </c>
      <c r="I282">
        <v>92487184</v>
      </c>
      <c r="J282">
        <v>74138184</v>
      </c>
      <c r="K282">
        <v>102101600</v>
      </c>
      <c r="L282">
        <v>88747480</v>
      </c>
      <c r="M282">
        <v>0</v>
      </c>
      <c r="N282">
        <v>0</v>
      </c>
      <c r="O282">
        <v>0</v>
      </c>
      <c r="P282">
        <v>50450404</v>
      </c>
      <c r="Q282">
        <v>0</v>
      </c>
      <c r="R282">
        <v>50518472</v>
      </c>
      <c r="S282">
        <v>45189960</v>
      </c>
      <c r="T282">
        <v>0</v>
      </c>
      <c r="U282">
        <v>44029160</v>
      </c>
      <c r="V282">
        <v>0</v>
      </c>
      <c r="W282">
        <v>49394368</v>
      </c>
      <c r="X282">
        <v>0</v>
      </c>
      <c r="Y282">
        <v>28020572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187058992</v>
      </c>
      <c r="AG282">
        <v>86867464</v>
      </c>
      <c r="AH282">
        <v>0</v>
      </c>
      <c r="AI282">
        <v>0</v>
      </c>
      <c r="AJ282">
        <v>0</v>
      </c>
      <c r="AK282">
        <v>0</v>
      </c>
      <c r="AL282">
        <v>82233336</v>
      </c>
      <c r="AM282">
        <v>0</v>
      </c>
      <c r="AN282">
        <v>0</v>
      </c>
      <c r="AO282">
        <v>0</v>
      </c>
      <c r="AP282">
        <v>0</v>
      </c>
    </row>
    <row r="283" spans="1:42" x14ac:dyDescent="0.25">
      <c r="A283">
        <v>8431</v>
      </c>
      <c r="B283" s="1">
        <f>DATE(2027,6,1) + TIME(0,0,0)</f>
        <v>46539</v>
      </c>
      <c r="C283">
        <v>94272784</v>
      </c>
      <c r="D283">
        <v>88731288</v>
      </c>
      <c r="E283">
        <v>112364344</v>
      </c>
      <c r="F283">
        <v>82081344</v>
      </c>
      <c r="G283">
        <v>78364520</v>
      </c>
      <c r="H283">
        <v>89576136</v>
      </c>
      <c r="I283">
        <v>92597832</v>
      </c>
      <c r="J283">
        <v>74018536</v>
      </c>
      <c r="K283">
        <v>102364224</v>
      </c>
      <c r="L283">
        <v>88639104</v>
      </c>
      <c r="M283">
        <v>0</v>
      </c>
      <c r="N283">
        <v>0</v>
      </c>
      <c r="O283">
        <v>0</v>
      </c>
      <c r="P283">
        <v>50003936</v>
      </c>
      <c r="Q283">
        <v>0</v>
      </c>
      <c r="R283">
        <v>50033712</v>
      </c>
      <c r="S283">
        <v>44602456</v>
      </c>
      <c r="T283">
        <v>0</v>
      </c>
      <c r="U283">
        <v>43517640</v>
      </c>
      <c r="V283">
        <v>0</v>
      </c>
      <c r="W283">
        <v>48820140</v>
      </c>
      <c r="X283">
        <v>0</v>
      </c>
      <c r="Y283">
        <v>27367468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186589872</v>
      </c>
      <c r="AG283">
        <v>89042320</v>
      </c>
      <c r="AH283">
        <v>0</v>
      </c>
      <c r="AI283">
        <v>0</v>
      </c>
      <c r="AJ283">
        <v>0</v>
      </c>
      <c r="AK283">
        <v>0</v>
      </c>
      <c r="AL283">
        <v>84335176</v>
      </c>
      <c r="AM283">
        <v>0</v>
      </c>
      <c r="AN283">
        <v>0</v>
      </c>
      <c r="AO283">
        <v>0</v>
      </c>
      <c r="AP283">
        <v>0</v>
      </c>
    </row>
    <row r="284" spans="1:42" x14ac:dyDescent="0.25">
      <c r="A284">
        <v>8461</v>
      </c>
      <c r="B284" s="1">
        <f>DATE(2027,7,1) + TIME(0,0,0)</f>
        <v>46569</v>
      </c>
      <c r="C284">
        <v>94296032</v>
      </c>
      <c r="D284">
        <v>88349456</v>
      </c>
      <c r="E284">
        <v>113109648</v>
      </c>
      <c r="F284">
        <v>82040680</v>
      </c>
      <c r="G284">
        <v>78073896</v>
      </c>
      <c r="H284">
        <v>89591168</v>
      </c>
      <c r="I284">
        <v>92672104</v>
      </c>
      <c r="J284">
        <v>73905480</v>
      </c>
      <c r="K284">
        <v>102715200</v>
      </c>
      <c r="L284">
        <v>88491720</v>
      </c>
      <c r="M284">
        <v>0</v>
      </c>
      <c r="N284">
        <v>0</v>
      </c>
      <c r="O284">
        <v>0</v>
      </c>
      <c r="P284">
        <v>49545836</v>
      </c>
      <c r="Q284">
        <v>0</v>
      </c>
      <c r="R284">
        <v>49537388</v>
      </c>
      <c r="S284">
        <v>44004220</v>
      </c>
      <c r="T284">
        <v>0</v>
      </c>
      <c r="U284">
        <v>42996776</v>
      </c>
      <c r="V284">
        <v>0</v>
      </c>
      <c r="W284">
        <v>48234120</v>
      </c>
      <c r="X284">
        <v>0</v>
      </c>
      <c r="Y284">
        <v>26703776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186168224</v>
      </c>
      <c r="AG284">
        <v>90954720</v>
      </c>
      <c r="AH284">
        <v>0</v>
      </c>
      <c r="AI284">
        <v>0</v>
      </c>
      <c r="AJ284">
        <v>0</v>
      </c>
      <c r="AK284">
        <v>0</v>
      </c>
      <c r="AL284">
        <v>86098064</v>
      </c>
      <c r="AM284">
        <v>0</v>
      </c>
      <c r="AN284">
        <v>0</v>
      </c>
      <c r="AO284">
        <v>0</v>
      </c>
      <c r="AP284">
        <v>0</v>
      </c>
    </row>
    <row r="285" spans="1:42" x14ac:dyDescent="0.25">
      <c r="A285">
        <v>8492</v>
      </c>
      <c r="B285" s="1">
        <f>DATE(2027,8,1) + TIME(0,0,0)</f>
        <v>46600</v>
      </c>
      <c r="C285">
        <v>94223736</v>
      </c>
      <c r="D285">
        <v>88217704</v>
      </c>
      <c r="E285">
        <v>113365120</v>
      </c>
      <c r="F285">
        <v>82108720</v>
      </c>
      <c r="G285">
        <v>77950808</v>
      </c>
      <c r="H285">
        <v>89579088</v>
      </c>
      <c r="I285">
        <v>92758288</v>
      </c>
      <c r="J285">
        <v>73740224</v>
      </c>
      <c r="K285">
        <v>102775880</v>
      </c>
      <c r="L285">
        <v>88403696</v>
      </c>
      <c r="M285">
        <v>0</v>
      </c>
      <c r="N285">
        <v>0</v>
      </c>
      <c r="O285">
        <v>0</v>
      </c>
      <c r="P285">
        <v>49100644</v>
      </c>
      <c r="Q285">
        <v>0</v>
      </c>
      <c r="R285">
        <v>49058472</v>
      </c>
      <c r="S285">
        <v>43459104</v>
      </c>
      <c r="T285">
        <v>0</v>
      </c>
      <c r="U285">
        <v>42511696</v>
      </c>
      <c r="V285">
        <v>0</v>
      </c>
      <c r="W285">
        <v>47719664</v>
      </c>
      <c r="X285">
        <v>0</v>
      </c>
      <c r="Y285">
        <v>26098002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185664864</v>
      </c>
      <c r="AG285">
        <v>92730976</v>
      </c>
      <c r="AH285">
        <v>0</v>
      </c>
      <c r="AI285">
        <v>0</v>
      </c>
      <c r="AJ285">
        <v>0</v>
      </c>
      <c r="AK285">
        <v>0</v>
      </c>
      <c r="AL285">
        <v>88223448</v>
      </c>
      <c r="AM285">
        <v>0</v>
      </c>
      <c r="AN285">
        <v>0</v>
      </c>
      <c r="AO285">
        <v>0</v>
      </c>
      <c r="AP285">
        <v>0</v>
      </c>
    </row>
    <row r="286" spans="1:42" x14ac:dyDescent="0.25">
      <c r="A286">
        <v>8523</v>
      </c>
      <c r="B286" s="1">
        <f>DATE(2027,9,1) + TIME(0,0,0)</f>
        <v>46631</v>
      </c>
      <c r="C286">
        <v>94072720</v>
      </c>
      <c r="D286">
        <v>88051872</v>
      </c>
      <c r="E286">
        <v>113791456</v>
      </c>
      <c r="F286">
        <v>82127752</v>
      </c>
      <c r="G286">
        <v>77733016</v>
      </c>
      <c r="H286">
        <v>89647960</v>
      </c>
      <c r="I286">
        <v>92856744</v>
      </c>
      <c r="J286">
        <v>73643560</v>
      </c>
      <c r="K286">
        <v>102829104</v>
      </c>
      <c r="L286">
        <v>88237144</v>
      </c>
      <c r="M286">
        <v>0</v>
      </c>
      <c r="N286">
        <v>0</v>
      </c>
      <c r="O286">
        <v>0</v>
      </c>
      <c r="P286">
        <v>48649792</v>
      </c>
      <c r="Q286">
        <v>0</v>
      </c>
      <c r="R286">
        <v>48575328</v>
      </c>
      <c r="S286">
        <v>42880296</v>
      </c>
      <c r="T286">
        <v>0</v>
      </c>
      <c r="U286">
        <v>42002496</v>
      </c>
      <c r="V286">
        <v>0</v>
      </c>
      <c r="W286">
        <v>47161716</v>
      </c>
      <c r="X286">
        <v>0</v>
      </c>
      <c r="Y286">
        <v>25461862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185258432</v>
      </c>
      <c r="AG286">
        <v>94322896</v>
      </c>
      <c r="AH286">
        <v>0</v>
      </c>
      <c r="AI286">
        <v>0</v>
      </c>
      <c r="AJ286">
        <v>0</v>
      </c>
      <c r="AK286">
        <v>0</v>
      </c>
      <c r="AL286">
        <v>90243824</v>
      </c>
      <c r="AM286">
        <v>0</v>
      </c>
      <c r="AN286">
        <v>0</v>
      </c>
      <c r="AO286">
        <v>0</v>
      </c>
      <c r="AP286">
        <v>0</v>
      </c>
    </row>
    <row r="287" spans="1:42" x14ac:dyDescent="0.25">
      <c r="A287">
        <v>8553</v>
      </c>
      <c r="B287" s="1">
        <f>DATE(2027,10,1) + TIME(0,0,0)</f>
        <v>46661</v>
      </c>
      <c r="C287">
        <v>93877776</v>
      </c>
      <c r="D287">
        <v>87897608</v>
      </c>
      <c r="E287">
        <v>114202552</v>
      </c>
      <c r="F287">
        <v>82112280</v>
      </c>
      <c r="G287">
        <v>77494120</v>
      </c>
      <c r="H287">
        <v>89756168</v>
      </c>
      <c r="I287">
        <v>92956880</v>
      </c>
      <c r="J287">
        <v>73592592</v>
      </c>
      <c r="K287">
        <v>102894776</v>
      </c>
      <c r="L287">
        <v>88047016</v>
      </c>
      <c r="M287">
        <v>0</v>
      </c>
      <c r="N287">
        <v>0</v>
      </c>
      <c r="O287">
        <v>0</v>
      </c>
      <c r="P287">
        <v>48191624</v>
      </c>
      <c r="Q287">
        <v>0</v>
      </c>
      <c r="R287">
        <v>48085436</v>
      </c>
      <c r="S287">
        <v>42305800</v>
      </c>
      <c r="T287">
        <v>0</v>
      </c>
      <c r="U287">
        <v>41497336</v>
      </c>
      <c r="V287">
        <v>0</v>
      </c>
      <c r="W287">
        <v>46598408</v>
      </c>
      <c r="X287">
        <v>0</v>
      </c>
      <c r="Y287">
        <v>24823474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184844208</v>
      </c>
      <c r="AG287">
        <v>96138176</v>
      </c>
      <c r="AH287">
        <v>0</v>
      </c>
      <c r="AI287">
        <v>0</v>
      </c>
      <c r="AJ287">
        <v>0</v>
      </c>
      <c r="AK287">
        <v>0</v>
      </c>
      <c r="AL287">
        <v>92181336</v>
      </c>
      <c r="AM287">
        <v>0</v>
      </c>
      <c r="AN287">
        <v>0</v>
      </c>
      <c r="AO287">
        <v>0</v>
      </c>
      <c r="AP287">
        <v>0</v>
      </c>
    </row>
    <row r="288" spans="1:42" x14ac:dyDescent="0.25">
      <c r="A288">
        <v>8584</v>
      </c>
      <c r="B288" s="1">
        <f>DATE(2027,11,1) + TIME(0,0,0)</f>
        <v>46692</v>
      </c>
      <c r="C288">
        <v>93675616</v>
      </c>
      <c r="D288">
        <v>87733872</v>
      </c>
      <c r="E288">
        <v>114536760</v>
      </c>
      <c r="F288">
        <v>82118536</v>
      </c>
      <c r="G288">
        <v>77284904</v>
      </c>
      <c r="H288">
        <v>89842352</v>
      </c>
      <c r="I288">
        <v>93063304</v>
      </c>
      <c r="J288">
        <v>73514224</v>
      </c>
      <c r="K288">
        <v>102992688</v>
      </c>
      <c r="L288">
        <v>87894328</v>
      </c>
      <c r="M288">
        <v>0</v>
      </c>
      <c r="N288">
        <v>0</v>
      </c>
      <c r="O288">
        <v>0</v>
      </c>
      <c r="P288">
        <v>47756548</v>
      </c>
      <c r="Q288">
        <v>0</v>
      </c>
      <c r="R288">
        <v>47623700</v>
      </c>
      <c r="S288">
        <v>41861968</v>
      </c>
      <c r="T288">
        <v>0</v>
      </c>
      <c r="U288">
        <v>41091152</v>
      </c>
      <c r="V288">
        <v>0</v>
      </c>
      <c r="W288">
        <v>46158284</v>
      </c>
      <c r="X288">
        <v>0</v>
      </c>
      <c r="Y288">
        <v>24378586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184436096</v>
      </c>
      <c r="AG288">
        <v>93390368</v>
      </c>
      <c r="AH288">
        <v>0</v>
      </c>
      <c r="AI288">
        <v>0</v>
      </c>
      <c r="AJ288">
        <v>0</v>
      </c>
      <c r="AK288">
        <v>0</v>
      </c>
      <c r="AL288">
        <v>98760832</v>
      </c>
      <c r="AM288">
        <v>0</v>
      </c>
      <c r="AN288">
        <v>0</v>
      </c>
      <c r="AO288">
        <v>0</v>
      </c>
      <c r="AP288">
        <v>0</v>
      </c>
    </row>
    <row r="289" spans="1:42" x14ac:dyDescent="0.25">
      <c r="A289">
        <v>8614</v>
      </c>
      <c r="B289" s="1">
        <f>DATE(2027,12,1) + TIME(0,0,0)</f>
        <v>46722</v>
      </c>
      <c r="C289">
        <v>93434248</v>
      </c>
      <c r="D289">
        <v>87570072</v>
      </c>
      <c r="E289">
        <v>114888136</v>
      </c>
      <c r="F289">
        <v>82110504</v>
      </c>
      <c r="G289">
        <v>77071480</v>
      </c>
      <c r="H289">
        <v>89931256</v>
      </c>
      <c r="I289">
        <v>93165392</v>
      </c>
      <c r="J289">
        <v>73420104</v>
      </c>
      <c r="K289">
        <v>103069512</v>
      </c>
      <c r="L289">
        <v>87768800</v>
      </c>
      <c r="M289">
        <v>0</v>
      </c>
      <c r="N289">
        <v>0</v>
      </c>
      <c r="O289">
        <v>0</v>
      </c>
      <c r="P289">
        <v>47318772</v>
      </c>
      <c r="Q289">
        <v>0</v>
      </c>
      <c r="R289">
        <v>47154900</v>
      </c>
      <c r="S289">
        <v>41522092</v>
      </c>
      <c r="T289">
        <v>0</v>
      </c>
      <c r="U289">
        <v>40756544</v>
      </c>
      <c r="V289">
        <v>0</v>
      </c>
      <c r="W289">
        <v>45816992</v>
      </c>
      <c r="X289">
        <v>0</v>
      </c>
      <c r="Y289">
        <v>24125114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184103808</v>
      </c>
      <c r="AG289">
        <v>94844608</v>
      </c>
      <c r="AH289">
        <v>0</v>
      </c>
      <c r="AI289">
        <v>0</v>
      </c>
      <c r="AJ289">
        <v>0</v>
      </c>
      <c r="AK289">
        <v>0</v>
      </c>
      <c r="AL289">
        <v>100325624</v>
      </c>
      <c r="AM289">
        <v>0</v>
      </c>
      <c r="AN289">
        <v>0</v>
      </c>
      <c r="AO289">
        <v>0</v>
      </c>
      <c r="AP289">
        <v>0</v>
      </c>
    </row>
    <row r="290" spans="1:42" x14ac:dyDescent="0.25">
      <c r="A290">
        <v>8645</v>
      </c>
      <c r="B290" s="1">
        <f>DATE(2028,1,1) + TIME(0,0,0)</f>
        <v>46753</v>
      </c>
      <c r="C290">
        <v>93399656</v>
      </c>
      <c r="D290">
        <v>88192128</v>
      </c>
      <c r="E290">
        <v>114939400</v>
      </c>
      <c r="F290">
        <v>82711808</v>
      </c>
      <c r="G290">
        <v>76942000</v>
      </c>
      <c r="H290">
        <v>89009664</v>
      </c>
      <c r="I290">
        <v>91889008</v>
      </c>
      <c r="J290">
        <v>73962416</v>
      </c>
      <c r="K290">
        <v>103155312</v>
      </c>
      <c r="L290">
        <v>88098736</v>
      </c>
      <c r="M290">
        <v>0</v>
      </c>
      <c r="N290">
        <v>0</v>
      </c>
      <c r="O290">
        <v>0</v>
      </c>
      <c r="P290">
        <v>46902372</v>
      </c>
      <c r="Q290">
        <v>0</v>
      </c>
      <c r="R290">
        <v>46710020</v>
      </c>
      <c r="S290">
        <v>41195976</v>
      </c>
      <c r="T290">
        <v>0</v>
      </c>
      <c r="U290">
        <v>40437640</v>
      </c>
      <c r="V290">
        <v>0</v>
      </c>
      <c r="W290">
        <v>45494328</v>
      </c>
      <c r="X290">
        <v>0</v>
      </c>
      <c r="Y290">
        <v>23883164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183803344</v>
      </c>
      <c r="AG290">
        <v>96214952</v>
      </c>
      <c r="AH290">
        <v>0</v>
      </c>
      <c r="AI290">
        <v>0</v>
      </c>
      <c r="AJ290">
        <v>0</v>
      </c>
      <c r="AK290">
        <v>0</v>
      </c>
      <c r="AL290">
        <v>101585184</v>
      </c>
      <c r="AM290">
        <v>0</v>
      </c>
      <c r="AN290">
        <v>0</v>
      </c>
      <c r="AO290">
        <v>0</v>
      </c>
      <c r="AP290">
        <v>0</v>
      </c>
    </row>
    <row r="291" spans="1:42" x14ac:dyDescent="0.25">
      <c r="A291">
        <v>8676</v>
      </c>
      <c r="B291" s="1">
        <f>DATE(2028,2,1) + TIME(0,0,0)</f>
        <v>46784</v>
      </c>
      <c r="C291">
        <v>94557392</v>
      </c>
      <c r="D291">
        <v>89422688</v>
      </c>
      <c r="E291">
        <v>118237448</v>
      </c>
      <c r="F291">
        <v>84270344</v>
      </c>
      <c r="G291">
        <v>77560160</v>
      </c>
      <c r="H291">
        <v>90829632</v>
      </c>
      <c r="I291">
        <v>93888848</v>
      </c>
      <c r="J291">
        <v>74871464</v>
      </c>
      <c r="K291">
        <v>105682256</v>
      </c>
      <c r="L291">
        <v>89413944</v>
      </c>
      <c r="M291">
        <v>0</v>
      </c>
      <c r="N291">
        <v>0</v>
      </c>
      <c r="O291">
        <v>0</v>
      </c>
      <c r="P291">
        <v>46477500</v>
      </c>
      <c r="Q291">
        <v>0</v>
      </c>
      <c r="R291">
        <v>46242196</v>
      </c>
      <c r="S291">
        <v>40864516</v>
      </c>
      <c r="T291">
        <v>0</v>
      </c>
      <c r="U291">
        <v>40115324</v>
      </c>
      <c r="V291">
        <v>0</v>
      </c>
      <c r="W291">
        <v>45171284</v>
      </c>
      <c r="X291">
        <v>0</v>
      </c>
      <c r="Y291">
        <v>23643864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179912096</v>
      </c>
      <c r="AG291">
        <v>116922144</v>
      </c>
      <c r="AH291">
        <v>0</v>
      </c>
      <c r="AI291">
        <v>0</v>
      </c>
      <c r="AJ291">
        <v>0</v>
      </c>
      <c r="AK291">
        <v>0</v>
      </c>
      <c r="AL291">
        <v>123480248</v>
      </c>
      <c r="AM291">
        <v>0</v>
      </c>
      <c r="AN291">
        <v>0</v>
      </c>
      <c r="AO291">
        <v>0</v>
      </c>
      <c r="AP291">
        <v>0</v>
      </c>
    </row>
    <row r="292" spans="1:42" x14ac:dyDescent="0.25">
      <c r="A292">
        <v>8705</v>
      </c>
      <c r="B292" s="1">
        <f>DATE(2028,3,1) + TIME(0,0,0)</f>
        <v>46813</v>
      </c>
      <c r="C292">
        <v>94344272</v>
      </c>
      <c r="D292">
        <v>89094648</v>
      </c>
      <c r="E292">
        <v>118668288</v>
      </c>
      <c r="F292">
        <v>84165984</v>
      </c>
      <c r="G292">
        <v>77295496</v>
      </c>
      <c r="H292">
        <v>90959552</v>
      </c>
      <c r="I292">
        <v>94192368</v>
      </c>
      <c r="J292">
        <v>74726312</v>
      </c>
      <c r="K292">
        <v>105800432</v>
      </c>
      <c r="L292">
        <v>89177976</v>
      </c>
      <c r="M292">
        <v>0</v>
      </c>
      <c r="N292">
        <v>0</v>
      </c>
      <c r="O292">
        <v>0</v>
      </c>
      <c r="P292">
        <v>46057208</v>
      </c>
      <c r="Q292">
        <v>0</v>
      </c>
      <c r="R292">
        <v>45806460</v>
      </c>
      <c r="S292">
        <v>40542684</v>
      </c>
      <c r="T292">
        <v>0</v>
      </c>
      <c r="U292">
        <v>39801760</v>
      </c>
      <c r="V292">
        <v>0</v>
      </c>
      <c r="W292">
        <v>44857684</v>
      </c>
      <c r="X292">
        <v>0</v>
      </c>
      <c r="Y292">
        <v>23418656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179639200</v>
      </c>
      <c r="AG292">
        <v>118539824</v>
      </c>
      <c r="AH292">
        <v>0</v>
      </c>
      <c r="AI292">
        <v>0</v>
      </c>
      <c r="AJ292">
        <v>0</v>
      </c>
      <c r="AK292">
        <v>0</v>
      </c>
      <c r="AL292">
        <v>123654544</v>
      </c>
      <c r="AM292">
        <v>0</v>
      </c>
      <c r="AN292">
        <v>0</v>
      </c>
      <c r="AO292">
        <v>0</v>
      </c>
      <c r="AP292">
        <v>0</v>
      </c>
    </row>
    <row r="293" spans="1:42" x14ac:dyDescent="0.25">
      <c r="A293">
        <v>8736</v>
      </c>
      <c r="B293" s="1">
        <f>DATE(2028,4,1) + TIME(0,0,0)</f>
        <v>46844</v>
      </c>
      <c r="C293">
        <v>94209480</v>
      </c>
      <c r="D293">
        <v>88880160</v>
      </c>
      <c r="E293">
        <v>118926440</v>
      </c>
      <c r="F293">
        <v>84134232</v>
      </c>
      <c r="G293">
        <v>77117200</v>
      </c>
      <c r="H293">
        <v>91104120</v>
      </c>
      <c r="I293">
        <v>94261448</v>
      </c>
      <c r="J293">
        <v>74603760</v>
      </c>
      <c r="K293">
        <v>105798128</v>
      </c>
      <c r="L293">
        <v>89052968</v>
      </c>
      <c r="M293">
        <v>0</v>
      </c>
      <c r="N293">
        <v>0</v>
      </c>
      <c r="O293">
        <v>0</v>
      </c>
      <c r="P293">
        <v>45664364</v>
      </c>
      <c r="Q293">
        <v>0</v>
      </c>
      <c r="R293">
        <v>45386340</v>
      </c>
      <c r="S293">
        <v>40252408</v>
      </c>
      <c r="T293">
        <v>0</v>
      </c>
      <c r="U293">
        <v>39518252</v>
      </c>
      <c r="V293">
        <v>0</v>
      </c>
      <c r="W293">
        <v>44572520</v>
      </c>
      <c r="X293">
        <v>0</v>
      </c>
      <c r="Y293">
        <v>23221836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179370752</v>
      </c>
      <c r="AG293">
        <v>119776856</v>
      </c>
      <c r="AH293">
        <v>0</v>
      </c>
      <c r="AI293">
        <v>0</v>
      </c>
      <c r="AJ293">
        <v>0</v>
      </c>
      <c r="AK293">
        <v>0</v>
      </c>
      <c r="AL293">
        <v>124918120</v>
      </c>
      <c r="AM293">
        <v>0</v>
      </c>
      <c r="AN293">
        <v>0</v>
      </c>
      <c r="AO293">
        <v>0</v>
      </c>
      <c r="AP293">
        <v>0</v>
      </c>
    </row>
    <row r="294" spans="1:42" x14ac:dyDescent="0.25">
      <c r="A294">
        <v>8766</v>
      </c>
      <c r="B294" s="1">
        <f>DATE(2028,5,1) + TIME(0,0,0)</f>
        <v>46874</v>
      </c>
      <c r="C294">
        <v>94227536</v>
      </c>
      <c r="D294">
        <v>88591024</v>
      </c>
      <c r="E294">
        <v>119309832</v>
      </c>
      <c r="F294">
        <v>84114528</v>
      </c>
      <c r="G294">
        <v>76845032</v>
      </c>
      <c r="H294">
        <v>91220152</v>
      </c>
      <c r="I294">
        <v>94431976</v>
      </c>
      <c r="J294">
        <v>74435984</v>
      </c>
      <c r="K294">
        <v>105895992</v>
      </c>
      <c r="L294">
        <v>88817240</v>
      </c>
      <c r="M294">
        <v>0</v>
      </c>
      <c r="N294">
        <v>0</v>
      </c>
      <c r="O294">
        <v>0</v>
      </c>
      <c r="P294">
        <v>45246144</v>
      </c>
      <c r="Q294">
        <v>0</v>
      </c>
      <c r="R294">
        <v>44942256</v>
      </c>
      <c r="S294">
        <v>39948492</v>
      </c>
      <c r="T294">
        <v>0</v>
      </c>
      <c r="U294">
        <v>39221124</v>
      </c>
      <c r="V294">
        <v>0</v>
      </c>
      <c r="W294">
        <v>44277072</v>
      </c>
      <c r="X294">
        <v>0</v>
      </c>
      <c r="Y294">
        <v>23024038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179075600</v>
      </c>
      <c r="AG294">
        <v>121004240</v>
      </c>
      <c r="AH294">
        <v>0</v>
      </c>
      <c r="AI294">
        <v>0</v>
      </c>
      <c r="AJ294">
        <v>0</v>
      </c>
      <c r="AK294">
        <v>0</v>
      </c>
      <c r="AL294">
        <v>126114920</v>
      </c>
      <c r="AM294">
        <v>0</v>
      </c>
      <c r="AN294">
        <v>0</v>
      </c>
      <c r="AO294">
        <v>0</v>
      </c>
      <c r="AP294">
        <v>0</v>
      </c>
    </row>
    <row r="295" spans="1:42" x14ac:dyDescent="0.25">
      <c r="A295">
        <v>8797</v>
      </c>
      <c r="B295" s="1">
        <f>DATE(2028,6,1) + TIME(0,0,0)</f>
        <v>46905</v>
      </c>
      <c r="C295">
        <v>93969224</v>
      </c>
      <c r="D295">
        <v>88311384</v>
      </c>
      <c r="E295">
        <v>119643680</v>
      </c>
      <c r="F295">
        <v>84043968</v>
      </c>
      <c r="G295">
        <v>76567360</v>
      </c>
      <c r="H295">
        <v>91334584</v>
      </c>
      <c r="I295">
        <v>94598664</v>
      </c>
      <c r="J295">
        <v>74245776</v>
      </c>
      <c r="K295">
        <v>105994768</v>
      </c>
      <c r="L295">
        <v>88622392</v>
      </c>
      <c r="M295">
        <v>0</v>
      </c>
      <c r="N295">
        <v>0</v>
      </c>
      <c r="O295">
        <v>0</v>
      </c>
      <c r="P295">
        <v>44849904</v>
      </c>
      <c r="Q295">
        <v>0</v>
      </c>
      <c r="R295">
        <v>44522084</v>
      </c>
      <c r="S295">
        <v>39664928</v>
      </c>
      <c r="T295">
        <v>0</v>
      </c>
      <c r="U295">
        <v>38943140</v>
      </c>
      <c r="V295">
        <v>0</v>
      </c>
      <c r="W295">
        <v>43999348</v>
      </c>
      <c r="X295">
        <v>0</v>
      </c>
      <c r="Y295">
        <v>22846456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178758224</v>
      </c>
      <c r="AG295">
        <v>122351400</v>
      </c>
      <c r="AH295">
        <v>0</v>
      </c>
      <c r="AI295">
        <v>0</v>
      </c>
      <c r="AJ295">
        <v>0</v>
      </c>
      <c r="AK295">
        <v>0</v>
      </c>
      <c r="AL295">
        <v>127426472</v>
      </c>
      <c r="AM295">
        <v>0</v>
      </c>
      <c r="AN295">
        <v>0</v>
      </c>
      <c r="AO295">
        <v>0</v>
      </c>
      <c r="AP295">
        <v>0</v>
      </c>
    </row>
    <row r="296" spans="1:42" x14ac:dyDescent="0.25">
      <c r="A296">
        <v>8827</v>
      </c>
      <c r="B296" s="1">
        <f>DATE(2028,7,1) + TIME(0,0,0)</f>
        <v>46935</v>
      </c>
      <c r="C296">
        <v>93677176</v>
      </c>
      <c r="D296">
        <v>88024496</v>
      </c>
      <c r="E296">
        <v>119983544</v>
      </c>
      <c r="F296">
        <v>83987864</v>
      </c>
      <c r="G296">
        <v>76268352</v>
      </c>
      <c r="H296">
        <v>91444512</v>
      </c>
      <c r="I296">
        <v>94749456</v>
      </c>
      <c r="J296">
        <v>74067504</v>
      </c>
      <c r="K296">
        <v>106071416</v>
      </c>
      <c r="L296">
        <v>88400032</v>
      </c>
      <c r="M296">
        <v>0</v>
      </c>
      <c r="N296">
        <v>0</v>
      </c>
      <c r="O296">
        <v>0</v>
      </c>
      <c r="P296">
        <v>44446296</v>
      </c>
      <c r="Q296">
        <v>0</v>
      </c>
      <c r="R296">
        <v>44093824</v>
      </c>
      <c r="S296">
        <v>39380764</v>
      </c>
      <c r="T296">
        <v>0</v>
      </c>
      <c r="U296">
        <v>38653852</v>
      </c>
      <c r="V296">
        <v>0</v>
      </c>
      <c r="W296">
        <v>43722564</v>
      </c>
      <c r="X296">
        <v>0</v>
      </c>
      <c r="Y296">
        <v>22678502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178453456</v>
      </c>
      <c r="AG296">
        <v>123671704</v>
      </c>
      <c r="AH296">
        <v>0</v>
      </c>
      <c r="AI296">
        <v>0</v>
      </c>
      <c r="AJ296">
        <v>0</v>
      </c>
      <c r="AK296">
        <v>0</v>
      </c>
      <c r="AL296">
        <v>128699112</v>
      </c>
      <c r="AM296">
        <v>0</v>
      </c>
      <c r="AN296">
        <v>0</v>
      </c>
      <c r="AO296">
        <v>0</v>
      </c>
      <c r="AP296">
        <v>0</v>
      </c>
    </row>
    <row r="297" spans="1:42" x14ac:dyDescent="0.25">
      <c r="A297">
        <v>8858</v>
      </c>
      <c r="B297" s="1">
        <f>DATE(2028,8,1) + TIME(0,0,0)</f>
        <v>46966</v>
      </c>
      <c r="C297">
        <v>93391832</v>
      </c>
      <c r="D297">
        <v>87723776</v>
      </c>
      <c r="E297">
        <v>120293768</v>
      </c>
      <c r="F297">
        <v>83918712</v>
      </c>
      <c r="G297">
        <v>75973600</v>
      </c>
      <c r="H297">
        <v>91551904</v>
      </c>
      <c r="I297">
        <v>94899888</v>
      </c>
      <c r="J297">
        <v>73861160</v>
      </c>
      <c r="K297">
        <v>106138792</v>
      </c>
      <c r="L297">
        <v>88177728</v>
      </c>
      <c r="M297">
        <v>0</v>
      </c>
      <c r="N297">
        <v>0</v>
      </c>
      <c r="O297">
        <v>0</v>
      </c>
      <c r="P297">
        <v>44063056</v>
      </c>
      <c r="Q297">
        <v>0</v>
      </c>
      <c r="R297">
        <v>43687656</v>
      </c>
      <c r="S297">
        <v>39116232</v>
      </c>
      <c r="T297">
        <v>0</v>
      </c>
      <c r="U297">
        <v>38384220</v>
      </c>
      <c r="V297">
        <v>0</v>
      </c>
      <c r="W297">
        <v>43460076</v>
      </c>
      <c r="X297">
        <v>0</v>
      </c>
      <c r="Y297">
        <v>22529258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178139776</v>
      </c>
      <c r="AG297">
        <v>125054920</v>
      </c>
      <c r="AH297">
        <v>0</v>
      </c>
      <c r="AI297">
        <v>0</v>
      </c>
      <c r="AJ297">
        <v>0</v>
      </c>
      <c r="AK297">
        <v>0</v>
      </c>
      <c r="AL297">
        <v>130035168</v>
      </c>
      <c r="AM297">
        <v>0</v>
      </c>
      <c r="AN297">
        <v>0</v>
      </c>
      <c r="AO297">
        <v>0</v>
      </c>
      <c r="AP297">
        <v>0</v>
      </c>
    </row>
    <row r="298" spans="1:42" x14ac:dyDescent="0.25">
      <c r="A298">
        <v>8889</v>
      </c>
      <c r="B298" s="1">
        <f>DATE(2028,9,1) + TIME(0,0,0)</f>
        <v>46997</v>
      </c>
      <c r="C298">
        <v>93086648</v>
      </c>
      <c r="D298">
        <v>87385424</v>
      </c>
      <c r="E298">
        <v>120603424</v>
      </c>
      <c r="F298">
        <v>83866680</v>
      </c>
      <c r="G298">
        <v>75679384</v>
      </c>
      <c r="H298">
        <v>91649600</v>
      </c>
      <c r="I298">
        <v>95075648</v>
      </c>
      <c r="J298">
        <v>73614752</v>
      </c>
      <c r="K298">
        <v>106120392</v>
      </c>
      <c r="L298">
        <v>87969088</v>
      </c>
      <c r="M298">
        <v>0</v>
      </c>
      <c r="N298">
        <v>0</v>
      </c>
      <c r="O298">
        <v>0</v>
      </c>
      <c r="P298">
        <v>43656556</v>
      </c>
      <c r="Q298">
        <v>0</v>
      </c>
      <c r="R298">
        <v>43258232</v>
      </c>
      <c r="S298">
        <v>38886704</v>
      </c>
      <c r="T298">
        <v>0</v>
      </c>
      <c r="U298">
        <v>38143048</v>
      </c>
      <c r="V298">
        <v>0</v>
      </c>
      <c r="W298">
        <v>43241588</v>
      </c>
      <c r="X298">
        <v>0</v>
      </c>
      <c r="Y298">
        <v>22465820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177817936</v>
      </c>
      <c r="AG298">
        <v>126431104</v>
      </c>
      <c r="AH298">
        <v>0</v>
      </c>
      <c r="AI298">
        <v>0</v>
      </c>
      <c r="AJ298">
        <v>0</v>
      </c>
      <c r="AK298">
        <v>0</v>
      </c>
      <c r="AL298">
        <v>131359272</v>
      </c>
      <c r="AM298">
        <v>0</v>
      </c>
      <c r="AN298">
        <v>0</v>
      </c>
      <c r="AO298">
        <v>0</v>
      </c>
      <c r="AP298">
        <v>0</v>
      </c>
    </row>
    <row r="299" spans="1:42" x14ac:dyDescent="0.25">
      <c r="A299">
        <v>8919</v>
      </c>
      <c r="B299" s="1">
        <f>DATE(2028,10,1) + TIME(0,0,0)</f>
        <v>47027</v>
      </c>
      <c r="C299">
        <v>92743800</v>
      </c>
      <c r="D299">
        <v>87049976</v>
      </c>
      <c r="E299">
        <v>120947440</v>
      </c>
      <c r="F299">
        <v>83791072</v>
      </c>
      <c r="G299">
        <v>75342944</v>
      </c>
      <c r="H299">
        <v>91739712</v>
      </c>
      <c r="I299">
        <v>95219584</v>
      </c>
      <c r="J299">
        <v>73417552</v>
      </c>
      <c r="K299">
        <v>106164776</v>
      </c>
      <c r="L299">
        <v>87694392</v>
      </c>
      <c r="M299">
        <v>0</v>
      </c>
      <c r="N299">
        <v>0</v>
      </c>
      <c r="O299">
        <v>0</v>
      </c>
      <c r="P299">
        <v>43238124</v>
      </c>
      <c r="Q299">
        <v>0</v>
      </c>
      <c r="R299">
        <v>42821224</v>
      </c>
      <c r="S299">
        <v>38652232</v>
      </c>
      <c r="T299">
        <v>0</v>
      </c>
      <c r="U299">
        <v>37907164</v>
      </c>
      <c r="V299">
        <v>0</v>
      </c>
      <c r="W299">
        <v>43032132</v>
      </c>
      <c r="X299">
        <v>0</v>
      </c>
      <c r="Y299">
        <v>22405038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177517744</v>
      </c>
      <c r="AG299">
        <v>127736688</v>
      </c>
      <c r="AH299">
        <v>0</v>
      </c>
      <c r="AI299">
        <v>0</v>
      </c>
      <c r="AJ299">
        <v>0</v>
      </c>
      <c r="AK299">
        <v>0</v>
      </c>
      <c r="AL299">
        <v>132628256</v>
      </c>
      <c r="AM299">
        <v>0</v>
      </c>
      <c r="AN299">
        <v>0</v>
      </c>
      <c r="AO299">
        <v>0</v>
      </c>
      <c r="AP299">
        <v>0</v>
      </c>
    </row>
    <row r="300" spans="1:42" x14ac:dyDescent="0.25">
      <c r="A300">
        <v>8950</v>
      </c>
      <c r="B300" s="1">
        <f>DATE(2028,11,1) + TIME(0,0,0)</f>
        <v>47058</v>
      </c>
      <c r="C300">
        <v>92462352</v>
      </c>
      <c r="D300">
        <v>86714528</v>
      </c>
      <c r="E300">
        <v>121365136</v>
      </c>
      <c r="F300">
        <v>83765592</v>
      </c>
      <c r="G300">
        <v>75420968</v>
      </c>
      <c r="H300">
        <v>91409224</v>
      </c>
      <c r="I300">
        <v>94830480</v>
      </c>
      <c r="J300">
        <v>73318944</v>
      </c>
      <c r="K300">
        <v>106302024</v>
      </c>
      <c r="L300">
        <v>87607736</v>
      </c>
      <c r="M300">
        <v>0</v>
      </c>
      <c r="N300">
        <v>0</v>
      </c>
      <c r="O300">
        <v>0</v>
      </c>
      <c r="P300">
        <v>42839560</v>
      </c>
      <c r="Q300">
        <v>0</v>
      </c>
      <c r="R300">
        <v>42404276</v>
      </c>
      <c r="S300">
        <v>38413436</v>
      </c>
      <c r="T300">
        <v>0</v>
      </c>
      <c r="U300">
        <v>37671200</v>
      </c>
      <c r="V300">
        <v>0</v>
      </c>
      <c r="W300">
        <v>42812596</v>
      </c>
      <c r="X300">
        <v>0</v>
      </c>
      <c r="Y300">
        <v>22316676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177231856</v>
      </c>
      <c r="AG300">
        <v>123548552</v>
      </c>
      <c r="AH300">
        <v>0</v>
      </c>
      <c r="AI300">
        <v>0</v>
      </c>
      <c r="AJ300">
        <v>0</v>
      </c>
      <c r="AK300">
        <v>0</v>
      </c>
      <c r="AL300">
        <v>139538080</v>
      </c>
      <c r="AM300">
        <v>0</v>
      </c>
      <c r="AN300">
        <v>0</v>
      </c>
      <c r="AO300">
        <v>0</v>
      </c>
      <c r="AP300">
        <v>0</v>
      </c>
    </row>
    <row r="301" spans="1:42" x14ac:dyDescent="0.25">
      <c r="A301">
        <v>8980</v>
      </c>
      <c r="B301" s="1">
        <f>DATE(2028,12,1) + TIME(0,0,0)</f>
        <v>47088</v>
      </c>
      <c r="C301">
        <v>91880160</v>
      </c>
      <c r="D301">
        <v>86717032</v>
      </c>
      <c r="E301">
        <v>120971064</v>
      </c>
      <c r="F301">
        <v>83928248</v>
      </c>
      <c r="G301">
        <v>74673384</v>
      </c>
      <c r="H301">
        <v>90772224</v>
      </c>
      <c r="I301">
        <v>94243824</v>
      </c>
      <c r="J301">
        <v>73332896</v>
      </c>
      <c r="K301">
        <v>105950304</v>
      </c>
      <c r="L301">
        <v>87367032</v>
      </c>
      <c r="M301">
        <v>0</v>
      </c>
      <c r="N301">
        <v>0</v>
      </c>
      <c r="O301">
        <v>0</v>
      </c>
      <c r="P301">
        <v>42430476</v>
      </c>
      <c r="Q301">
        <v>0</v>
      </c>
      <c r="R301">
        <v>41976812</v>
      </c>
      <c r="S301">
        <v>38151492</v>
      </c>
      <c r="T301">
        <v>0</v>
      </c>
      <c r="U301">
        <v>37417960</v>
      </c>
      <c r="V301">
        <v>0</v>
      </c>
      <c r="W301">
        <v>42570192</v>
      </c>
      <c r="X301">
        <v>0</v>
      </c>
      <c r="Y301">
        <v>22196596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176954192</v>
      </c>
      <c r="AG301">
        <v>124993200</v>
      </c>
      <c r="AH301">
        <v>0</v>
      </c>
      <c r="AI301">
        <v>0</v>
      </c>
      <c r="AJ301">
        <v>0</v>
      </c>
      <c r="AK301">
        <v>0</v>
      </c>
      <c r="AL301">
        <v>140815408</v>
      </c>
      <c r="AM301">
        <v>0</v>
      </c>
      <c r="AN301">
        <v>0</v>
      </c>
      <c r="AO301">
        <v>0</v>
      </c>
      <c r="AP301">
        <v>0</v>
      </c>
    </row>
    <row r="302" spans="1:42" x14ac:dyDescent="0.25">
      <c r="A302">
        <v>9011</v>
      </c>
      <c r="B302" s="1">
        <f>DATE(2029,1,1) + TIME(0,0,0)</f>
        <v>47119</v>
      </c>
      <c r="C302">
        <v>91094360</v>
      </c>
      <c r="D302">
        <v>86391680</v>
      </c>
      <c r="E302">
        <v>120083480</v>
      </c>
      <c r="F302">
        <v>83238320</v>
      </c>
      <c r="G302">
        <v>74133280</v>
      </c>
      <c r="H302">
        <v>90059792</v>
      </c>
      <c r="I302">
        <v>93766152</v>
      </c>
      <c r="J302">
        <v>72474312</v>
      </c>
      <c r="K302">
        <v>105090656</v>
      </c>
      <c r="L302">
        <v>86628712</v>
      </c>
      <c r="M302">
        <v>0</v>
      </c>
      <c r="N302">
        <v>0</v>
      </c>
      <c r="O302">
        <v>0</v>
      </c>
      <c r="P302">
        <v>42039228</v>
      </c>
      <c r="Q302">
        <v>0</v>
      </c>
      <c r="R302">
        <v>41569208</v>
      </c>
      <c r="S302">
        <v>37808876</v>
      </c>
      <c r="T302">
        <v>0</v>
      </c>
      <c r="U302">
        <v>37109396</v>
      </c>
      <c r="V302">
        <v>0</v>
      </c>
      <c r="W302">
        <v>42285384</v>
      </c>
      <c r="X302">
        <v>0</v>
      </c>
      <c r="Y302">
        <v>21918982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175832592</v>
      </c>
      <c r="AG302">
        <v>128082384</v>
      </c>
      <c r="AH302">
        <v>0</v>
      </c>
      <c r="AI302">
        <v>0</v>
      </c>
      <c r="AJ302">
        <v>0</v>
      </c>
      <c r="AK302">
        <v>0</v>
      </c>
      <c r="AL302">
        <v>143950560</v>
      </c>
      <c r="AM302">
        <v>0</v>
      </c>
      <c r="AN302">
        <v>0</v>
      </c>
      <c r="AO302">
        <v>0</v>
      </c>
      <c r="AP302">
        <v>0</v>
      </c>
    </row>
    <row r="303" spans="1:42" x14ac:dyDescent="0.25">
      <c r="A303">
        <v>9042</v>
      </c>
      <c r="B303" s="1">
        <f>DATE(2029,2,1) + TIME(0,0,0)</f>
        <v>47150</v>
      </c>
      <c r="C303">
        <v>90230792</v>
      </c>
      <c r="D303">
        <v>85524936</v>
      </c>
      <c r="E303">
        <v>119514824</v>
      </c>
      <c r="F303">
        <v>82685600</v>
      </c>
      <c r="G303">
        <v>73465608</v>
      </c>
      <c r="H303">
        <v>89534264</v>
      </c>
      <c r="I303">
        <v>93337040</v>
      </c>
      <c r="J303">
        <v>71957192</v>
      </c>
      <c r="K303">
        <v>104288776</v>
      </c>
      <c r="L303">
        <v>85872520</v>
      </c>
      <c r="M303">
        <v>0</v>
      </c>
      <c r="N303">
        <v>0</v>
      </c>
      <c r="O303">
        <v>0</v>
      </c>
      <c r="P303">
        <v>41644752</v>
      </c>
      <c r="Q303">
        <v>0</v>
      </c>
      <c r="R303">
        <v>41157872</v>
      </c>
      <c r="S303">
        <v>37437760</v>
      </c>
      <c r="T303">
        <v>0</v>
      </c>
      <c r="U303">
        <v>36776576</v>
      </c>
      <c r="V303">
        <v>0</v>
      </c>
      <c r="W303">
        <v>41914220</v>
      </c>
      <c r="X303">
        <v>0</v>
      </c>
      <c r="Y303">
        <v>21589436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180943920</v>
      </c>
      <c r="AG303">
        <v>125908544</v>
      </c>
      <c r="AH303">
        <v>0</v>
      </c>
      <c r="AI303">
        <v>0</v>
      </c>
      <c r="AJ303">
        <v>0</v>
      </c>
      <c r="AK303">
        <v>0</v>
      </c>
      <c r="AL303">
        <v>141698768</v>
      </c>
      <c r="AM303">
        <v>0</v>
      </c>
      <c r="AN303">
        <v>0</v>
      </c>
      <c r="AO303">
        <v>0</v>
      </c>
      <c r="AP303">
        <v>0</v>
      </c>
    </row>
    <row r="304" spans="1:42" x14ac:dyDescent="0.25">
      <c r="A304">
        <v>9070</v>
      </c>
      <c r="B304" s="1">
        <f>DATE(2029,3,1) + TIME(0,0,0)</f>
        <v>47178</v>
      </c>
      <c r="C304">
        <v>89401760</v>
      </c>
      <c r="D304">
        <v>84733928</v>
      </c>
      <c r="E304">
        <v>118909040</v>
      </c>
      <c r="F304">
        <v>82095760</v>
      </c>
      <c r="G304">
        <v>72831288</v>
      </c>
      <c r="H304">
        <v>89035848</v>
      </c>
      <c r="I304">
        <v>92882144</v>
      </c>
      <c r="J304">
        <v>71416288</v>
      </c>
      <c r="K304">
        <v>103585328</v>
      </c>
      <c r="L304">
        <v>85174648</v>
      </c>
      <c r="M304">
        <v>0</v>
      </c>
      <c r="N304">
        <v>0</v>
      </c>
      <c r="O304">
        <v>0</v>
      </c>
      <c r="P304">
        <v>41257548</v>
      </c>
      <c r="Q304">
        <v>0</v>
      </c>
      <c r="R304">
        <v>40754200</v>
      </c>
      <c r="S304">
        <v>37064816</v>
      </c>
      <c r="T304">
        <v>0</v>
      </c>
      <c r="U304">
        <v>36441852</v>
      </c>
      <c r="V304">
        <v>0</v>
      </c>
      <c r="W304">
        <v>41544972</v>
      </c>
      <c r="X304">
        <v>0</v>
      </c>
      <c r="Y304">
        <v>21248092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175148576</v>
      </c>
      <c r="AG304">
        <v>130653928</v>
      </c>
      <c r="AH304">
        <v>0</v>
      </c>
      <c r="AI304">
        <v>0</v>
      </c>
      <c r="AJ304">
        <v>0</v>
      </c>
      <c r="AK304">
        <v>0</v>
      </c>
      <c r="AL304">
        <v>146635120</v>
      </c>
      <c r="AM304">
        <v>0</v>
      </c>
      <c r="AN304">
        <v>0</v>
      </c>
      <c r="AO304">
        <v>0</v>
      </c>
      <c r="AP304">
        <v>0</v>
      </c>
    </row>
    <row r="305" spans="1:42" x14ac:dyDescent="0.25">
      <c r="A305">
        <v>9101</v>
      </c>
      <c r="B305" s="1">
        <f>DATE(2029,4,1) + TIME(0,0,0)</f>
        <v>47209</v>
      </c>
      <c r="C305">
        <v>88622208</v>
      </c>
      <c r="D305">
        <v>83984776</v>
      </c>
      <c r="E305">
        <v>118261744</v>
      </c>
      <c r="F305">
        <v>81550408</v>
      </c>
      <c r="G305">
        <v>72295096</v>
      </c>
      <c r="H305">
        <v>88578352</v>
      </c>
      <c r="I305">
        <v>92477400</v>
      </c>
      <c r="J305">
        <v>70878800</v>
      </c>
      <c r="K305">
        <v>102906896</v>
      </c>
      <c r="L305">
        <v>84566000</v>
      </c>
      <c r="M305">
        <v>0</v>
      </c>
      <c r="N305">
        <v>0</v>
      </c>
      <c r="O305">
        <v>0</v>
      </c>
      <c r="P305">
        <v>40915524</v>
      </c>
      <c r="Q305">
        <v>0</v>
      </c>
      <c r="R305">
        <v>40398952</v>
      </c>
      <c r="S305">
        <v>36727904</v>
      </c>
      <c r="T305">
        <v>0</v>
      </c>
      <c r="U305">
        <v>36139324</v>
      </c>
      <c r="V305">
        <v>0</v>
      </c>
      <c r="W305">
        <v>41212368</v>
      </c>
      <c r="X305">
        <v>0</v>
      </c>
      <c r="Y305">
        <v>20931194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174272880</v>
      </c>
      <c r="AG305">
        <v>136859168</v>
      </c>
      <c r="AH305">
        <v>0</v>
      </c>
      <c r="AI305">
        <v>0</v>
      </c>
      <c r="AJ305">
        <v>0</v>
      </c>
      <c r="AK305">
        <v>0</v>
      </c>
      <c r="AL305">
        <v>149520336</v>
      </c>
      <c r="AM305">
        <v>0</v>
      </c>
      <c r="AN305">
        <v>0</v>
      </c>
      <c r="AO305">
        <v>0</v>
      </c>
      <c r="AP305">
        <v>0</v>
      </c>
    </row>
    <row r="306" spans="1:42" x14ac:dyDescent="0.25">
      <c r="A306">
        <v>9131</v>
      </c>
      <c r="B306" s="1">
        <f>DATE(2029,5,1) + TIME(0,0,0)</f>
        <v>47239</v>
      </c>
      <c r="C306">
        <v>87741984</v>
      </c>
      <c r="D306">
        <v>83153888</v>
      </c>
      <c r="E306">
        <v>117582288</v>
      </c>
      <c r="F306">
        <v>80933848</v>
      </c>
      <c r="G306">
        <v>71701176</v>
      </c>
      <c r="H306">
        <v>88085112</v>
      </c>
      <c r="I306">
        <v>92049176</v>
      </c>
      <c r="J306">
        <v>70328936</v>
      </c>
      <c r="K306">
        <v>102134760</v>
      </c>
      <c r="L306">
        <v>83894856</v>
      </c>
      <c r="M306">
        <v>0</v>
      </c>
      <c r="N306">
        <v>0</v>
      </c>
      <c r="O306">
        <v>0</v>
      </c>
      <c r="P306">
        <v>40539092</v>
      </c>
      <c r="Q306">
        <v>0</v>
      </c>
      <c r="R306">
        <v>40008576</v>
      </c>
      <c r="S306">
        <v>36327288</v>
      </c>
      <c r="T306">
        <v>0</v>
      </c>
      <c r="U306">
        <v>35784200</v>
      </c>
      <c r="V306">
        <v>0</v>
      </c>
      <c r="W306">
        <v>40809676</v>
      </c>
      <c r="X306">
        <v>0</v>
      </c>
      <c r="Y306">
        <v>20558926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173736432</v>
      </c>
      <c r="AG306">
        <v>142396688</v>
      </c>
      <c r="AH306">
        <v>0</v>
      </c>
      <c r="AI306">
        <v>0</v>
      </c>
      <c r="AJ306">
        <v>0</v>
      </c>
      <c r="AK306">
        <v>0</v>
      </c>
      <c r="AL306">
        <v>149545152</v>
      </c>
      <c r="AM306">
        <v>0</v>
      </c>
      <c r="AN306">
        <v>0</v>
      </c>
      <c r="AO306">
        <v>0</v>
      </c>
      <c r="AP306">
        <v>0</v>
      </c>
    </row>
    <row r="307" spans="1:42" x14ac:dyDescent="0.25">
      <c r="A307">
        <v>9162</v>
      </c>
      <c r="B307" s="1">
        <f>DATE(2029,6,1) + TIME(0,0,0)</f>
        <v>47270</v>
      </c>
      <c r="C307">
        <v>86924000</v>
      </c>
      <c r="D307">
        <v>82361424</v>
      </c>
      <c r="E307">
        <v>116928128</v>
      </c>
      <c r="F307">
        <v>80350968</v>
      </c>
      <c r="G307">
        <v>71136536</v>
      </c>
      <c r="H307">
        <v>87607296</v>
      </c>
      <c r="I307">
        <v>91626560</v>
      </c>
      <c r="J307">
        <v>69785448</v>
      </c>
      <c r="K307">
        <v>101405048</v>
      </c>
      <c r="L307">
        <v>83259248</v>
      </c>
      <c r="M307">
        <v>0</v>
      </c>
      <c r="N307">
        <v>0</v>
      </c>
      <c r="O307">
        <v>0</v>
      </c>
      <c r="P307">
        <v>40183528</v>
      </c>
      <c r="Q307">
        <v>0</v>
      </c>
      <c r="R307">
        <v>39638980</v>
      </c>
      <c r="S307">
        <v>35944384</v>
      </c>
      <c r="T307">
        <v>0</v>
      </c>
      <c r="U307">
        <v>35442956</v>
      </c>
      <c r="V307">
        <v>0</v>
      </c>
      <c r="W307">
        <v>40427636</v>
      </c>
      <c r="X307">
        <v>0</v>
      </c>
      <c r="Y307">
        <v>20192416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173602656</v>
      </c>
      <c r="AG307">
        <v>142559744</v>
      </c>
      <c r="AH307">
        <v>0</v>
      </c>
      <c r="AI307">
        <v>0</v>
      </c>
      <c r="AJ307">
        <v>0</v>
      </c>
      <c r="AK307">
        <v>0</v>
      </c>
      <c r="AL307">
        <v>149542912</v>
      </c>
      <c r="AM307">
        <v>0</v>
      </c>
      <c r="AN307">
        <v>0</v>
      </c>
      <c r="AO307">
        <v>0</v>
      </c>
      <c r="AP307">
        <v>0</v>
      </c>
    </row>
    <row r="308" spans="1:42" x14ac:dyDescent="0.25">
      <c r="A308">
        <v>9192</v>
      </c>
      <c r="B308" s="1">
        <f>DATE(2029,7,1) + TIME(0,0,0)</f>
        <v>47300</v>
      </c>
      <c r="C308">
        <v>86101904</v>
      </c>
      <c r="D308">
        <v>81549800</v>
      </c>
      <c r="E308">
        <v>116281176</v>
      </c>
      <c r="F308">
        <v>79779984</v>
      </c>
      <c r="G308">
        <v>70544560</v>
      </c>
      <c r="H308">
        <v>87110912</v>
      </c>
      <c r="I308">
        <v>91196112</v>
      </c>
      <c r="J308">
        <v>69232312</v>
      </c>
      <c r="K308">
        <v>100677560</v>
      </c>
      <c r="L308">
        <v>82596696</v>
      </c>
      <c r="M308">
        <v>0</v>
      </c>
      <c r="N308">
        <v>0</v>
      </c>
      <c r="O308">
        <v>0</v>
      </c>
      <c r="P308">
        <v>39822196</v>
      </c>
      <c r="Q308">
        <v>0</v>
      </c>
      <c r="R308">
        <v>39263912</v>
      </c>
      <c r="S308">
        <v>35546516</v>
      </c>
      <c r="T308">
        <v>0</v>
      </c>
      <c r="U308">
        <v>35088976</v>
      </c>
      <c r="V308">
        <v>0</v>
      </c>
      <c r="W308">
        <v>40030620</v>
      </c>
      <c r="X308">
        <v>0</v>
      </c>
      <c r="Y308">
        <v>19806206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173471696</v>
      </c>
      <c r="AG308">
        <v>142684160</v>
      </c>
      <c r="AH308">
        <v>0</v>
      </c>
      <c r="AI308">
        <v>0</v>
      </c>
      <c r="AJ308">
        <v>0</v>
      </c>
      <c r="AK308">
        <v>0</v>
      </c>
      <c r="AL308">
        <v>149540736</v>
      </c>
      <c r="AM308">
        <v>0</v>
      </c>
      <c r="AN308">
        <v>0</v>
      </c>
      <c r="AO308">
        <v>0</v>
      </c>
      <c r="AP308">
        <v>0</v>
      </c>
    </row>
    <row r="309" spans="1:42" x14ac:dyDescent="0.25">
      <c r="A309">
        <v>9223</v>
      </c>
      <c r="B309" s="1">
        <f>DATE(2029,8,1) + TIME(0,0,0)</f>
        <v>47331</v>
      </c>
      <c r="C309">
        <v>85329800</v>
      </c>
      <c r="D309">
        <v>80785920</v>
      </c>
      <c r="E309">
        <v>115651232</v>
      </c>
      <c r="F309">
        <v>79236768</v>
      </c>
      <c r="G309">
        <v>69976080</v>
      </c>
      <c r="H309">
        <v>86619880</v>
      </c>
      <c r="I309">
        <v>90768120</v>
      </c>
      <c r="J309">
        <v>68680656</v>
      </c>
      <c r="K309">
        <v>99983944</v>
      </c>
      <c r="L309">
        <v>81962496</v>
      </c>
      <c r="M309">
        <v>0</v>
      </c>
      <c r="N309">
        <v>0</v>
      </c>
      <c r="O309">
        <v>0</v>
      </c>
      <c r="P309">
        <v>39480820</v>
      </c>
      <c r="Q309">
        <v>0</v>
      </c>
      <c r="R309">
        <v>38908096</v>
      </c>
      <c r="S309">
        <v>35165652</v>
      </c>
      <c r="T309">
        <v>0</v>
      </c>
      <c r="U309">
        <v>34748472</v>
      </c>
      <c r="V309">
        <v>0</v>
      </c>
      <c r="W309">
        <v>39651224</v>
      </c>
      <c r="X309">
        <v>0</v>
      </c>
      <c r="Y309">
        <v>19430100</v>
      </c>
      <c r="Z309">
        <v>0</v>
      </c>
      <c r="AA309">
        <v>0</v>
      </c>
      <c r="AB309">
        <v>128658000</v>
      </c>
      <c r="AC309">
        <v>0</v>
      </c>
      <c r="AD309">
        <v>0</v>
      </c>
      <c r="AE309">
        <v>0</v>
      </c>
      <c r="AF309">
        <v>171909504</v>
      </c>
      <c r="AG309">
        <v>98075640</v>
      </c>
      <c r="AH309">
        <v>0</v>
      </c>
      <c r="AI309">
        <v>0</v>
      </c>
      <c r="AJ309">
        <v>0</v>
      </c>
      <c r="AK309">
        <v>0</v>
      </c>
      <c r="AL309">
        <v>102383648</v>
      </c>
      <c r="AM309">
        <v>0</v>
      </c>
      <c r="AN309">
        <v>0</v>
      </c>
      <c r="AO309">
        <v>0</v>
      </c>
      <c r="AP309">
        <v>0</v>
      </c>
    </row>
    <row r="310" spans="1:42" x14ac:dyDescent="0.25">
      <c r="A310">
        <v>9254</v>
      </c>
      <c r="B310" s="1">
        <f>DATE(2029,9,1) + TIME(0,0,0)</f>
        <v>47362</v>
      </c>
      <c r="C310">
        <v>84554536</v>
      </c>
      <c r="D310">
        <v>79987640</v>
      </c>
      <c r="E310">
        <v>114985640</v>
      </c>
      <c r="F310">
        <v>78679800</v>
      </c>
      <c r="G310">
        <v>69400552</v>
      </c>
      <c r="H310">
        <v>86102080</v>
      </c>
      <c r="I310">
        <v>90322752</v>
      </c>
      <c r="J310">
        <v>68086896</v>
      </c>
      <c r="K310">
        <v>99273112</v>
      </c>
      <c r="L310">
        <v>81312512</v>
      </c>
      <c r="M310">
        <v>0</v>
      </c>
      <c r="N310">
        <v>0</v>
      </c>
      <c r="O310">
        <v>0</v>
      </c>
      <c r="P310">
        <v>39132784</v>
      </c>
      <c r="Q310">
        <v>0</v>
      </c>
      <c r="R310">
        <v>38540956</v>
      </c>
      <c r="S310">
        <v>34769932</v>
      </c>
      <c r="T310">
        <v>0</v>
      </c>
      <c r="U310">
        <v>34394220</v>
      </c>
      <c r="V310">
        <v>0</v>
      </c>
      <c r="W310">
        <v>39258540</v>
      </c>
      <c r="X310">
        <v>0</v>
      </c>
      <c r="Y310">
        <v>19035692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193038272</v>
      </c>
      <c r="AG310">
        <v>64287552</v>
      </c>
      <c r="AH310">
        <v>0</v>
      </c>
      <c r="AI310">
        <v>0</v>
      </c>
      <c r="AJ310">
        <v>0</v>
      </c>
      <c r="AK310">
        <v>0</v>
      </c>
      <c r="AL310">
        <v>45879412</v>
      </c>
      <c r="AM310">
        <v>0</v>
      </c>
      <c r="AN310">
        <v>0</v>
      </c>
      <c r="AO310">
        <v>0</v>
      </c>
      <c r="AP310">
        <v>0</v>
      </c>
    </row>
    <row r="311" spans="1:42" x14ac:dyDescent="0.25">
      <c r="A311">
        <v>9284</v>
      </c>
      <c r="B311" s="1">
        <f>DATE(2029,10,1) + TIME(0,0,0)</f>
        <v>47392</v>
      </c>
      <c r="C311">
        <v>83835376</v>
      </c>
      <c r="D311">
        <v>79157040</v>
      </c>
      <c r="E311">
        <v>114233208</v>
      </c>
      <c r="F311">
        <v>78045040</v>
      </c>
      <c r="G311">
        <v>68868872</v>
      </c>
      <c r="H311">
        <v>85407616</v>
      </c>
      <c r="I311">
        <v>89825752</v>
      </c>
      <c r="J311">
        <v>67355096</v>
      </c>
      <c r="K311">
        <v>98509544</v>
      </c>
      <c r="L311">
        <v>80668456</v>
      </c>
      <c r="M311">
        <v>0</v>
      </c>
      <c r="N311">
        <v>0</v>
      </c>
      <c r="O311">
        <v>0</v>
      </c>
      <c r="P311">
        <v>38788080</v>
      </c>
      <c r="Q311">
        <v>0</v>
      </c>
      <c r="R311">
        <v>38174116</v>
      </c>
      <c r="S311">
        <v>34342152</v>
      </c>
      <c r="T311">
        <v>0</v>
      </c>
      <c r="U311">
        <v>34017212</v>
      </c>
      <c r="V311">
        <v>0</v>
      </c>
      <c r="W311">
        <v>38867324</v>
      </c>
      <c r="X311">
        <v>0</v>
      </c>
      <c r="Y311">
        <v>18578432</v>
      </c>
      <c r="Z311">
        <v>0</v>
      </c>
      <c r="AA311">
        <v>0</v>
      </c>
      <c r="AB311">
        <v>50287712</v>
      </c>
      <c r="AC311">
        <v>0</v>
      </c>
      <c r="AD311">
        <v>0</v>
      </c>
      <c r="AE311">
        <v>0</v>
      </c>
      <c r="AF311">
        <v>184312992</v>
      </c>
      <c r="AG311">
        <v>58087156</v>
      </c>
      <c r="AH311">
        <v>0</v>
      </c>
      <c r="AI311">
        <v>0</v>
      </c>
      <c r="AJ311">
        <v>0</v>
      </c>
      <c r="AK311">
        <v>0</v>
      </c>
      <c r="AL311">
        <v>43893180</v>
      </c>
      <c r="AM311">
        <v>0</v>
      </c>
      <c r="AN311">
        <v>0</v>
      </c>
      <c r="AO311">
        <v>0</v>
      </c>
      <c r="AP311">
        <v>0</v>
      </c>
    </row>
    <row r="312" spans="1:42" x14ac:dyDescent="0.25">
      <c r="A312">
        <v>9315</v>
      </c>
      <c r="B312" s="1">
        <f>DATE(2029,11,1) + TIME(0,0,0)</f>
        <v>47423</v>
      </c>
      <c r="C312">
        <v>83061696</v>
      </c>
      <c r="D312">
        <v>78436920</v>
      </c>
      <c r="E312">
        <v>113682312</v>
      </c>
      <c r="F312">
        <v>77570336</v>
      </c>
      <c r="G312">
        <v>68262264</v>
      </c>
      <c r="H312">
        <v>84903624</v>
      </c>
      <c r="I312">
        <v>89409912</v>
      </c>
      <c r="J312">
        <v>66878292</v>
      </c>
      <c r="K312">
        <v>97770432</v>
      </c>
      <c r="L312">
        <v>80025704</v>
      </c>
      <c r="M312">
        <v>0</v>
      </c>
      <c r="N312">
        <v>0</v>
      </c>
      <c r="O312">
        <v>0</v>
      </c>
      <c r="P312">
        <v>38449064</v>
      </c>
      <c r="Q312">
        <v>0</v>
      </c>
      <c r="R312">
        <v>37827636</v>
      </c>
      <c r="S312">
        <v>33945328</v>
      </c>
      <c r="T312">
        <v>0</v>
      </c>
      <c r="U312">
        <v>33663596</v>
      </c>
      <c r="V312">
        <v>0</v>
      </c>
      <c r="W312">
        <v>38429172</v>
      </c>
      <c r="X312">
        <v>0</v>
      </c>
      <c r="Y312">
        <v>18153276</v>
      </c>
      <c r="Z312">
        <v>0</v>
      </c>
      <c r="AA312">
        <v>0</v>
      </c>
      <c r="AB312">
        <v>51871088</v>
      </c>
      <c r="AC312">
        <v>0</v>
      </c>
      <c r="AD312">
        <v>0</v>
      </c>
      <c r="AE312">
        <v>0</v>
      </c>
      <c r="AF312">
        <v>183787744</v>
      </c>
      <c r="AG312">
        <v>59223020</v>
      </c>
      <c r="AH312">
        <v>0</v>
      </c>
      <c r="AI312">
        <v>0</v>
      </c>
      <c r="AJ312">
        <v>0</v>
      </c>
      <c r="AK312">
        <v>0</v>
      </c>
      <c r="AL312">
        <v>47226608</v>
      </c>
      <c r="AM312">
        <v>0</v>
      </c>
      <c r="AN312">
        <v>0</v>
      </c>
      <c r="AO312">
        <v>0</v>
      </c>
      <c r="AP312">
        <v>0</v>
      </c>
    </row>
    <row r="313" spans="1:42" x14ac:dyDescent="0.25">
      <c r="A313">
        <v>9345</v>
      </c>
      <c r="B313" s="1">
        <f>DATE(2029,12,1) + TIME(0,0,0)</f>
        <v>47453</v>
      </c>
      <c r="C313">
        <v>82291464</v>
      </c>
      <c r="D313">
        <v>77687712</v>
      </c>
      <c r="E313">
        <v>113039776</v>
      </c>
      <c r="F313">
        <v>77025184</v>
      </c>
      <c r="G313">
        <v>67663976</v>
      </c>
      <c r="H313">
        <v>84382136</v>
      </c>
      <c r="I313">
        <v>88950968</v>
      </c>
      <c r="J313">
        <v>66298740</v>
      </c>
      <c r="K313">
        <v>97050592</v>
      </c>
      <c r="L313">
        <v>79375288</v>
      </c>
      <c r="M313">
        <v>0</v>
      </c>
      <c r="N313">
        <v>0</v>
      </c>
      <c r="O313">
        <v>0</v>
      </c>
      <c r="P313">
        <v>38100224</v>
      </c>
      <c r="Q313">
        <v>0</v>
      </c>
      <c r="R313">
        <v>37473252</v>
      </c>
      <c r="S313">
        <v>33537886</v>
      </c>
      <c r="T313">
        <v>0</v>
      </c>
      <c r="U313">
        <v>33300572</v>
      </c>
      <c r="V313">
        <v>0</v>
      </c>
      <c r="W313">
        <v>37999504</v>
      </c>
      <c r="X313">
        <v>0</v>
      </c>
      <c r="Y313">
        <v>17721408</v>
      </c>
      <c r="Z313">
        <v>0</v>
      </c>
      <c r="AA313">
        <v>0</v>
      </c>
      <c r="AB313">
        <v>54366588</v>
      </c>
      <c r="AC313">
        <v>0</v>
      </c>
      <c r="AD313">
        <v>0</v>
      </c>
      <c r="AE313">
        <v>0</v>
      </c>
      <c r="AF313">
        <v>183351888</v>
      </c>
      <c r="AG313">
        <v>60841052</v>
      </c>
      <c r="AH313">
        <v>0</v>
      </c>
      <c r="AI313">
        <v>0</v>
      </c>
      <c r="AJ313">
        <v>0</v>
      </c>
      <c r="AK313">
        <v>0</v>
      </c>
      <c r="AL313">
        <v>49179964</v>
      </c>
      <c r="AM313">
        <v>0</v>
      </c>
      <c r="AN313">
        <v>0</v>
      </c>
      <c r="AO313">
        <v>0</v>
      </c>
      <c r="AP313">
        <v>0</v>
      </c>
    </row>
    <row r="314" spans="1:42" x14ac:dyDescent="0.25">
      <c r="A314">
        <v>9376</v>
      </c>
      <c r="B314" s="1">
        <f>DATE(2030,1,1) + TIME(0,0,0)</f>
        <v>47484</v>
      </c>
      <c r="C314">
        <v>81550216</v>
      </c>
      <c r="D314">
        <v>76966264</v>
      </c>
      <c r="E314">
        <v>112422496</v>
      </c>
      <c r="F314">
        <v>76515424</v>
      </c>
      <c r="G314">
        <v>67072456</v>
      </c>
      <c r="H314">
        <v>83863232</v>
      </c>
      <c r="I314">
        <v>88487824</v>
      </c>
      <c r="J314">
        <v>65706884</v>
      </c>
      <c r="K314">
        <v>96364168</v>
      </c>
      <c r="L314">
        <v>78732720</v>
      </c>
      <c r="M314">
        <v>0</v>
      </c>
      <c r="N314">
        <v>0</v>
      </c>
      <c r="O314">
        <v>0</v>
      </c>
      <c r="P314">
        <v>37770840</v>
      </c>
      <c r="Q314">
        <v>0</v>
      </c>
      <c r="R314">
        <v>37137616</v>
      </c>
      <c r="S314">
        <v>33151594</v>
      </c>
      <c r="T314">
        <v>0</v>
      </c>
      <c r="U314">
        <v>32954466</v>
      </c>
      <c r="V314">
        <v>0</v>
      </c>
      <c r="W314">
        <v>37594940</v>
      </c>
      <c r="X314">
        <v>0</v>
      </c>
      <c r="Y314">
        <v>17336074</v>
      </c>
      <c r="Z314">
        <v>0</v>
      </c>
      <c r="AA314">
        <v>0</v>
      </c>
      <c r="AB314">
        <v>60701792</v>
      </c>
      <c r="AC314">
        <v>0</v>
      </c>
      <c r="AD314">
        <v>0</v>
      </c>
      <c r="AE314">
        <v>0</v>
      </c>
      <c r="AF314">
        <v>182636256</v>
      </c>
      <c r="AG314">
        <v>57484232</v>
      </c>
      <c r="AH314">
        <v>0</v>
      </c>
      <c r="AI314">
        <v>0</v>
      </c>
      <c r="AJ314">
        <v>0</v>
      </c>
      <c r="AK314">
        <v>0</v>
      </c>
      <c r="AL314">
        <v>53886080</v>
      </c>
      <c r="AM314">
        <v>0</v>
      </c>
      <c r="AN314">
        <v>0</v>
      </c>
      <c r="AO314">
        <v>0</v>
      </c>
      <c r="AP314">
        <v>0</v>
      </c>
    </row>
    <row r="315" spans="1:42" x14ac:dyDescent="0.25">
      <c r="A315">
        <v>9407</v>
      </c>
      <c r="B315" s="1">
        <f>DATE(2030,2,1) + TIME(0,0,0)</f>
        <v>47515</v>
      </c>
      <c r="C315">
        <v>80796496</v>
      </c>
      <c r="D315">
        <v>76238656</v>
      </c>
      <c r="E315">
        <v>111808336</v>
      </c>
      <c r="F315">
        <v>76009368</v>
      </c>
      <c r="G315">
        <v>66458084</v>
      </c>
      <c r="H315">
        <v>83336008</v>
      </c>
      <c r="I315">
        <v>88031432</v>
      </c>
      <c r="J315">
        <v>65120108</v>
      </c>
      <c r="K315">
        <v>95655328</v>
      </c>
      <c r="L315">
        <v>78086672</v>
      </c>
      <c r="M315">
        <v>0</v>
      </c>
      <c r="N315">
        <v>0</v>
      </c>
      <c r="O315">
        <v>0</v>
      </c>
      <c r="P315">
        <v>37435392</v>
      </c>
      <c r="Q315">
        <v>0</v>
      </c>
      <c r="R315">
        <v>36797024</v>
      </c>
      <c r="S315">
        <v>32758126</v>
      </c>
      <c r="T315">
        <v>0</v>
      </c>
      <c r="U315">
        <v>32601384</v>
      </c>
      <c r="V315">
        <v>0</v>
      </c>
      <c r="W315">
        <v>37180768</v>
      </c>
      <c r="X315">
        <v>0</v>
      </c>
      <c r="Y315">
        <v>16912192</v>
      </c>
      <c r="Z315">
        <v>0</v>
      </c>
      <c r="AA315">
        <v>0</v>
      </c>
      <c r="AB315">
        <v>62160592</v>
      </c>
      <c r="AC315">
        <v>0</v>
      </c>
      <c r="AD315">
        <v>0</v>
      </c>
      <c r="AE315">
        <v>0</v>
      </c>
      <c r="AF315">
        <v>182180752</v>
      </c>
      <c r="AG315">
        <v>57775008</v>
      </c>
      <c r="AH315">
        <v>0</v>
      </c>
      <c r="AI315">
        <v>0</v>
      </c>
      <c r="AJ315">
        <v>0</v>
      </c>
      <c r="AK315">
        <v>0</v>
      </c>
      <c r="AL315">
        <v>54344280</v>
      </c>
      <c r="AM315">
        <v>0</v>
      </c>
      <c r="AN315">
        <v>0</v>
      </c>
      <c r="AO315">
        <v>0</v>
      </c>
      <c r="AP315">
        <v>0</v>
      </c>
    </row>
    <row r="316" spans="1:42" x14ac:dyDescent="0.25">
      <c r="A316">
        <v>9435</v>
      </c>
      <c r="B316" s="1">
        <f>DATE(2030,3,1) + TIME(0,0,0)</f>
        <v>47543</v>
      </c>
      <c r="C316">
        <v>80062584</v>
      </c>
      <c r="D316">
        <v>75529304</v>
      </c>
      <c r="E316">
        <v>111202560</v>
      </c>
      <c r="F316">
        <v>75502536</v>
      </c>
      <c r="G316">
        <v>65852336</v>
      </c>
      <c r="H316">
        <v>82818664</v>
      </c>
      <c r="I316">
        <v>87584080</v>
      </c>
      <c r="J316">
        <v>64545724</v>
      </c>
      <c r="K316">
        <v>94962384</v>
      </c>
      <c r="L316">
        <v>77455576</v>
      </c>
      <c r="M316">
        <v>0</v>
      </c>
      <c r="N316">
        <v>0</v>
      </c>
      <c r="O316">
        <v>0</v>
      </c>
      <c r="P316">
        <v>37107392</v>
      </c>
      <c r="Q316">
        <v>0</v>
      </c>
      <c r="R316">
        <v>36463672</v>
      </c>
      <c r="S316">
        <v>32371616</v>
      </c>
      <c r="T316">
        <v>0</v>
      </c>
      <c r="U316">
        <v>32253456</v>
      </c>
      <c r="V316">
        <v>0</v>
      </c>
      <c r="W316">
        <v>36773536</v>
      </c>
      <c r="X316">
        <v>0</v>
      </c>
      <c r="Y316">
        <v>16457658</v>
      </c>
      <c r="Z316">
        <v>0</v>
      </c>
      <c r="AA316">
        <v>0</v>
      </c>
      <c r="AB316">
        <v>75573384</v>
      </c>
      <c r="AC316">
        <v>0</v>
      </c>
      <c r="AD316">
        <v>0</v>
      </c>
      <c r="AE316">
        <v>0</v>
      </c>
      <c r="AF316">
        <v>178732624</v>
      </c>
      <c r="AG316">
        <v>67883736</v>
      </c>
      <c r="AH316">
        <v>0</v>
      </c>
      <c r="AI316">
        <v>0</v>
      </c>
      <c r="AJ316">
        <v>0</v>
      </c>
      <c r="AK316">
        <v>0</v>
      </c>
      <c r="AL316">
        <v>65511568</v>
      </c>
      <c r="AM316">
        <v>0</v>
      </c>
      <c r="AN316">
        <v>0</v>
      </c>
      <c r="AO316">
        <v>0</v>
      </c>
      <c r="AP316">
        <v>0</v>
      </c>
    </row>
    <row r="317" spans="1:42" x14ac:dyDescent="0.25">
      <c r="A317">
        <v>9466</v>
      </c>
      <c r="B317" s="1">
        <f>DATE(2030,4,1) + TIME(0,0,0)</f>
        <v>47574</v>
      </c>
      <c r="C317">
        <v>79421176</v>
      </c>
      <c r="D317">
        <v>74888928</v>
      </c>
      <c r="E317">
        <v>110640944</v>
      </c>
      <c r="F317">
        <v>75058272</v>
      </c>
      <c r="G317">
        <v>65329344</v>
      </c>
      <c r="H317">
        <v>82348856</v>
      </c>
      <c r="I317">
        <v>87178408</v>
      </c>
      <c r="J317">
        <v>64011284</v>
      </c>
      <c r="K317">
        <v>94347976</v>
      </c>
      <c r="L317">
        <v>76898864</v>
      </c>
      <c r="M317">
        <v>0</v>
      </c>
      <c r="N317">
        <v>0</v>
      </c>
      <c r="O317">
        <v>0</v>
      </c>
      <c r="P317">
        <v>36812744</v>
      </c>
      <c r="Q317">
        <v>0</v>
      </c>
      <c r="R317">
        <v>36169348</v>
      </c>
      <c r="S317">
        <v>32032772</v>
      </c>
      <c r="T317">
        <v>0</v>
      </c>
      <c r="U317">
        <v>31946538</v>
      </c>
      <c r="V317">
        <v>0</v>
      </c>
      <c r="W317">
        <v>36420256</v>
      </c>
      <c r="X317">
        <v>0</v>
      </c>
      <c r="Y317">
        <v>16061794</v>
      </c>
      <c r="Z317">
        <v>0</v>
      </c>
      <c r="AA317">
        <v>0</v>
      </c>
      <c r="AB317">
        <v>78289280</v>
      </c>
      <c r="AC317">
        <v>0</v>
      </c>
      <c r="AD317">
        <v>0</v>
      </c>
      <c r="AE317">
        <v>0</v>
      </c>
      <c r="AF317">
        <v>177907728</v>
      </c>
      <c r="AG317">
        <v>69968120</v>
      </c>
      <c r="AH317">
        <v>0</v>
      </c>
      <c r="AI317">
        <v>0</v>
      </c>
      <c r="AJ317">
        <v>0</v>
      </c>
      <c r="AK317">
        <v>0</v>
      </c>
      <c r="AL317">
        <v>66821200</v>
      </c>
      <c r="AM317">
        <v>0</v>
      </c>
      <c r="AN317">
        <v>0</v>
      </c>
      <c r="AO317">
        <v>0</v>
      </c>
      <c r="AP317">
        <v>0</v>
      </c>
    </row>
    <row r="318" spans="1:42" x14ac:dyDescent="0.25">
      <c r="A318">
        <v>9496</v>
      </c>
      <c r="B318" s="1">
        <f>DATE(2030,5,1) + TIME(0,0,0)</f>
        <v>47604</v>
      </c>
      <c r="C318">
        <v>78730368</v>
      </c>
      <c r="D318">
        <v>74166472</v>
      </c>
      <c r="E318">
        <v>110030104</v>
      </c>
      <c r="F318">
        <v>74563088</v>
      </c>
      <c r="G318">
        <v>64758788</v>
      </c>
      <c r="H318">
        <v>81825216</v>
      </c>
      <c r="I318">
        <v>86738824</v>
      </c>
      <c r="J318">
        <v>63423488</v>
      </c>
      <c r="K318">
        <v>93674776</v>
      </c>
      <c r="L318">
        <v>76292672</v>
      </c>
      <c r="M318">
        <v>0</v>
      </c>
      <c r="N318">
        <v>0</v>
      </c>
      <c r="O318">
        <v>0</v>
      </c>
      <c r="P318">
        <v>36477700</v>
      </c>
      <c r="Q318">
        <v>0</v>
      </c>
      <c r="R318">
        <v>35848288</v>
      </c>
      <c r="S318">
        <v>31724970</v>
      </c>
      <c r="T318">
        <v>0</v>
      </c>
      <c r="U318">
        <v>31654498</v>
      </c>
      <c r="V318">
        <v>0</v>
      </c>
      <c r="W318">
        <v>36103388</v>
      </c>
      <c r="X318">
        <v>0</v>
      </c>
      <c r="Y318">
        <v>15770413</v>
      </c>
      <c r="Z318">
        <v>0</v>
      </c>
      <c r="AA318">
        <v>0</v>
      </c>
      <c r="AB318">
        <v>81461472</v>
      </c>
      <c r="AC318">
        <v>0</v>
      </c>
      <c r="AD318">
        <v>0</v>
      </c>
      <c r="AE318">
        <v>0</v>
      </c>
      <c r="AF318">
        <v>176947120</v>
      </c>
      <c r="AG318">
        <v>71916224</v>
      </c>
      <c r="AH318">
        <v>0</v>
      </c>
      <c r="AI318">
        <v>0</v>
      </c>
      <c r="AJ318">
        <v>0</v>
      </c>
      <c r="AK318">
        <v>0</v>
      </c>
      <c r="AL318">
        <v>68919296</v>
      </c>
      <c r="AM318">
        <v>0</v>
      </c>
      <c r="AN318">
        <v>0</v>
      </c>
      <c r="AO318">
        <v>0</v>
      </c>
      <c r="AP318">
        <v>0</v>
      </c>
    </row>
    <row r="319" spans="1:42" x14ac:dyDescent="0.25">
      <c r="A319">
        <v>9527</v>
      </c>
      <c r="B319" s="1">
        <f>DATE(2030,6,1) + TIME(0,0,0)</f>
        <v>47635</v>
      </c>
      <c r="C319">
        <v>78069864</v>
      </c>
      <c r="D319">
        <v>73487112</v>
      </c>
      <c r="E319">
        <v>109445504</v>
      </c>
      <c r="F319">
        <v>74085056</v>
      </c>
      <c r="G319">
        <v>64212352</v>
      </c>
      <c r="H319">
        <v>81325696</v>
      </c>
      <c r="I319">
        <v>86307776</v>
      </c>
      <c r="J319">
        <v>62878416</v>
      </c>
      <c r="K319">
        <v>93021744</v>
      </c>
      <c r="L319">
        <v>75712520</v>
      </c>
      <c r="M319">
        <v>0</v>
      </c>
      <c r="N319">
        <v>0</v>
      </c>
      <c r="O319">
        <v>0</v>
      </c>
      <c r="P319">
        <v>36163124</v>
      </c>
      <c r="Q319">
        <v>0</v>
      </c>
      <c r="R319">
        <v>35530388</v>
      </c>
      <c r="S319">
        <v>31454502</v>
      </c>
      <c r="T319">
        <v>0</v>
      </c>
      <c r="U319">
        <v>31389294</v>
      </c>
      <c r="V319">
        <v>0</v>
      </c>
      <c r="W319">
        <v>35834496</v>
      </c>
      <c r="X319">
        <v>0</v>
      </c>
      <c r="Y319">
        <v>15557326</v>
      </c>
      <c r="Z319">
        <v>0</v>
      </c>
      <c r="AA319">
        <v>0</v>
      </c>
      <c r="AB319">
        <v>82254272</v>
      </c>
      <c r="AC319">
        <v>0</v>
      </c>
      <c r="AD319">
        <v>0</v>
      </c>
      <c r="AE319">
        <v>0</v>
      </c>
      <c r="AF319">
        <v>176504880</v>
      </c>
      <c r="AG319">
        <v>72238480</v>
      </c>
      <c r="AH319">
        <v>0</v>
      </c>
      <c r="AI319">
        <v>0</v>
      </c>
      <c r="AJ319">
        <v>0</v>
      </c>
      <c r="AK319">
        <v>0</v>
      </c>
      <c r="AL319">
        <v>69075144</v>
      </c>
      <c r="AM319">
        <v>0</v>
      </c>
      <c r="AN319">
        <v>0</v>
      </c>
      <c r="AO319">
        <v>0</v>
      </c>
      <c r="AP319">
        <v>0</v>
      </c>
    </row>
    <row r="320" spans="1:42" x14ac:dyDescent="0.25">
      <c r="A320">
        <v>9557</v>
      </c>
      <c r="B320" s="1">
        <f>DATE(2030,7,1) + TIME(0,0,0)</f>
        <v>47665</v>
      </c>
      <c r="C320">
        <v>77398232</v>
      </c>
      <c r="D320">
        <v>72794248</v>
      </c>
      <c r="E320">
        <v>108868120</v>
      </c>
      <c r="F320">
        <v>73610672</v>
      </c>
      <c r="G320">
        <v>63581708</v>
      </c>
      <c r="H320">
        <v>80762248</v>
      </c>
      <c r="I320">
        <v>85828880</v>
      </c>
      <c r="J320">
        <v>62274016</v>
      </c>
      <c r="K320">
        <v>92354648</v>
      </c>
      <c r="L320">
        <v>75063192</v>
      </c>
      <c r="M320">
        <v>0</v>
      </c>
      <c r="N320">
        <v>0</v>
      </c>
      <c r="O320">
        <v>0</v>
      </c>
      <c r="P320">
        <v>35845092</v>
      </c>
      <c r="Q320">
        <v>0</v>
      </c>
      <c r="R320">
        <v>35198600</v>
      </c>
      <c r="S320">
        <v>31174116</v>
      </c>
      <c r="T320">
        <v>0</v>
      </c>
      <c r="U320">
        <v>31120752</v>
      </c>
      <c r="V320">
        <v>0</v>
      </c>
      <c r="W320">
        <v>35559628</v>
      </c>
      <c r="X320">
        <v>0</v>
      </c>
      <c r="Y320">
        <v>15343733</v>
      </c>
      <c r="Z320">
        <v>0</v>
      </c>
      <c r="AA320">
        <v>0</v>
      </c>
      <c r="AB320">
        <v>85180216</v>
      </c>
      <c r="AC320">
        <v>0</v>
      </c>
      <c r="AD320">
        <v>0</v>
      </c>
      <c r="AE320">
        <v>0</v>
      </c>
      <c r="AF320">
        <v>175561328</v>
      </c>
      <c r="AG320">
        <v>73871936</v>
      </c>
      <c r="AH320">
        <v>0</v>
      </c>
      <c r="AI320">
        <v>0</v>
      </c>
      <c r="AJ320">
        <v>0</v>
      </c>
      <c r="AK320">
        <v>0</v>
      </c>
      <c r="AL320">
        <v>71081152</v>
      </c>
      <c r="AM320">
        <v>0</v>
      </c>
      <c r="AN320">
        <v>0</v>
      </c>
      <c r="AO320">
        <v>0</v>
      </c>
      <c r="AP320">
        <v>0</v>
      </c>
    </row>
    <row r="321" spans="1:42" x14ac:dyDescent="0.25">
      <c r="A321">
        <v>9588</v>
      </c>
      <c r="B321" s="1">
        <f>DATE(2030,8,1) + TIME(0,0,0)</f>
        <v>47696</v>
      </c>
      <c r="C321">
        <v>79083208</v>
      </c>
      <c r="D321">
        <v>73419664</v>
      </c>
      <c r="E321">
        <v>108826568</v>
      </c>
      <c r="F321">
        <v>74051232</v>
      </c>
      <c r="G321">
        <v>64309244</v>
      </c>
      <c r="H321">
        <v>81388768</v>
      </c>
      <c r="I321">
        <v>86552064</v>
      </c>
      <c r="J321">
        <v>62375700</v>
      </c>
      <c r="K321">
        <v>92383984</v>
      </c>
      <c r="L321">
        <v>75010688</v>
      </c>
      <c r="M321">
        <v>0</v>
      </c>
      <c r="N321">
        <v>0</v>
      </c>
      <c r="O321">
        <v>0</v>
      </c>
      <c r="P321">
        <v>35538416</v>
      </c>
      <c r="Q321">
        <v>0</v>
      </c>
      <c r="R321">
        <v>34881512</v>
      </c>
      <c r="S321">
        <v>30912458</v>
      </c>
      <c r="T321">
        <v>0</v>
      </c>
      <c r="U321">
        <v>30867712</v>
      </c>
      <c r="V321">
        <v>0</v>
      </c>
      <c r="W321">
        <v>35302984</v>
      </c>
      <c r="X321">
        <v>0</v>
      </c>
      <c r="Y321">
        <v>15145823</v>
      </c>
      <c r="Z321">
        <v>0</v>
      </c>
      <c r="AA321">
        <v>0</v>
      </c>
      <c r="AB321">
        <v>85789576</v>
      </c>
      <c r="AC321">
        <v>0</v>
      </c>
      <c r="AD321">
        <v>0</v>
      </c>
      <c r="AE321">
        <v>0</v>
      </c>
      <c r="AF321">
        <v>175136864</v>
      </c>
      <c r="AG321">
        <v>74067536</v>
      </c>
      <c r="AH321">
        <v>0</v>
      </c>
      <c r="AI321">
        <v>0</v>
      </c>
      <c r="AJ321">
        <v>0</v>
      </c>
      <c r="AK321">
        <v>0</v>
      </c>
      <c r="AL321">
        <v>71220104</v>
      </c>
      <c r="AM321">
        <v>0</v>
      </c>
      <c r="AN321">
        <v>0</v>
      </c>
      <c r="AO321">
        <v>0</v>
      </c>
      <c r="AP321">
        <v>0</v>
      </c>
    </row>
    <row r="322" spans="1:42" x14ac:dyDescent="0.25">
      <c r="A322">
        <v>9619</v>
      </c>
      <c r="B322" s="1">
        <f>DATE(2030,9,1) + TIME(0,0,0)</f>
        <v>47727</v>
      </c>
      <c r="C322">
        <v>79001912</v>
      </c>
      <c r="D322">
        <v>73061504</v>
      </c>
      <c r="E322">
        <v>109478400</v>
      </c>
      <c r="F322">
        <v>74129960</v>
      </c>
      <c r="G322">
        <v>64092204</v>
      </c>
      <c r="H322">
        <v>80976192</v>
      </c>
      <c r="I322">
        <v>86166960</v>
      </c>
      <c r="J322">
        <v>62540072</v>
      </c>
      <c r="K322">
        <v>92878576</v>
      </c>
      <c r="L322">
        <v>75266376</v>
      </c>
      <c r="M322">
        <v>0</v>
      </c>
      <c r="N322">
        <v>0</v>
      </c>
      <c r="O322">
        <v>0</v>
      </c>
      <c r="P322">
        <v>35223652</v>
      </c>
      <c r="Q322">
        <v>0</v>
      </c>
      <c r="R322">
        <v>34557440</v>
      </c>
      <c r="S322">
        <v>30647264</v>
      </c>
      <c r="T322">
        <v>0</v>
      </c>
      <c r="U322">
        <v>30611850</v>
      </c>
      <c r="V322">
        <v>0</v>
      </c>
      <c r="W322">
        <v>35047960</v>
      </c>
      <c r="X322">
        <v>0</v>
      </c>
      <c r="Y322">
        <v>14950951</v>
      </c>
      <c r="Z322">
        <v>0</v>
      </c>
      <c r="AA322">
        <v>0</v>
      </c>
      <c r="AB322">
        <v>88563328</v>
      </c>
      <c r="AC322">
        <v>0</v>
      </c>
      <c r="AD322">
        <v>0</v>
      </c>
      <c r="AE322">
        <v>0</v>
      </c>
      <c r="AF322">
        <v>174180144</v>
      </c>
      <c r="AG322">
        <v>76192864</v>
      </c>
      <c r="AH322">
        <v>0</v>
      </c>
      <c r="AI322">
        <v>0</v>
      </c>
      <c r="AJ322">
        <v>0</v>
      </c>
      <c r="AK322">
        <v>0</v>
      </c>
      <c r="AL322">
        <v>73292800</v>
      </c>
      <c r="AM322">
        <v>0</v>
      </c>
      <c r="AN322">
        <v>0</v>
      </c>
      <c r="AO322">
        <v>0</v>
      </c>
      <c r="AP322">
        <v>0</v>
      </c>
    </row>
    <row r="323" spans="1:42" x14ac:dyDescent="0.25">
      <c r="A323">
        <v>9649</v>
      </c>
      <c r="B323" s="1">
        <f>DATE(2030,10,1) + TIME(0,0,0)</f>
        <v>47757</v>
      </c>
      <c r="C323">
        <v>78120360</v>
      </c>
      <c r="D323">
        <v>72725240</v>
      </c>
      <c r="E323">
        <v>108829768</v>
      </c>
      <c r="F323">
        <v>73973776</v>
      </c>
      <c r="G323">
        <v>63449972</v>
      </c>
      <c r="H323">
        <v>80352552</v>
      </c>
      <c r="I323">
        <v>85568560</v>
      </c>
      <c r="J323">
        <v>61902588</v>
      </c>
      <c r="K323">
        <v>92045376</v>
      </c>
      <c r="L323">
        <v>74549856</v>
      </c>
      <c r="M323">
        <v>0</v>
      </c>
      <c r="N323">
        <v>0</v>
      </c>
      <c r="O323">
        <v>0</v>
      </c>
      <c r="P323">
        <v>34914432</v>
      </c>
      <c r="Q323">
        <v>0</v>
      </c>
      <c r="R323">
        <v>34240024</v>
      </c>
      <c r="S323">
        <v>30389954</v>
      </c>
      <c r="T323">
        <v>0</v>
      </c>
      <c r="U323">
        <v>30362460</v>
      </c>
      <c r="V323">
        <v>0</v>
      </c>
      <c r="W323">
        <v>34805360</v>
      </c>
      <c r="X323">
        <v>0</v>
      </c>
      <c r="Y323">
        <v>14766497</v>
      </c>
      <c r="Z323">
        <v>0</v>
      </c>
      <c r="AA323">
        <v>0</v>
      </c>
      <c r="AB323">
        <v>89264376</v>
      </c>
      <c r="AC323">
        <v>0</v>
      </c>
      <c r="AD323">
        <v>0</v>
      </c>
      <c r="AE323">
        <v>0</v>
      </c>
      <c r="AF323">
        <v>173658272</v>
      </c>
      <c r="AG323">
        <v>76109816</v>
      </c>
      <c r="AH323">
        <v>0</v>
      </c>
      <c r="AI323">
        <v>0</v>
      </c>
      <c r="AJ323">
        <v>0</v>
      </c>
      <c r="AK323">
        <v>0</v>
      </c>
      <c r="AL323">
        <v>73671312</v>
      </c>
      <c r="AM323">
        <v>0</v>
      </c>
      <c r="AN323">
        <v>0</v>
      </c>
      <c r="AO323">
        <v>0</v>
      </c>
      <c r="AP323">
        <v>0</v>
      </c>
    </row>
    <row r="324" spans="1:42" x14ac:dyDescent="0.25">
      <c r="A324">
        <v>9680</v>
      </c>
      <c r="B324" s="1">
        <f>DATE(2030,11,1) + TIME(0,0,0)</f>
        <v>47788</v>
      </c>
      <c r="C324">
        <v>77506432</v>
      </c>
      <c r="D324">
        <v>72525216</v>
      </c>
      <c r="E324">
        <v>108213704</v>
      </c>
      <c r="F324">
        <v>73443880</v>
      </c>
      <c r="G324">
        <v>62848084</v>
      </c>
      <c r="H324">
        <v>79710224</v>
      </c>
      <c r="I324">
        <v>85111720</v>
      </c>
      <c r="J324">
        <v>61315008</v>
      </c>
      <c r="K324">
        <v>91290672</v>
      </c>
      <c r="L324">
        <v>73896224</v>
      </c>
      <c r="M324">
        <v>0</v>
      </c>
      <c r="N324">
        <v>0</v>
      </c>
      <c r="O324">
        <v>0</v>
      </c>
      <c r="P324">
        <v>34623052</v>
      </c>
      <c r="Q324">
        <v>0</v>
      </c>
      <c r="R324">
        <v>33941260</v>
      </c>
      <c r="S324">
        <v>30147932</v>
      </c>
      <c r="T324">
        <v>0</v>
      </c>
      <c r="U324">
        <v>30127060</v>
      </c>
      <c r="V324">
        <v>0</v>
      </c>
      <c r="W324">
        <v>34582112</v>
      </c>
      <c r="X324">
        <v>0</v>
      </c>
      <c r="Y324">
        <v>14599750</v>
      </c>
      <c r="Z324">
        <v>0</v>
      </c>
      <c r="AA324">
        <v>0</v>
      </c>
      <c r="AB324">
        <v>90666216</v>
      </c>
      <c r="AC324">
        <v>0</v>
      </c>
      <c r="AD324">
        <v>0</v>
      </c>
      <c r="AE324">
        <v>0</v>
      </c>
      <c r="AF324">
        <v>171470400</v>
      </c>
      <c r="AG324">
        <v>78187232</v>
      </c>
      <c r="AH324">
        <v>0</v>
      </c>
      <c r="AI324">
        <v>0</v>
      </c>
      <c r="AJ324">
        <v>0</v>
      </c>
      <c r="AK324">
        <v>0</v>
      </c>
      <c r="AL324">
        <v>76931800</v>
      </c>
      <c r="AM324">
        <v>0</v>
      </c>
      <c r="AN324">
        <v>0</v>
      </c>
      <c r="AO324">
        <v>0</v>
      </c>
      <c r="AP324">
        <v>0</v>
      </c>
    </row>
    <row r="325" spans="1:42" x14ac:dyDescent="0.25">
      <c r="A325">
        <v>9710</v>
      </c>
      <c r="B325" s="1">
        <f>DATE(2030,12,1) + TIME(0,0,0)</f>
        <v>47818</v>
      </c>
      <c r="C325">
        <v>76898856</v>
      </c>
      <c r="D325">
        <v>71731416</v>
      </c>
      <c r="E325">
        <v>107567312</v>
      </c>
      <c r="F325">
        <v>72934776</v>
      </c>
      <c r="G325">
        <v>62263652</v>
      </c>
      <c r="H325">
        <v>79071824</v>
      </c>
      <c r="I325">
        <v>84626688</v>
      </c>
      <c r="J325">
        <v>60629784</v>
      </c>
      <c r="K325">
        <v>90665200</v>
      </c>
      <c r="L325">
        <v>73245632</v>
      </c>
      <c r="M325">
        <v>0</v>
      </c>
      <c r="N325">
        <v>0</v>
      </c>
      <c r="O325">
        <v>0</v>
      </c>
      <c r="P325">
        <v>34326592</v>
      </c>
      <c r="Q325">
        <v>0</v>
      </c>
      <c r="R325">
        <v>33637412</v>
      </c>
      <c r="S325">
        <v>29903476</v>
      </c>
      <c r="T325">
        <v>0</v>
      </c>
      <c r="U325">
        <v>29889026</v>
      </c>
      <c r="V325">
        <v>0</v>
      </c>
      <c r="W325">
        <v>34357960</v>
      </c>
      <c r="X325">
        <v>0</v>
      </c>
      <c r="Y325">
        <v>14437455</v>
      </c>
      <c r="Z325">
        <v>0</v>
      </c>
      <c r="AA325">
        <v>0</v>
      </c>
      <c r="AB325">
        <v>93827120</v>
      </c>
      <c r="AC325">
        <v>0</v>
      </c>
      <c r="AD325">
        <v>0</v>
      </c>
      <c r="AE325">
        <v>0</v>
      </c>
      <c r="AF325">
        <v>170319136</v>
      </c>
      <c r="AG325">
        <v>80177416</v>
      </c>
      <c r="AH325">
        <v>0</v>
      </c>
      <c r="AI325">
        <v>0</v>
      </c>
      <c r="AJ325">
        <v>0</v>
      </c>
      <c r="AK325">
        <v>0</v>
      </c>
      <c r="AL325">
        <v>79360264</v>
      </c>
      <c r="AM325">
        <v>0</v>
      </c>
      <c r="AN325">
        <v>0</v>
      </c>
      <c r="AO325">
        <v>0</v>
      </c>
      <c r="AP325">
        <v>0</v>
      </c>
    </row>
    <row r="326" spans="1:42" x14ac:dyDescent="0.25">
      <c r="A326">
        <v>9741</v>
      </c>
      <c r="B326" s="1">
        <f>DATE(2031,1,1) + TIME(0,0,0)</f>
        <v>47849</v>
      </c>
      <c r="C326">
        <v>76265112</v>
      </c>
      <c r="D326">
        <v>71072056</v>
      </c>
      <c r="E326">
        <v>107090816</v>
      </c>
      <c r="F326">
        <v>72506696</v>
      </c>
      <c r="G326">
        <v>61666784</v>
      </c>
      <c r="H326">
        <v>78460384</v>
      </c>
      <c r="I326">
        <v>84179872</v>
      </c>
      <c r="J326">
        <v>60108840</v>
      </c>
      <c r="K326">
        <v>90023240</v>
      </c>
      <c r="L326">
        <v>72601688</v>
      </c>
      <c r="M326">
        <v>0</v>
      </c>
      <c r="N326">
        <v>0</v>
      </c>
      <c r="O326">
        <v>0</v>
      </c>
      <c r="P326">
        <v>34041492</v>
      </c>
      <c r="Q326">
        <v>0</v>
      </c>
      <c r="R326">
        <v>33345230</v>
      </c>
      <c r="S326">
        <v>29676940</v>
      </c>
      <c r="T326">
        <v>0</v>
      </c>
      <c r="U326">
        <v>29666190</v>
      </c>
      <c r="V326">
        <v>0</v>
      </c>
      <c r="W326">
        <v>34136756</v>
      </c>
      <c r="X326">
        <v>0</v>
      </c>
      <c r="Y326">
        <v>14292564</v>
      </c>
      <c r="Z326">
        <v>0</v>
      </c>
      <c r="AA326">
        <v>0</v>
      </c>
      <c r="AB326">
        <v>99091424</v>
      </c>
      <c r="AC326">
        <v>0</v>
      </c>
      <c r="AD326">
        <v>0</v>
      </c>
      <c r="AE326">
        <v>0</v>
      </c>
      <c r="AF326">
        <v>167624880</v>
      </c>
      <c r="AG326">
        <v>84755040</v>
      </c>
      <c r="AH326">
        <v>0</v>
      </c>
      <c r="AI326">
        <v>0</v>
      </c>
      <c r="AJ326">
        <v>0</v>
      </c>
      <c r="AK326">
        <v>0</v>
      </c>
      <c r="AL326">
        <v>84650272</v>
      </c>
      <c r="AM326">
        <v>0</v>
      </c>
      <c r="AN326">
        <v>0</v>
      </c>
      <c r="AO326">
        <v>0</v>
      </c>
      <c r="AP326">
        <v>0</v>
      </c>
    </row>
    <row r="327" spans="1:42" x14ac:dyDescent="0.25">
      <c r="A327">
        <v>9772</v>
      </c>
      <c r="B327" s="1">
        <f>DATE(2031,2,1) + TIME(0,0,0)</f>
        <v>47880</v>
      </c>
      <c r="C327">
        <v>75591760</v>
      </c>
      <c r="D327">
        <v>70324224</v>
      </c>
      <c r="E327">
        <v>106411224</v>
      </c>
      <c r="F327">
        <v>71939848</v>
      </c>
      <c r="G327">
        <v>61084608</v>
      </c>
      <c r="H327">
        <v>77857448</v>
      </c>
      <c r="I327">
        <v>83701232</v>
      </c>
      <c r="J327">
        <v>59457096</v>
      </c>
      <c r="K327">
        <v>89316920</v>
      </c>
      <c r="L327">
        <v>71958408</v>
      </c>
      <c r="M327">
        <v>0</v>
      </c>
      <c r="N327">
        <v>0</v>
      </c>
      <c r="O327">
        <v>0</v>
      </c>
      <c r="P327">
        <v>33749308</v>
      </c>
      <c r="Q327">
        <v>0</v>
      </c>
      <c r="R327">
        <v>33045754</v>
      </c>
      <c r="S327">
        <v>29446564</v>
      </c>
      <c r="T327">
        <v>0</v>
      </c>
      <c r="U327">
        <v>29440022</v>
      </c>
      <c r="V327">
        <v>0</v>
      </c>
      <c r="W327">
        <v>33922256</v>
      </c>
      <c r="X327">
        <v>0</v>
      </c>
      <c r="Y327">
        <v>14150407</v>
      </c>
      <c r="Z327">
        <v>0</v>
      </c>
      <c r="AA327">
        <v>0</v>
      </c>
      <c r="AB327">
        <v>104614712</v>
      </c>
      <c r="AC327">
        <v>0</v>
      </c>
      <c r="AD327">
        <v>0</v>
      </c>
      <c r="AE327">
        <v>0</v>
      </c>
      <c r="AF327">
        <v>165900832</v>
      </c>
      <c r="AG327">
        <v>88912128</v>
      </c>
      <c r="AH327">
        <v>0</v>
      </c>
      <c r="AI327">
        <v>0</v>
      </c>
      <c r="AJ327">
        <v>0</v>
      </c>
      <c r="AK327">
        <v>0</v>
      </c>
      <c r="AL327">
        <v>88758296</v>
      </c>
      <c r="AM327">
        <v>0</v>
      </c>
      <c r="AN327">
        <v>0</v>
      </c>
      <c r="AO327">
        <v>0</v>
      </c>
      <c r="AP327">
        <v>0</v>
      </c>
    </row>
    <row r="328" spans="1:42" x14ac:dyDescent="0.25">
      <c r="A328">
        <v>9800</v>
      </c>
      <c r="B328" s="1">
        <f>DATE(2031,3,1) + TIME(0,0,0)</f>
        <v>47908</v>
      </c>
      <c r="C328">
        <v>74837184</v>
      </c>
      <c r="D328">
        <v>69591424</v>
      </c>
      <c r="E328">
        <v>105837408</v>
      </c>
      <c r="F328">
        <v>71360216</v>
      </c>
      <c r="G328">
        <v>60491260</v>
      </c>
      <c r="H328">
        <v>77265976</v>
      </c>
      <c r="I328">
        <v>83251176</v>
      </c>
      <c r="J328">
        <v>58958632</v>
      </c>
      <c r="K328">
        <v>88586392</v>
      </c>
      <c r="L328">
        <v>71329344</v>
      </c>
      <c r="M328">
        <v>0</v>
      </c>
      <c r="N328">
        <v>0</v>
      </c>
      <c r="O328">
        <v>0</v>
      </c>
      <c r="P328">
        <v>33457068</v>
      </c>
      <c r="Q328">
        <v>0</v>
      </c>
      <c r="R328">
        <v>32747230</v>
      </c>
      <c r="S328">
        <v>29225668</v>
      </c>
      <c r="T328">
        <v>0</v>
      </c>
      <c r="U328">
        <v>29220916</v>
      </c>
      <c r="V328">
        <v>0</v>
      </c>
      <c r="W328">
        <v>33702864</v>
      </c>
      <c r="X328">
        <v>0</v>
      </c>
      <c r="Y328">
        <v>14018869</v>
      </c>
      <c r="Z328">
        <v>0</v>
      </c>
      <c r="AA328">
        <v>0</v>
      </c>
      <c r="AB328">
        <v>110298888</v>
      </c>
      <c r="AC328">
        <v>0</v>
      </c>
      <c r="AD328">
        <v>0</v>
      </c>
      <c r="AE328">
        <v>0</v>
      </c>
      <c r="AF328">
        <v>163550016</v>
      </c>
      <c r="AG328">
        <v>87542152</v>
      </c>
      <c r="AH328">
        <v>0</v>
      </c>
      <c r="AI328">
        <v>0</v>
      </c>
      <c r="AJ328">
        <v>0</v>
      </c>
      <c r="AK328">
        <v>0</v>
      </c>
      <c r="AL328">
        <v>95808880</v>
      </c>
      <c r="AM328">
        <v>0</v>
      </c>
      <c r="AN328">
        <v>0</v>
      </c>
      <c r="AO328">
        <v>0</v>
      </c>
      <c r="AP328">
        <v>0</v>
      </c>
    </row>
    <row r="329" spans="1:42" x14ac:dyDescent="0.25">
      <c r="A329">
        <v>9831</v>
      </c>
      <c r="B329" s="1">
        <f>DATE(2031,4,1) + TIME(0,0,0)</f>
        <v>47939</v>
      </c>
      <c r="C329">
        <v>74156376</v>
      </c>
      <c r="D329">
        <v>68896768</v>
      </c>
      <c r="E329">
        <v>105217496</v>
      </c>
      <c r="F329">
        <v>70855624</v>
      </c>
      <c r="G329">
        <v>59989160</v>
      </c>
      <c r="H329">
        <v>76773928</v>
      </c>
      <c r="I329">
        <v>82839136</v>
      </c>
      <c r="J329">
        <v>58436784</v>
      </c>
      <c r="K329">
        <v>87952328</v>
      </c>
      <c r="L329">
        <v>70787400</v>
      </c>
      <c r="M329">
        <v>0</v>
      </c>
      <c r="N329">
        <v>0</v>
      </c>
      <c r="O329">
        <v>0</v>
      </c>
      <c r="P329">
        <v>33197176</v>
      </c>
      <c r="Q329">
        <v>0</v>
      </c>
      <c r="R329">
        <v>32482882</v>
      </c>
      <c r="S329">
        <v>29029292</v>
      </c>
      <c r="T329">
        <v>0</v>
      </c>
      <c r="U329">
        <v>29026646</v>
      </c>
      <c r="V329">
        <v>0</v>
      </c>
      <c r="W329">
        <v>33508206</v>
      </c>
      <c r="X329">
        <v>0</v>
      </c>
      <c r="Y329">
        <v>13898670</v>
      </c>
      <c r="Z329">
        <v>0</v>
      </c>
      <c r="AA329">
        <v>0</v>
      </c>
      <c r="AB329">
        <v>119807808</v>
      </c>
      <c r="AC329">
        <v>0</v>
      </c>
      <c r="AD329">
        <v>0</v>
      </c>
      <c r="AE329">
        <v>0</v>
      </c>
      <c r="AF329">
        <v>160995232</v>
      </c>
      <c r="AG329">
        <v>95066512</v>
      </c>
      <c r="AH329">
        <v>0</v>
      </c>
      <c r="AI329">
        <v>0</v>
      </c>
      <c r="AJ329">
        <v>0</v>
      </c>
      <c r="AK329">
        <v>0</v>
      </c>
      <c r="AL329">
        <v>103245856</v>
      </c>
      <c r="AM329">
        <v>0</v>
      </c>
      <c r="AN329">
        <v>0</v>
      </c>
      <c r="AO329">
        <v>0</v>
      </c>
      <c r="AP329">
        <v>0</v>
      </c>
    </row>
    <row r="330" spans="1:42" x14ac:dyDescent="0.25">
      <c r="A330">
        <v>9861</v>
      </c>
      <c r="B330" s="1">
        <f>DATE(2031,5,1) + TIME(0,0,0)</f>
        <v>47969</v>
      </c>
      <c r="C330">
        <v>73402208</v>
      </c>
      <c r="D330">
        <v>68192352</v>
      </c>
      <c r="E330">
        <v>104649024</v>
      </c>
      <c r="F330">
        <v>70282528</v>
      </c>
      <c r="G330">
        <v>59423088</v>
      </c>
      <c r="H330">
        <v>76215888</v>
      </c>
      <c r="I330">
        <v>82404744</v>
      </c>
      <c r="J330">
        <v>57936604</v>
      </c>
      <c r="K330">
        <v>87249904</v>
      </c>
      <c r="L330">
        <v>70189128</v>
      </c>
      <c r="M330">
        <v>0</v>
      </c>
      <c r="N330">
        <v>0</v>
      </c>
      <c r="O330">
        <v>0</v>
      </c>
      <c r="P330">
        <v>32908318</v>
      </c>
      <c r="Q330">
        <v>0</v>
      </c>
      <c r="R330">
        <v>32187440</v>
      </c>
      <c r="S330">
        <v>28776362</v>
      </c>
      <c r="T330">
        <v>0</v>
      </c>
      <c r="U330">
        <v>28787030</v>
      </c>
      <c r="V330">
        <v>0</v>
      </c>
      <c r="W330">
        <v>33260866</v>
      </c>
      <c r="X330">
        <v>0</v>
      </c>
      <c r="Y330">
        <v>13704421</v>
      </c>
      <c r="Z330">
        <v>0</v>
      </c>
      <c r="AA330">
        <v>0</v>
      </c>
      <c r="AB330">
        <v>123870240</v>
      </c>
      <c r="AC330">
        <v>0</v>
      </c>
      <c r="AD330">
        <v>0</v>
      </c>
      <c r="AE330">
        <v>0</v>
      </c>
      <c r="AF330">
        <v>158555312</v>
      </c>
      <c r="AG330">
        <v>97903664</v>
      </c>
      <c r="AH330">
        <v>0</v>
      </c>
      <c r="AI330">
        <v>0</v>
      </c>
      <c r="AJ330">
        <v>0</v>
      </c>
      <c r="AK330">
        <v>0</v>
      </c>
      <c r="AL330">
        <v>106841440</v>
      </c>
      <c r="AM330">
        <v>0</v>
      </c>
      <c r="AN330">
        <v>0</v>
      </c>
      <c r="AO330">
        <v>0</v>
      </c>
      <c r="AP330">
        <v>0</v>
      </c>
    </row>
    <row r="331" spans="1:42" x14ac:dyDescent="0.25">
      <c r="A331">
        <v>9892</v>
      </c>
      <c r="B331" s="1">
        <f>DATE(2031,6,1) + TIME(0,0,0)</f>
        <v>48000</v>
      </c>
      <c r="C331">
        <v>72665376</v>
      </c>
      <c r="D331">
        <v>67507128</v>
      </c>
      <c r="E331">
        <v>104085672</v>
      </c>
      <c r="F331">
        <v>69770656</v>
      </c>
      <c r="G331">
        <v>58882172</v>
      </c>
      <c r="H331">
        <v>75754000</v>
      </c>
      <c r="I331">
        <v>81990824</v>
      </c>
      <c r="J331">
        <v>57482424</v>
      </c>
      <c r="K331">
        <v>86588088</v>
      </c>
      <c r="L331">
        <v>69637784</v>
      </c>
      <c r="M331">
        <v>0</v>
      </c>
      <c r="N331">
        <v>0</v>
      </c>
      <c r="O331">
        <v>0</v>
      </c>
      <c r="P331">
        <v>32622810</v>
      </c>
      <c r="Q331">
        <v>0</v>
      </c>
      <c r="R331">
        <v>31897372</v>
      </c>
      <c r="S331">
        <v>28544692</v>
      </c>
      <c r="T331">
        <v>0</v>
      </c>
      <c r="U331">
        <v>28564838</v>
      </c>
      <c r="V331">
        <v>0</v>
      </c>
      <c r="W331">
        <v>33012382</v>
      </c>
      <c r="X331">
        <v>0</v>
      </c>
      <c r="Y331">
        <v>13530914</v>
      </c>
      <c r="Z331">
        <v>0</v>
      </c>
      <c r="AA331">
        <v>0</v>
      </c>
      <c r="AB331">
        <v>126571640</v>
      </c>
      <c r="AC331">
        <v>0</v>
      </c>
      <c r="AD331">
        <v>0</v>
      </c>
      <c r="AE331">
        <v>0</v>
      </c>
      <c r="AF331">
        <v>157577184</v>
      </c>
      <c r="AG331">
        <v>99631680</v>
      </c>
      <c r="AH331">
        <v>0</v>
      </c>
      <c r="AI331">
        <v>0</v>
      </c>
      <c r="AJ331">
        <v>0</v>
      </c>
      <c r="AK331">
        <v>0</v>
      </c>
      <c r="AL331">
        <v>108492144</v>
      </c>
      <c r="AM331">
        <v>0</v>
      </c>
      <c r="AN331">
        <v>0</v>
      </c>
      <c r="AO331">
        <v>0</v>
      </c>
      <c r="AP331">
        <v>0</v>
      </c>
    </row>
    <row r="332" spans="1:42" x14ac:dyDescent="0.25">
      <c r="A332">
        <v>9922</v>
      </c>
      <c r="B332" s="1">
        <f>DATE(2031,7,1) + TIME(0,0,0)</f>
        <v>48030</v>
      </c>
      <c r="C332">
        <v>71959824</v>
      </c>
      <c r="D332">
        <v>66814536</v>
      </c>
      <c r="E332">
        <v>103483088</v>
      </c>
      <c r="F332">
        <v>69194688</v>
      </c>
      <c r="G332">
        <v>58340844</v>
      </c>
      <c r="H332">
        <v>75224056</v>
      </c>
      <c r="I332">
        <v>81565128</v>
      </c>
      <c r="J332">
        <v>56976292</v>
      </c>
      <c r="K332">
        <v>85915928</v>
      </c>
      <c r="L332">
        <v>69079648</v>
      </c>
      <c r="M332">
        <v>0</v>
      </c>
      <c r="N332">
        <v>0</v>
      </c>
      <c r="O332">
        <v>0</v>
      </c>
      <c r="P332">
        <v>32331716</v>
      </c>
      <c r="Q332">
        <v>0</v>
      </c>
      <c r="R332">
        <v>31603432</v>
      </c>
      <c r="S332">
        <v>28307650</v>
      </c>
      <c r="T332">
        <v>0</v>
      </c>
      <c r="U332">
        <v>28337578</v>
      </c>
      <c r="V332">
        <v>0</v>
      </c>
      <c r="W332">
        <v>32786258</v>
      </c>
      <c r="X332">
        <v>0</v>
      </c>
      <c r="Y332">
        <v>13355888</v>
      </c>
      <c r="Z332">
        <v>0</v>
      </c>
      <c r="AA332">
        <v>0</v>
      </c>
      <c r="AB332">
        <v>128808008</v>
      </c>
      <c r="AC332">
        <v>0</v>
      </c>
      <c r="AD332">
        <v>0</v>
      </c>
      <c r="AE332">
        <v>0</v>
      </c>
      <c r="AF332">
        <v>155297200</v>
      </c>
      <c r="AG332">
        <v>102322736</v>
      </c>
      <c r="AH332">
        <v>0</v>
      </c>
      <c r="AI332">
        <v>0</v>
      </c>
      <c r="AJ332">
        <v>0</v>
      </c>
      <c r="AK332">
        <v>0</v>
      </c>
      <c r="AL332">
        <v>110925296</v>
      </c>
      <c r="AM332">
        <v>0</v>
      </c>
      <c r="AN332">
        <v>0</v>
      </c>
      <c r="AO332">
        <v>0</v>
      </c>
      <c r="AP332">
        <v>0</v>
      </c>
    </row>
    <row r="333" spans="1:42" x14ac:dyDescent="0.25">
      <c r="A333">
        <v>9953</v>
      </c>
      <c r="B333" s="1">
        <f>DATE(2031,8,1) + TIME(0,0,0)</f>
        <v>48061</v>
      </c>
      <c r="C333">
        <v>71264168</v>
      </c>
      <c r="D333">
        <v>66107120</v>
      </c>
      <c r="E333">
        <v>102899672</v>
      </c>
      <c r="F333">
        <v>68653536</v>
      </c>
      <c r="G333">
        <v>57814356</v>
      </c>
      <c r="H333">
        <v>74710264</v>
      </c>
      <c r="I333">
        <v>81158080</v>
      </c>
      <c r="J333">
        <v>56607476</v>
      </c>
      <c r="K333">
        <v>85259912</v>
      </c>
      <c r="L333">
        <v>68546952</v>
      </c>
      <c r="M333">
        <v>0</v>
      </c>
      <c r="N333">
        <v>0</v>
      </c>
      <c r="O333">
        <v>0</v>
      </c>
      <c r="P333">
        <v>32051576</v>
      </c>
      <c r="Q333">
        <v>0</v>
      </c>
      <c r="R333">
        <v>31322676</v>
      </c>
      <c r="S333">
        <v>28086608</v>
      </c>
      <c r="T333">
        <v>0</v>
      </c>
      <c r="U333">
        <v>28123800</v>
      </c>
      <c r="V333">
        <v>0</v>
      </c>
      <c r="W333">
        <v>32567546</v>
      </c>
      <c r="X333">
        <v>0</v>
      </c>
      <c r="Y333">
        <v>13196749</v>
      </c>
      <c r="Z333">
        <v>0</v>
      </c>
      <c r="AA333">
        <v>0</v>
      </c>
      <c r="AB333">
        <v>131187728</v>
      </c>
      <c r="AC333">
        <v>0</v>
      </c>
      <c r="AD333">
        <v>0</v>
      </c>
      <c r="AE333">
        <v>0</v>
      </c>
      <c r="AF333">
        <v>153327776</v>
      </c>
      <c r="AG333">
        <v>104740792</v>
      </c>
      <c r="AH333">
        <v>0</v>
      </c>
      <c r="AI333">
        <v>0</v>
      </c>
      <c r="AJ333">
        <v>0</v>
      </c>
      <c r="AK333">
        <v>0</v>
      </c>
      <c r="AL333">
        <v>113232656</v>
      </c>
      <c r="AM333">
        <v>0</v>
      </c>
      <c r="AN333">
        <v>0</v>
      </c>
      <c r="AO333">
        <v>0</v>
      </c>
      <c r="AP333">
        <v>0</v>
      </c>
    </row>
    <row r="334" spans="1:42" x14ac:dyDescent="0.25">
      <c r="A334">
        <v>9984</v>
      </c>
      <c r="B334" s="1">
        <f>DATE(2031,9,1) + TIME(0,0,0)</f>
        <v>48092</v>
      </c>
      <c r="C334">
        <v>70452352</v>
      </c>
      <c r="D334">
        <v>65285184</v>
      </c>
      <c r="E334">
        <v>102230560</v>
      </c>
      <c r="F334">
        <v>68043792</v>
      </c>
      <c r="G334">
        <v>57295784</v>
      </c>
      <c r="H334">
        <v>74192704</v>
      </c>
      <c r="I334">
        <v>80755128</v>
      </c>
      <c r="J334">
        <v>56013344</v>
      </c>
      <c r="K334">
        <v>84529904</v>
      </c>
      <c r="L334">
        <v>68015200</v>
      </c>
      <c r="M334">
        <v>0</v>
      </c>
      <c r="N334">
        <v>0</v>
      </c>
      <c r="O334">
        <v>0</v>
      </c>
      <c r="P334">
        <v>31765764</v>
      </c>
      <c r="Q334">
        <v>0</v>
      </c>
      <c r="R334">
        <v>31033312</v>
      </c>
      <c r="S334">
        <v>27862738</v>
      </c>
      <c r="T334">
        <v>0</v>
      </c>
      <c r="U334">
        <v>27907194</v>
      </c>
      <c r="V334">
        <v>0</v>
      </c>
      <c r="W334">
        <v>32346312</v>
      </c>
      <c r="X334">
        <v>0</v>
      </c>
      <c r="Y334">
        <v>13041456</v>
      </c>
      <c r="Z334">
        <v>0</v>
      </c>
      <c r="AA334">
        <v>0</v>
      </c>
      <c r="AB334">
        <v>133681048</v>
      </c>
      <c r="AC334">
        <v>0</v>
      </c>
      <c r="AD334">
        <v>0</v>
      </c>
      <c r="AE334">
        <v>0</v>
      </c>
      <c r="AF334">
        <v>151385920</v>
      </c>
      <c r="AG334">
        <v>107024976</v>
      </c>
      <c r="AH334">
        <v>0</v>
      </c>
      <c r="AI334">
        <v>0</v>
      </c>
      <c r="AJ334">
        <v>0</v>
      </c>
      <c r="AK334">
        <v>0</v>
      </c>
      <c r="AL334">
        <v>115547288</v>
      </c>
      <c r="AM334">
        <v>0</v>
      </c>
      <c r="AN334">
        <v>0</v>
      </c>
      <c r="AO334">
        <v>0</v>
      </c>
      <c r="AP334">
        <v>0</v>
      </c>
    </row>
    <row r="335" spans="1:42" x14ac:dyDescent="0.25">
      <c r="A335">
        <v>10014</v>
      </c>
      <c r="B335" s="1">
        <f>DATE(2031,10,1) + TIME(0,0,0)</f>
        <v>48122</v>
      </c>
      <c r="C335">
        <v>69680184</v>
      </c>
      <c r="D335">
        <v>64504080</v>
      </c>
      <c r="E335">
        <v>101580752</v>
      </c>
      <c r="F335">
        <v>67443176</v>
      </c>
      <c r="G335">
        <v>56774488</v>
      </c>
      <c r="H335">
        <v>73676504</v>
      </c>
      <c r="I335">
        <v>80348984</v>
      </c>
      <c r="J335">
        <v>55544136</v>
      </c>
      <c r="K335">
        <v>83822744</v>
      </c>
      <c r="L335">
        <v>67487048</v>
      </c>
      <c r="M335">
        <v>0</v>
      </c>
      <c r="N335">
        <v>0</v>
      </c>
      <c r="O335">
        <v>0</v>
      </c>
      <c r="P335">
        <v>31479528</v>
      </c>
      <c r="Q335">
        <v>0</v>
      </c>
      <c r="R335">
        <v>30747872</v>
      </c>
      <c r="S335">
        <v>27638352</v>
      </c>
      <c r="T335">
        <v>0</v>
      </c>
      <c r="U335">
        <v>27690884</v>
      </c>
      <c r="V335">
        <v>0</v>
      </c>
      <c r="W335">
        <v>32122230</v>
      </c>
      <c r="X335">
        <v>0</v>
      </c>
      <c r="Y335">
        <v>12881305</v>
      </c>
      <c r="Z335">
        <v>0</v>
      </c>
      <c r="AA335">
        <v>0</v>
      </c>
      <c r="AB335">
        <v>136189632</v>
      </c>
      <c r="AC335">
        <v>0</v>
      </c>
      <c r="AD335">
        <v>0</v>
      </c>
      <c r="AE335">
        <v>0</v>
      </c>
      <c r="AF335">
        <v>149435392</v>
      </c>
      <c r="AG335">
        <v>109262688</v>
      </c>
      <c r="AH335">
        <v>0</v>
      </c>
      <c r="AI335">
        <v>0</v>
      </c>
      <c r="AJ335">
        <v>0</v>
      </c>
      <c r="AK335">
        <v>0</v>
      </c>
      <c r="AL335">
        <v>117853224</v>
      </c>
      <c r="AM335">
        <v>0</v>
      </c>
      <c r="AN335">
        <v>0</v>
      </c>
      <c r="AO335">
        <v>0</v>
      </c>
      <c r="AP335">
        <v>0</v>
      </c>
    </row>
    <row r="336" spans="1:42" x14ac:dyDescent="0.25">
      <c r="A336">
        <v>10045</v>
      </c>
      <c r="B336" s="1">
        <f>DATE(2031,11,1) + TIME(0,0,0)</f>
        <v>48153</v>
      </c>
      <c r="C336">
        <v>68963720</v>
      </c>
      <c r="D336">
        <v>63781464</v>
      </c>
      <c r="E336">
        <v>100975472</v>
      </c>
      <c r="F336">
        <v>66908480</v>
      </c>
      <c r="G336">
        <v>56278012</v>
      </c>
      <c r="H336">
        <v>73187496</v>
      </c>
      <c r="I336">
        <v>79961928</v>
      </c>
      <c r="J336">
        <v>55100808</v>
      </c>
      <c r="K336">
        <v>83167072</v>
      </c>
      <c r="L336">
        <v>66982388</v>
      </c>
      <c r="M336">
        <v>0</v>
      </c>
      <c r="N336">
        <v>0</v>
      </c>
      <c r="O336">
        <v>0</v>
      </c>
      <c r="P336">
        <v>31198330</v>
      </c>
      <c r="Q336">
        <v>0</v>
      </c>
      <c r="R336">
        <v>30475670</v>
      </c>
      <c r="S336">
        <v>27417898</v>
      </c>
      <c r="T336">
        <v>0</v>
      </c>
      <c r="U336">
        <v>27479828</v>
      </c>
      <c r="V336">
        <v>0</v>
      </c>
      <c r="W336">
        <v>31901578</v>
      </c>
      <c r="X336">
        <v>0</v>
      </c>
      <c r="Y336">
        <v>12715788</v>
      </c>
      <c r="Z336">
        <v>0</v>
      </c>
      <c r="AA336">
        <v>0</v>
      </c>
      <c r="AB336">
        <v>140543008</v>
      </c>
      <c r="AC336">
        <v>0</v>
      </c>
      <c r="AD336">
        <v>0</v>
      </c>
      <c r="AE336">
        <v>0</v>
      </c>
      <c r="AF336">
        <v>147464176</v>
      </c>
      <c r="AG336">
        <v>106229632</v>
      </c>
      <c r="AH336">
        <v>0</v>
      </c>
      <c r="AI336">
        <v>0</v>
      </c>
      <c r="AJ336">
        <v>0</v>
      </c>
      <c r="AK336">
        <v>0</v>
      </c>
      <c r="AL336">
        <v>123251824</v>
      </c>
      <c r="AM336">
        <v>0</v>
      </c>
      <c r="AN336">
        <v>0</v>
      </c>
      <c r="AO336">
        <v>0</v>
      </c>
      <c r="AP336">
        <v>0</v>
      </c>
    </row>
    <row r="337" spans="1:42" x14ac:dyDescent="0.25">
      <c r="A337">
        <v>10075</v>
      </c>
      <c r="B337" s="1">
        <f>DATE(2031,12,1) + TIME(0,0,0)</f>
        <v>48183</v>
      </c>
      <c r="C337">
        <v>68254384</v>
      </c>
      <c r="D337">
        <v>63088700</v>
      </c>
      <c r="E337">
        <v>100398176</v>
      </c>
      <c r="F337">
        <v>66399668</v>
      </c>
      <c r="G337">
        <v>55783728</v>
      </c>
      <c r="H337">
        <v>72702088</v>
      </c>
      <c r="I337">
        <v>79598320</v>
      </c>
      <c r="J337">
        <v>54641424</v>
      </c>
      <c r="K337">
        <v>82553200</v>
      </c>
      <c r="L337">
        <v>66461388</v>
      </c>
      <c r="M337">
        <v>0</v>
      </c>
      <c r="N337">
        <v>0</v>
      </c>
      <c r="O337">
        <v>0</v>
      </c>
      <c r="P337">
        <v>30895470</v>
      </c>
      <c r="Q337">
        <v>0</v>
      </c>
      <c r="R337">
        <v>30186140</v>
      </c>
      <c r="S337">
        <v>27189086</v>
      </c>
      <c r="T337">
        <v>0</v>
      </c>
      <c r="U337">
        <v>27261822</v>
      </c>
      <c r="V337">
        <v>0</v>
      </c>
      <c r="W337">
        <v>31668602</v>
      </c>
      <c r="X337">
        <v>0</v>
      </c>
      <c r="Y337">
        <v>12537810</v>
      </c>
      <c r="Z337">
        <v>0</v>
      </c>
      <c r="AA337">
        <v>0</v>
      </c>
      <c r="AB337">
        <v>142924624</v>
      </c>
      <c r="AC337">
        <v>0</v>
      </c>
      <c r="AD337">
        <v>0</v>
      </c>
      <c r="AE337">
        <v>0</v>
      </c>
      <c r="AF337">
        <v>145497232</v>
      </c>
      <c r="AG337">
        <v>108451672</v>
      </c>
      <c r="AH337">
        <v>0</v>
      </c>
      <c r="AI337">
        <v>0</v>
      </c>
      <c r="AJ337">
        <v>0</v>
      </c>
      <c r="AK337">
        <v>0</v>
      </c>
      <c r="AL337">
        <v>125315608</v>
      </c>
      <c r="AM337">
        <v>0</v>
      </c>
      <c r="AN337">
        <v>0</v>
      </c>
      <c r="AO337">
        <v>0</v>
      </c>
      <c r="AP337">
        <v>0</v>
      </c>
    </row>
    <row r="338" spans="1:42" x14ac:dyDescent="0.25">
      <c r="A338">
        <v>10106</v>
      </c>
      <c r="B338" s="1">
        <f>DATE(2032,1,1) + TIME(0,0,0)</f>
        <v>48214</v>
      </c>
      <c r="C338">
        <v>67591600</v>
      </c>
      <c r="D338">
        <v>62415840</v>
      </c>
      <c r="E338">
        <v>99805288</v>
      </c>
      <c r="F338">
        <v>65861652</v>
      </c>
      <c r="G338">
        <v>55289064</v>
      </c>
      <c r="H338">
        <v>72279528</v>
      </c>
      <c r="I338">
        <v>79219584</v>
      </c>
      <c r="J338">
        <v>54245576</v>
      </c>
      <c r="K338">
        <v>81912872</v>
      </c>
      <c r="L338">
        <v>65962364</v>
      </c>
      <c r="M338">
        <v>0</v>
      </c>
      <c r="N338">
        <v>0</v>
      </c>
      <c r="O338">
        <v>0</v>
      </c>
      <c r="P338">
        <v>30607840</v>
      </c>
      <c r="Q338">
        <v>0</v>
      </c>
      <c r="R338">
        <v>29909034</v>
      </c>
      <c r="S338">
        <v>26967354</v>
      </c>
      <c r="T338">
        <v>0</v>
      </c>
      <c r="U338">
        <v>27049186</v>
      </c>
      <c r="V338">
        <v>0</v>
      </c>
      <c r="W338">
        <v>31421092</v>
      </c>
      <c r="X338">
        <v>0</v>
      </c>
      <c r="Y338">
        <v>12359553</v>
      </c>
      <c r="Z338">
        <v>0</v>
      </c>
      <c r="AA338">
        <v>0</v>
      </c>
      <c r="AB338">
        <v>145405808</v>
      </c>
      <c r="AC338">
        <v>0</v>
      </c>
      <c r="AD338">
        <v>0</v>
      </c>
      <c r="AE338">
        <v>0</v>
      </c>
      <c r="AF338">
        <v>144329776</v>
      </c>
      <c r="AG338">
        <v>110008240</v>
      </c>
      <c r="AH338">
        <v>0</v>
      </c>
      <c r="AI338">
        <v>0</v>
      </c>
      <c r="AJ338">
        <v>0</v>
      </c>
      <c r="AK338">
        <v>0</v>
      </c>
      <c r="AL338">
        <v>126985864</v>
      </c>
      <c r="AM338">
        <v>0</v>
      </c>
      <c r="AN338">
        <v>0</v>
      </c>
      <c r="AO338">
        <v>0</v>
      </c>
      <c r="AP338">
        <v>0</v>
      </c>
    </row>
    <row r="339" spans="1:42" x14ac:dyDescent="0.25">
      <c r="A339">
        <v>10137</v>
      </c>
      <c r="B339" s="1">
        <f>DATE(2032,2,1) + TIME(0,0,0)</f>
        <v>48245</v>
      </c>
      <c r="C339">
        <v>66910708</v>
      </c>
      <c r="D339">
        <v>61728988</v>
      </c>
      <c r="E339">
        <v>99233304</v>
      </c>
      <c r="F339">
        <v>65365528</v>
      </c>
      <c r="G339">
        <v>54790532</v>
      </c>
      <c r="H339">
        <v>71850912</v>
      </c>
      <c r="I339">
        <v>78847648</v>
      </c>
      <c r="J339">
        <v>53825724</v>
      </c>
      <c r="K339">
        <v>81279480</v>
      </c>
      <c r="L339">
        <v>65452932</v>
      </c>
      <c r="M339">
        <v>0</v>
      </c>
      <c r="N339">
        <v>0</v>
      </c>
      <c r="O339">
        <v>0</v>
      </c>
      <c r="P339">
        <v>30317100</v>
      </c>
      <c r="Q339">
        <v>0</v>
      </c>
      <c r="R339">
        <v>29627930</v>
      </c>
      <c r="S339">
        <v>26731260</v>
      </c>
      <c r="T339">
        <v>0</v>
      </c>
      <c r="U339">
        <v>26825524</v>
      </c>
      <c r="V339">
        <v>0</v>
      </c>
      <c r="W339">
        <v>31163892</v>
      </c>
      <c r="X339">
        <v>0</v>
      </c>
      <c r="Y339">
        <v>12165944</v>
      </c>
      <c r="Z339">
        <v>0</v>
      </c>
      <c r="AA339">
        <v>0</v>
      </c>
      <c r="AB339">
        <v>148135888</v>
      </c>
      <c r="AC339">
        <v>0</v>
      </c>
      <c r="AD339">
        <v>0</v>
      </c>
      <c r="AE339">
        <v>0</v>
      </c>
      <c r="AF339">
        <v>143088272</v>
      </c>
      <c r="AG339">
        <v>111797488</v>
      </c>
      <c r="AH339">
        <v>0</v>
      </c>
      <c r="AI339">
        <v>0</v>
      </c>
      <c r="AJ339">
        <v>0</v>
      </c>
      <c r="AK339">
        <v>0</v>
      </c>
      <c r="AL339">
        <v>128946728</v>
      </c>
      <c r="AM339">
        <v>0</v>
      </c>
      <c r="AN339">
        <v>0</v>
      </c>
      <c r="AO339">
        <v>0</v>
      </c>
      <c r="AP339">
        <v>0</v>
      </c>
    </row>
    <row r="340" spans="1:42" x14ac:dyDescent="0.25">
      <c r="A340">
        <v>10166</v>
      </c>
      <c r="B340" s="1">
        <f>DATE(2032,3,1) + TIME(0,0,0)</f>
        <v>48274</v>
      </c>
      <c r="C340">
        <v>66277160</v>
      </c>
      <c r="D340">
        <v>61061428</v>
      </c>
      <c r="E340">
        <v>98615776</v>
      </c>
      <c r="F340">
        <v>64769340</v>
      </c>
      <c r="G340">
        <v>54287508</v>
      </c>
      <c r="H340">
        <v>71342224</v>
      </c>
      <c r="I340">
        <v>78409288</v>
      </c>
      <c r="J340">
        <v>53352996</v>
      </c>
      <c r="K340">
        <v>80605504</v>
      </c>
      <c r="L340">
        <v>64930144</v>
      </c>
      <c r="M340">
        <v>0</v>
      </c>
      <c r="N340">
        <v>0</v>
      </c>
      <c r="O340">
        <v>0</v>
      </c>
      <c r="P340">
        <v>30033146</v>
      </c>
      <c r="Q340">
        <v>0</v>
      </c>
      <c r="R340">
        <v>29352664</v>
      </c>
      <c r="S340">
        <v>26484610</v>
      </c>
      <c r="T340">
        <v>0</v>
      </c>
      <c r="U340">
        <v>26595244</v>
      </c>
      <c r="V340">
        <v>0</v>
      </c>
      <c r="W340">
        <v>30912876</v>
      </c>
      <c r="X340">
        <v>0</v>
      </c>
      <c r="Y340">
        <v>11955097</v>
      </c>
      <c r="Z340">
        <v>0</v>
      </c>
      <c r="AA340">
        <v>0</v>
      </c>
      <c r="AB340">
        <v>148658400</v>
      </c>
      <c r="AC340">
        <v>0</v>
      </c>
      <c r="AD340">
        <v>0</v>
      </c>
      <c r="AE340">
        <v>0</v>
      </c>
      <c r="AF340">
        <v>138826192</v>
      </c>
      <c r="AG340">
        <v>125597744</v>
      </c>
      <c r="AH340">
        <v>0</v>
      </c>
      <c r="AI340">
        <v>0</v>
      </c>
      <c r="AJ340">
        <v>0</v>
      </c>
      <c r="AK340">
        <v>0</v>
      </c>
      <c r="AL340">
        <v>144982128</v>
      </c>
      <c r="AM340">
        <v>0</v>
      </c>
      <c r="AN340">
        <v>0</v>
      </c>
      <c r="AO340">
        <v>0</v>
      </c>
      <c r="AP340">
        <v>0</v>
      </c>
    </row>
    <row r="341" spans="1:42" x14ac:dyDescent="0.25">
      <c r="A341">
        <v>10197</v>
      </c>
      <c r="B341" s="1">
        <f>DATE(2032,4,1) + TIME(0,0,0)</f>
        <v>48305</v>
      </c>
      <c r="C341">
        <v>65600048</v>
      </c>
      <c r="D341">
        <v>60402912</v>
      </c>
      <c r="E341">
        <v>98049608</v>
      </c>
      <c r="F341">
        <v>64259212</v>
      </c>
      <c r="G341">
        <v>53769708</v>
      </c>
      <c r="H341">
        <v>70830200</v>
      </c>
      <c r="I341">
        <v>77996448</v>
      </c>
      <c r="J341">
        <v>52873836</v>
      </c>
      <c r="K341">
        <v>79991640</v>
      </c>
      <c r="L341">
        <v>64399728</v>
      </c>
      <c r="M341">
        <v>0</v>
      </c>
      <c r="N341">
        <v>0</v>
      </c>
      <c r="O341">
        <v>0</v>
      </c>
      <c r="P341">
        <v>29774288</v>
      </c>
      <c r="Q341">
        <v>0</v>
      </c>
      <c r="R341">
        <v>29100872</v>
      </c>
      <c r="S341">
        <v>26224594</v>
      </c>
      <c r="T341">
        <v>0</v>
      </c>
      <c r="U341">
        <v>26360396</v>
      </c>
      <c r="V341">
        <v>0</v>
      </c>
      <c r="W341">
        <v>30636544</v>
      </c>
      <c r="X341">
        <v>0</v>
      </c>
      <c r="Y341">
        <v>11691430</v>
      </c>
      <c r="Z341">
        <v>0</v>
      </c>
      <c r="AA341">
        <v>0</v>
      </c>
      <c r="AB341">
        <v>149806576</v>
      </c>
      <c r="AC341">
        <v>0</v>
      </c>
      <c r="AD341">
        <v>0</v>
      </c>
      <c r="AE341">
        <v>0</v>
      </c>
      <c r="AF341">
        <v>136733360</v>
      </c>
      <c r="AG341">
        <v>123647520</v>
      </c>
      <c r="AH341">
        <v>0</v>
      </c>
      <c r="AI341">
        <v>0</v>
      </c>
      <c r="AJ341">
        <v>0</v>
      </c>
      <c r="AK341">
        <v>0</v>
      </c>
      <c r="AL341">
        <v>150077072</v>
      </c>
      <c r="AM341">
        <v>0</v>
      </c>
      <c r="AN341">
        <v>0</v>
      </c>
      <c r="AO341">
        <v>0</v>
      </c>
      <c r="AP341">
        <v>0</v>
      </c>
    </row>
    <row r="342" spans="1:42" x14ac:dyDescent="0.25">
      <c r="A342">
        <v>10227</v>
      </c>
      <c r="B342" s="1">
        <f>DATE(2032,5,1) + TIME(0,0,0)</f>
        <v>48335</v>
      </c>
      <c r="C342">
        <v>64900888</v>
      </c>
      <c r="D342">
        <v>59733048</v>
      </c>
      <c r="E342">
        <v>97479584</v>
      </c>
      <c r="F342">
        <v>63756368</v>
      </c>
      <c r="G342">
        <v>53225064</v>
      </c>
      <c r="H342">
        <v>70307560</v>
      </c>
      <c r="I342">
        <v>77591144</v>
      </c>
      <c r="J342">
        <v>52371800</v>
      </c>
      <c r="K342">
        <v>79396168</v>
      </c>
      <c r="L342">
        <v>63841240</v>
      </c>
      <c r="M342">
        <v>0</v>
      </c>
      <c r="N342">
        <v>0</v>
      </c>
      <c r="O342">
        <v>0</v>
      </c>
      <c r="P342">
        <v>29498392</v>
      </c>
      <c r="Q342">
        <v>0</v>
      </c>
      <c r="R342">
        <v>28833046</v>
      </c>
      <c r="S342">
        <v>25946540</v>
      </c>
      <c r="T342">
        <v>0</v>
      </c>
      <c r="U342">
        <v>26107196</v>
      </c>
      <c r="V342">
        <v>0</v>
      </c>
      <c r="W342">
        <v>30334576</v>
      </c>
      <c r="X342">
        <v>0</v>
      </c>
      <c r="Y342">
        <v>11416319</v>
      </c>
      <c r="Z342">
        <v>0</v>
      </c>
      <c r="AA342">
        <v>0</v>
      </c>
      <c r="AB342">
        <v>149875632</v>
      </c>
      <c r="AC342">
        <v>0</v>
      </c>
      <c r="AD342">
        <v>0</v>
      </c>
      <c r="AE342">
        <v>0</v>
      </c>
      <c r="AF342">
        <v>135169792</v>
      </c>
      <c r="AG342">
        <v>122462648</v>
      </c>
      <c r="AH342">
        <v>0</v>
      </c>
      <c r="AI342">
        <v>0</v>
      </c>
      <c r="AJ342">
        <v>0</v>
      </c>
      <c r="AK342">
        <v>0</v>
      </c>
      <c r="AL342">
        <v>148651152</v>
      </c>
      <c r="AM342">
        <v>0</v>
      </c>
      <c r="AN342">
        <v>0</v>
      </c>
      <c r="AO342">
        <v>0</v>
      </c>
      <c r="AP342">
        <v>0</v>
      </c>
    </row>
    <row r="343" spans="1:42" x14ac:dyDescent="0.25">
      <c r="A343">
        <v>10258</v>
      </c>
      <c r="B343" s="1">
        <f>DATE(2032,6,1) + TIME(0,0,0)</f>
        <v>48366</v>
      </c>
      <c r="C343">
        <v>64234832</v>
      </c>
      <c r="D343">
        <v>59077048</v>
      </c>
      <c r="E343">
        <v>96889672</v>
      </c>
      <c r="F343">
        <v>63258784</v>
      </c>
      <c r="G343">
        <v>52690168</v>
      </c>
      <c r="H343">
        <v>69846384</v>
      </c>
      <c r="I343">
        <v>77174808</v>
      </c>
      <c r="J343">
        <v>51925724</v>
      </c>
      <c r="K343">
        <v>78785768</v>
      </c>
      <c r="L343">
        <v>63314872</v>
      </c>
      <c r="M343">
        <v>0</v>
      </c>
      <c r="N343">
        <v>0</v>
      </c>
      <c r="O343">
        <v>0</v>
      </c>
      <c r="P343">
        <v>29237170</v>
      </c>
      <c r="Q343">
        <v>0</v>
      </c>
      <c r="R343">
        <v>28578614</v>
      </c>
      <c r="S343">
        <v>25682998</v>
      </c>
      <c r="T343">
        <v>0</v>
      </c>
      <c r="U343">
        <v>25864372</v>
      </c>
      <c r="V343">
        <v>0</v>
      </c>
      <c r="W343">
        <v>30038766</v>
      </c>
      <c r="X343">
        <v>0</v>
      </c>
      <c r="Y343">
        <v>11153785</v>
      </c>
      <c r="Z343">
        <v>0</v>
      </c>
      <c r="AA343">
        <v>0</v>
      </c>
      <c r="AB343">
        <v>79942464</v>
      </c>
      <c r="AC343">
        <v>0</v>
      </c>
      <c r="AD343">
        <v>0</v>
      </c>
      <c r="AE343">
        <v>0</v>
      </c>
      <c r="AF343">
        <v>168633696</v>
      </c>
      <c r="AG343">
        <v>151008752</v>
      </c>
      <c r="AH343">
        <v>0</v>
      </c>
      <c r="AI343">
        <v>0</v>
      </c>
      <c r="AJ343">
        <v>0</v>
      </c>
      <c r="AK343">
        <v>0</v>
      </c>
      <c r="AL343">
        <v>175719168</v>
      </c>
      <c r="AM343">
        <v>0</v>
      </c>
      <c r="AN343">
        <v>0</v>
      </c>
      <c r="AO343">
        <v>0</v>
      </c>
      <c r="AP343">
        <v>0</v>
      </c>
    </row>
    <row r="344" spans="1:42" x14ac:dyDescent="0.25">
      <c r="A344">
        <v>10288</v>
      </c>
      <c r="B344" s="1">
        <f>DATE(2032,7,1) + TIME(0,0,0)</f>
        <v>48396</v>
      </c>
      <c r="C344">
        <v>63577564</v>
      </c>
      <c r="D344">
        <v>58394624</v>
      </c>
      <c r="E344">
        <v>96241072</v>
      </c>
      <c r="F344">
        <v>62657324</v>
      </c>
      <c r="G344">
        <v>52154576</v>
      </c>
      <c r="H344">
        <v>69313312</v>
      </c>
      <c r="I344">
        <v>76698976</v>
      </c>
      <c r="J344">
        <v>51436816</v>
      </c>
      <c r="K344">
        <v>78109048</v>
      </c>
      <c r="L344">
        <v>62775428</v>
      </c>
      <c r="M344">
        <v>0</v>
      </c>
      <c r="N344">
        <v>0</v>
      </c>
      <c r="O344">
        <v>0</v>
      </c>
      <c r="P344">
        <v>28970332</v>
      </c>
      <c r="Q344">
        <v>0</v>
      </c>
      <c r="R344">
        <v>28318134</v>
      </c>
      <c r="S344">
        <v>25405998</v>
      </c>
      <c r="T344">
        <v>0</v>
      </c>
      <c r="U344">
        <v>25611520</v>
      </c>
      <c r="V344">
        <v>0</v>
      </c>
      <c r="W344">
        <v>29746450</v>
      </c>
      <c r="X344">
        <v>0</v>
      </c>
      <c r="Y344">
        <v>10879585</v>
      </c>
      <c r="Z344">
        <v>0</v>
      </c>
      <c r="AA344">
        <v>0</v>
      </c>
      <c r="AB344">
        <v>93999576</v>
      </c>
      <c r="AC344">
        <v>0</v>
      </c>
      <c r="AD344">
        <v>0</v>
      </c>
      <c r="AE344">
        <v>0</v>
      </c>
      <c r="AF344">
        <v>161369968</v>
      </c>
      <c r="AG344">
        <v>148326032</v>
      </c>
      <c r="AH344">
        <v>0</v>
      </c>
      <c r="AI344">
        <v>0</v>
      </c>
      <c r="AJ344">
        <v>0</v>
      </c>
      <c r="AK344">
        <v>0</v>
      </c>
      <c r="AL344">
        <v>173340576</v>
      </c>
      <c r="AM344">
        <v>0</v>
      </c>
      <c r="AN344">
        <v>0</v>
      </c>
      <c r="AO344">
        <v>0</v>
      </c>
      <c r="AP344">
        <v>0</v>
      </c>
    </row>
    <row r="345" spans="1:42" x14ac:dyDescent="0.25">
      <c r="A345">
        <v>10319</v>
      </c>
      <c r="B345" s="1">
        <f>DATE(2032,8,1) + TIME(0,0,0)</f>
        <v>48427</v>
      </c>
      <c r="C345">
        <v>62957516</v>
      </c>
      <c r="D345">
        <v>57757380</v>
      </c>
      <c r="E345">
        <v>95697896</v>
      </c>
      <c r="F345">
        <v>62184768</v>
      </c>
      <c r="G345">
        <v>51651596</v>
      </c>
      <c r="H345">
        <v>68800352</v>
      </c>
      <c r="I345">
        <v>76295824</v>
      </c>
      <c r="J345">
        <v>50971672</v>
      </c>
      <c r="K345">
        <v>77526968</v>
      </c>
      <c r="L345">
        <v>62265460</v>
      </c>
      <c r="M345">
        <v>0</v>
      </c>
      <c r="N345">
        <v>0</v>
      </c>
      <c r="O345">
        <v>0</v>
      </c>
      <c r="P345">
        <v>28717698</v>
      </c>
      <c r="Q345">
        <v>0</v>
      </c>
      <c r="R345">
        <v>28071862</v>
      </c>
      <c r="S345">
        <v>25148636</v>
      </c>
      <c r="T345">
        <v>0</v>
      </c>
      <c r="U345">
        <v>25374980</v>
      </c>
      <c r="V345">
        <v>0</v>
      </c>
      <c r="W345">
        <v>29466832</v>
      </c>
      <c r="X345">
        <v>0</v>
      </c>
      <c r="Y345">
        <v>10621675</v>
      </c>
      <c r="Z345">
        <v>0</v>
      </c>
      <c r="AA345">
        <v>0</v>
      </c>
      <c r="AB345">
        <v>103431720</v>
      </c>
      <c r="AC345">
        <v>0</v>
      </c>
      <c r="AD345">
        <v>0</v>
      </c>
      <c r="AE345">
        <v>0</v>
      </c>
      <c r="AF345">
        <v>159232736</v>
      </c>
      <c r="AG345">
        <v>146805616</v>
      </c>
      <c r="AH345">
        <v>0</v>
      </c>
      <c r="AI345">
        <v>0</v>
      </c>
      <c r="AJ345">
        <v>0</v>
      </c>
      <c r="AK345">
        <v>0</v>
      </c>
      <c r="AL345">
        <v>171894336</v>
      </c>
      <c r="AM345">
        <v>0</v>
      </c>
      <c r="AN345">
        <v>0</v>
      </c>
      <c r="AO345">
        <v>0</v>
      </c>
      <c r="AP345">
        <v>0</v>
      </c>
    </row>
    <row r="346" spans="1:42" x14ac:dyDescent="0.25">
      <c r="A346">
        <v>10350</v>
      </c>
      <c r="B346" s="1">
        <f>DATE(2032,9,1) + TIME(0,0,0)</f>
        <v>48458</v>
      </c>
      <c r="C346">
        <v>62314340</v>
      </c>
      <c r="D346">
        <v>57117880</v>
      </c>
      <c r="E346">
        <v>95132568</v>
      </c>
      <c r="F346">
        <v>61737796</v>
      </c>
      <c r="G346">
        <v>51126260</v>
      </c>
      <c r="H346">
        <v>68337936</v>
      </c>
      <c r="I346">
        <v>75892760</v>
      </c>
      <c r="J346">
        <v>50533360</v>
      </c>
      <c r="K346">
        <v>76949008</v>
      </c>
      <c r="L346">
        <v>61741088</v>
      </c>
      <c r="M346">
        <v>0</v>
      </c>
      <c r="N346">
        <v>0</v>
      </c>
      <c r="O346">
        <v>0</v>
      </c>
      <c r="P346">
        <v>28458572</v>
      </c>
      <c r="Q346">
        <v>0</v>
      </c>
      <c r="R346">
        <v>27817776</v>
      </c>
      <c r="S346">
        <v>24885400</v>
      </c>
      <c r="T346">
        <v>0</v>
      </c>
      <c r="U346">
        <v>25132464</v>
      </c>
      <c r="V346">
        <v>0</v>
      </c>
      <c r="W346">
        <v>29164990</v>
      </c>
      <c r="X346">
        <v>0</v>
      </c>
      <c r="Y346">
        <v>10358598</v>
      </c>
      <c r="Z346">
        <v>0</v>
      </c>
      <c r="AA346">
        <v>0</v>
      </c>
      <c r="AB346">
        <v>110573832</v>
      </c>
      <c r="AC346">
        <v>0</v>
      </c>
      <c r="AD346">
        <v>0</v>
      </c>
      <c r="AE346">
        <v>0</v>
      </c>
      <c r="AF346">
        <v>158317424</v>
      </c>
      <c r="AG346">
        <v>146022288</v>
      </c>
      <c r="AH346">
        <v>0</v>
      </c>
      <c r="AI346">
        <v>0</v>
      </c>
      <c r="AJ346">
        <v>0</v>
      </c>
      <c r="AK346">
        <v>0</v>
      </c>
      <c r="AL346">
        <v>171139568</v>
      </c>
      <c r="AM346">
        <v>0</v>
      </c>
      <c r="AN346">
        <v>0</v>
      </c>
      <c r="AO346">
        <v>0</v>
      </c>
      <c r="AP346">
        <v>0</v>
      </c>
    </row>
    <row r="347" spans="1:42" x14ac:dyDescent="0.25">
      <c r="A347">
        <v>10380</v>
      </c>
      <c r="B347" s="1">
        <f>DATE(2032,10,1) + TIME(0,0,0)</f>
        <v>48488</v>
      </c>
      <c r="C347">
        <v>61744976</v>
      </c>
      <c r="D347">
        <v>56515740</v>
      </c>
      <c r="E347">
        <v>94569224</v>
      </c>
      <c r="F347">
        <v>61210536</v>
      </c>
      <c r="G347">
        <v>50620160</v>
      </c>
      <c r="H347">
        <v>67847848</v>
      </c>
      <c r="I347">
        <v>75473976</v>
      </c>
      <c r="J347">
        <v>50021308</v>
      </c>
      <c r="K347">
        <v>76374776</v>
      </c>
      <c r="L347">
        <v>61231208</v>
      </c>
      <c r="M347">
        <v>0</v>
      </c>
      <c r="N347">
        <v>0</v>
      </c>
      <c r="O347">
        <v>0</v>
      </c>
      <c r="P347">
        <v>28205904</v>
      </c>
      <c r="Q347">
        <v>0</v>
      </c>
      <c r="R347">
        <v>27571258</v>
      </c>
      <c r="S347">
        <v>24625180</v>
      </c>
      <c r="T347">
        <v>0</v>
      </c>
      <c r="U347">
        <v>24892156</v>
      </c>
      <c r="V347">
        <v>0</v>
      </c>
      <c r="W347">
        <v>28892404</v>
      </c>
      <c r="X347">
        <v>0</v>
      </c>
      <c r="Y347">
        <v>10096169</v>
      </c>
      <c r="Z347">
        <v>0</v>
      </c>
      <c r="AA347">
        <v>0</v>
      </c>
      <c r="AB347">
        <v>117920904</v>
      </c>
      <c r="AC347">
        <v>0</v>
      </c>
      <c r="AD347">
        <v>0</v>
      </c>
      <c r="AE347">
        <v>0</v>
      </c>
      <c r="AF347">
        <v>157071904</v>
      </c>
      <c r="AG347">
        <v>145143600</v>
      </c>
      <c r="AH347">
        <v>0</v>
      </c>
      <c r="AI347">
        <v>0</v>
      </c>
      <c r="AJ347">
        <v>0</v>
      </c>
      <c r="AK347">
        <v>0</v>
      </c>
      <c r="AL347">
        <v>170274272</v>
      </c>
      <c r="AM347">
        <v>0</v>
      </c>
      <c r="AN347">
        <v>0</v>
      </c>
      <c r="AO347">
        <v>0</v>
      </c>
      <c r="AP347">
        <v>0</v>
      </c>
    </row>
    <row r="348" spans="1:42" x14ac:dyDescent="0.25">
      <c r="A348">
        <v>10411</v>
      </c>
      <c r="B348" s="1">
        <f>DATE(2032,11,1) + TIME(0,0,0)</f>
        <v>48519</v>
      </c>
      <c r="C348">
        <v>61172796</v>
      </c>
      <c r="D348">
        <v>55967648</v>
      </c>
      <c r="E348">
        <v>94114424</v>
      </c>
      <c r="F348">
        <v>60773508</v>
      </c>
      <c r="G348">
        <v>50127772</v>
      </c>
      <c r="H348">
        <v>67328664</v>
      </c>
      <c r="I348">
        <v>75070704</v>
      </c>
      <c r="J348">
        <v>49605980</v>
      </c>
      <c r="K348">
        <v>75840016</v>
      </c>
      <c r="L348">
        <v>60761700</v>
      </c>
      <c r="M348">
        <v>0</v>
      </c>
      <c r="N348">
        <v>0</v>
      </c>
      <c r="O348">
        <v>0</v>
      </c>
      <c r="P348">
        <v>27965608</v>
      </c>
      <c r="Q348">
        <v>0</v>
      </c>
      <c r="R348">
        <v>27336912</v>
      </c>
      <c r="S348">
        <v>24378528</v>
      </c>
      <c r="T348">
        <v>0</v>
      </c>
      <c r="U348">
        <v>24664212</v>
      </c>
      <c r="V348">
        <v>0</v>
      </c>
      <c r="W348">
        <v>28614364</v>
      </c>
      <c r="X348">
        <v>0</v>
      </c>
      <c r="Y348">
        <v>9848299</v>
      </c>
      <c r="Z348">
        <v>0</v>
      </c>
      <c r="AA348">
        <v>0</v>
      </c>
      <c r="AB348">
        <v>126235720</v>
      </c>
      <c r="AC348">
        <v>0</v>
      </c>
      <c r="AD348">
        <v>0</v>
      </c>
      <c r="AE348">
        <v>0</v>
      </c>
      <c r="AF348">
        <v>155385984</v>
      </c>
      <c r="AG348">
        <v>143916720</v>
      </c>
      <c r="AH348">
        <v>0</v>
      </c>
      <c r="AI348">
        <v>0</v>
      </c>
      <c r="AJ348">
        <v>0</v>
      </c>
      <c r="AK348">
        <v>0</v>
      </c>
      <c r="AL348">
        <v>169099088</v>
      </c>
      <c r="AM348">
        <v>0</v>
      </c>
      <c r="AN348">
        <v>0</v>
      </c>
      <c r="AO348">
        <v>0</v>
      </c>
      <c r="AP348">
        <v>0</v>
      </c>
    </row>
    <row r="349" spans="1:42" x14ac:dyDescent="0.25">
      <c r="A349">
        <v>10441</v>
      </c>
      <c r="B349" s="1">
        <f>DATE(2032,12,1) + TIME(0,0,0)</f>
        <v>48549</v>
      </c>
      <c r="C349">
        <v>60610152</v>
      </c>
      <c r="D349">
        <v>55415956</v>
      </c>
      <c r="E349">
        <v>93624968</v>
      </c>
      <c r="F349">
        <v>60322064</v>
      </c>
      <c r="G349">
        <v>49617796</v>
      </c>
      <c r="H349">
        <v>66801792</v>
      </c>
      <c r="I349">
        <v>74647864</v>
      </c>
      <c r="J349">
        <v>49185124</v>
      </c>
      <c r="K349">
        <v>75296376</v>
      </c>
      <c r="L349">
        <v>60285388</v>
      </c>
      <c r="M349">
        <v>0</v>
      </c>
      <c r="N349">
        <v>0</v>
      </c>
      <c r="O349">
        <v>0</v>
      </c>
      <c r="P349">
        <v>4.0690106288820971E-6</v>
      </c>
      <c r="Q349">
        <v>0</v>
      </c>
      <c r="R349">
        <v>0</v>
      </c>
      <c r="S349">
        <v>24141268</v>
      </c>
      <c r="T349">
        <v>0</v>
      </c>
      <c r="U349">
        <v>24449514</v>
      </c>
      <c r="V349">
        <v>0</v>
      </c>
      <c r="W349">
        <v>28359976</v>
      </c>
      <c r="X349">
        <v>0</v>
      </c>
      <c r="Y349">
        <v>9649569</v>
      </c>
      <c r="Z349">
        <v>0</v>
      </c>
      <c r="AA349">
        <v>0</v>
      </c>
      <c r="AB349">
        <v>129812592</v>
      </c>
      <c r="AC349">
        <v>0</v>
      </c>
      <c r="AD349">
        <v>0</v>
      </c>
      <c r="AE349">
        <v>0</v>
      </c>
      <c r="AF349">
        <v>153945168</v>
      </c>
      <c r="AG349">
        <v>142876272</v>
      </c>
      <c r="AH349">
        <v>0</v>
      </c>
      <c r="AI349">
        <v>0</v>
      </c>
      <c r="AJ349">
        <v>0</v>
      </c>
      <c r="AK349">
        <v>0</v>
      </c>
      <c r="AL349">
        <v>168046880</v>
      </c>
      <c r="AM349">
        <v>0</v>
      </c>
      <c r="AN349">
        <v>0</v>
      </c>
      <c r="AO349">
        <v>0</v>
      </c>
      <c r="AP349">
        <v>0</v>
      </c>
    </row>
    <row r="350" spans="1:42" x14ac:dyDescent="0.25">
      <c r="A350">
        <v>10472</v>
      </c>
      <c r="B350" s="1">
        <f>DATE(2033,1,1) + TIME(0,0,0)</f>
        <v>48580</v>
      </c>
      <c r="C350">
        <v>60095160</v>
      </c>
      <c r="D350">
        <v>54887268</v>
      </c>
      <c r="E350">
        <v>93132312</v>
      </c>
      <c r="F350">
        <v>59900680</v>
      </c>
      <c r="G350">
        <v>49137088</v>
      </c>
      <c r="H350">
        <v>66298152</v>
      </c>
      <c r="I350">
        <v>74233264</v>
      </c>
      <c r="J350">
        <v>48801628</v>
      </c>
      <c r="K350">
        <v>74793088</v>
      </c>
      <c r="L350">
        <v>59837436</v>
      </c>
      <c r="M350">
        <v>0</v>
      </c>
      <c r="N350">
        <v>0</v>
      </c>
      <c r="O350">
        <v>0</v>
      </c>
      <c r="P350">
        <v>3.9377518987748772E-6</v>
      </c>
      <c r="Q350">
        <v>0</v>
      </c>
      <c r="R350">
        <v>0</v>
      </c>
      <c r="S350">
        <v>23921018</v>
      </c>
      <c r="T350">
        <v>0</v>
      </c>
      <c r="U350">
        <v>24240502</v>
      </c>
      <c r="V350">
        <v>0</v>
      </c>
      <c r="W350">
        <v>28128682</v>
      </c>
      <c r="X350">
        <v>0</v>
      </c>
      <c r="Y350">
        <v>9468233</v>
      </c>
      <c r="Z350">
        <v>0</v>
      </c>
      <c r="AA350">
        <v>0</v>
      </c>
      <c r="AB350">
        <v>136929664</v>
      </c>
      <c r="AC350">
        <v>0</v>
      </c>
      <c r="AD350">
        <v>0</v>
      </c>
      <c r="AE350">
        <v>0</v>
      </c>
      <c r="AF350">
        <v>152243088</v>
      </c>
      <c r="AG350">
        <v>141534864</v>
      </c>
      <c r="AH350">
        <v>0</v>
      </c>
      <c r="AI350">
        <v>0</v>
      </c>
      <c r="AJ350">
        <v>0</v>
      </c>
      <c r="AK350">
        <v>0</v>
      </c>
      <c r="AL350">
        <v>166721152</v>
      </c>
      <c r="AM350">
        <v>0</v>
      </c>
      <c r="AN350">
        <v>0</v>
      </c>
      <c r="AO350">
        <v>0</v>
      </c>
      <c r="AP350">
        <v>0</v>
      </c>
    </row>
    <row r="351" spans="1:42" x14ac:dyDescent="0.25">
      <c r="A351">
        <v>10503</v>
      </c>
      <c r="B351" s="1">
        <f>DATE(2033,2,1) + TIME(0,0,0)</f>
        <v>48611</v>
      </c>
      <c r="C351">
        <v>59569396</v>
      </c>
      <c r="D351">
        <v>54354880</v>
      </c>
      <c r="E351">
        <v>92646640</v>
      </c>
      <c r="F351">
        <v>59477536</v>
      </c>
      <c r="G351">
        <v>48645112</v>
      </c>
      <c r="H351">
        <v>65801720</v>
      </c>
      <c r="I351">
        <v>73816200</v>
      </c>
      <c r="J351">
        <v>48402192</v>
      </c>
      <c r="K351">
        <v>74270896</v>
      </c>
      <c r="L351">
        <v>59385780</v>
      </c>
      <c r="M351">
        <v>0</v>
      </c>
      <c r="N351">
        <v>0</v>
      </c>
      <c r="O351">
        <v>0</v>
      </c>
      <c r="P351">
        <v>3.9377518987748772E-6</v>
      </c>
      <c r="Q351">
        <v>0</v>
      </c>
      <c r="R351">
        <v>0</v>
      </c>
      <c r="S351">
        <v>23697222</v>
      </c>
      <c r="T351">
        <v>0</v>
      </c>
      <c r="U351">
        <v>24023794</v>
      </c>
      <c r="V351">
        <v>0</v>
      </c>
      <c r="W351">
        <v>27892814</v>
      </c>
      <c r="X351">
        <v>0</v>
      </c>
      <c r="Y351">
        <v>9287685</v>
      </c>
      <c r="Z351">
        <v>0</v>
      </c>
      <c r="AA351">
        <v>0</v>
      </c>
      <c r="AB351">
        <v>140709488</v>
      </c>
      <c r="AC351">
        <v>0</v>
      </c>
      <c r="AD351">
        <v>0</v>
      </c>
      <c r="AE351">
        <v>0</v>
      </c>
      <c r="AF351">
        <v>150858064</v>
      </c>
      <c r="AG351">
        <v>140424224</v>
      </c>
      <c r="AH351">
        <v>0</v>
      </c>
      <c r="AI351">
        <v>0</v>
      </c>
      <c r="AJ351">
        <v>0</v>
      </c>
      <c r="AK351">
        <v>0</v>
      </c>
      <c r="AL351">
        <v>165592528</v>
      </c>
      <c r="AM351">
        <v>0</v>
      </c>
      <c r="AN351">
        <v>0</v>
      </c>
      <c r="AO351">
        <v>0</v>
      </c>
      <c r="AP351">
        <v>0</v>
      </c>
    </row>
    <row r="352" spans="1:42" x14ac:dyDescent="0.25">
      <c r="A352">
        <v>10531</v>
      </c>
      <c r="B352" s="1">
        <f>DATE(2033,3,1) + TIME(0,0,0)</f>
        <v>48639</v>
      </c>
      <c r="C352">
        <v>61246100</v>
      </c>
      <c r="D352">
        <v>55500620</v>
      </c>
      <c r="E352">
        <v>92024896</v>
      </c>
      <c r="F352">
        <v>59744004</v>
      </c>
      <c r="G352">
        <v>49703300</v>
      </c>
      <c r="H352">
        <v>66025148</v>
      </c>
      <c r="I352">
        <v>74235144</v>
      </c>
      <c r="J352">
        <v>49027628</v>
      </c>
      <c r="K352">
        <v>73842680</v>
      </c>
      <c r="L352">
        <v>59474592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23479654</v>
      </c>
      <c r="T352">
        <v>0</v>
      </c>
      <c r="U352">
        <v>23813006</v>
      </c>
      <c r="V352">
        <v>0</v>
      </c>
      <c r="W352">
        <v>27670450</v>
      </c>
      <c r="X352">
        <v>0</v>
      </c>
      <c r="Y352">
        <v>9114519</v>
      </c>
      <c r="Z352">
        <v>0</v>
      </c>
      <c r="AA352">
        <v>0</v>
      </c>
      <c r="AB352">
        <v>144789232</v>
      </c>
      <c r="AC352">
        <v>0</v>
      </c>
      <c r="AD352">
        <v>0</v>
      </c>
      <c r="AE352">
        <v>0</v>
      </c>
      <c r="AF352">
        <v>149236976</v>
      </c>
      <c r="AG352">
        <v>139149888</v>
      </c>
      <c r="AH352">
        <v>0</v>
      </c>
      <c r="AI352">
        <v>0</v>
      </c>
      <c r="AJ352">
        <v>0</v>
      </c>
      <c r="AK352">
        <v>0</v>
      </c>
      <c r="AL352">
        <v>164284624</v>
      </c>
      <c r="AM352">
        <v>0</v>
      </c>
      <c r="AN352">
        <v>0</v>
      </c>
      <c r="AO352">
        <v>0</v>
      </c>
      <c r="AP352">
        <v>0</v>
      </c>
    </row>
    <row r="353" spans="1:42" x14ac:dyDescent="0.25">
      <c r="A353">
        <v>10562</v>
      </c>
      <c r="B353" s="1">
        <f>DATE(2033,4,1) + TIME(0,0,0)</f>
        <v>48670</v>
      </c>
      <c r="C353">
        <v>61106308</v>
      </c>
      <c r="D353">
        <v>55238856</v>
      </c>
      <c r="E353">
        <v>92437064</v>
      </c>
      <c r="F353">
        <v>59861564</v>
      </c>
      <c r="G353">
        <v>49394416</v>
      </c>
      <c r="H353">
        <v>66169988</v>
      </c>
      <c r="I353">
        <v>74542648</v>
      </c>
      <c r="J353">
        <v>48866076</v>
      </c>
      <c r="K353">
        <v>74145648</v>
      </c>
      <c r="L353">
        <v>59451440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23290256</v>
      </c>
      <c r="T353">
        <v>0</v>
      </c>
      <c r="U353">
        <v>23629706</v>
      </c>
      <c r="V353">
        <v>0</v>
      </c>
      <c r="W353">
        <v>27475732</v>
      </c>
      <c r="X353">
        <v>0</v>
      </c>
      <c r="Y353">
        <v>8964504</v>
      </c>
      <c r="Z353">
        <v>0</v>
      </c>
      <c r="AA353">
        <v>0</v>
      </c>
      <c r="AB353">
        <v>146612288</v>
      </c>
      <c r="AC353">
        <v>0</v>
      </c>
      <c r="AD353">
        <v>0</v>
      </c>
      <c r="AE353">
        <v>0</v>
      </c>
      <c r="AF353">
        <v>148619440</v>
      </c>
      <c r="AG353">
        <v>138665376</v>
      </c>
      <c r="AH353">
        <v>0</v>
      </c>
      <c r="AI353">
        <v>0</v>
      </c>
      <c r="AJ353">
        <v>0</v>
      </c>
      <c r="AK353">
        <v>0</v>
      </c>
      <c r="AL353">
        <v>163784944</v>
      </c>
      <c r="AM353">
        <v>0</v>
      </c>
      <c r="AN353">
        <v>0</v>
      </c>
      <c r="AO353">
        <v>0</v>
      </c>
      <c r="AP353">
        <v>0</v>
      </c>
    </row>
    <row r="354" spans="1:42" x14ac:dyDescent="0.25">
      <c r="A354">
        <v>10592</v>
      </c>
      <c r="B354" s="1">
        <f>DATE(2033,5,1) + TIME(0,0,0)</f>
        <v>48700</v>
      </c>
      <c r="C354">
        <v>61008520</v>
      </c>
      <c r="D354">
        <v>55052052</v>
      </c>
      <c r="E354">
        <v>93194032</v>
      </c>
      <c r="F354">
        <v>60023720</v>
      </c>
      <c r="G354">
        <v>49226340</v>
      </c>
      <c r="H354">
        <v>65930316</v>
      </c>
      <c r="I354">
        <v>74276000</v>
      </c>
      <c r="J354">
        <v>49010164</v>
      </c>
      <c r="K354">
        <v>74683424</v>
      </c>
      <c r="L354">
        <v>59667364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23079186</v>
      </c>
      <c r="T354">
        <v>0</v>
      </c>
      <c r="U354">
        <v>23425224</v>
      </c>
      <c r="V354">
        <v>0</v>
      </c>
      <c r="W354">
        <v>27284536</v>
      </c>
      <c r="X354">
        <v>0</v>
      </c>
      <c r="Y354">
        <v>8803320</v>
      </c>
      <c r="Z354">
        <v>0</v>
      </c>
      <c r="AA354">
        <v>0</v>
      </c>
      <c r="AB354">
        <v>79183984</v>
      </c>
      <c r="AC354">
        <v>0</v>
      </c>
      <c r="AD354">
        <v>0</v>
      </c>
      <c r="AE354">
        <v>0</v>
      </c>
      <c r="AF354">
        <v>147216320</v>
      </c>
      <c r="AG354">
        <v>137700096</v>
      </c>
      <c r="AH354">
        <v>0</v>
      </c>
      <c r="AI354">
        <v>0</v>
      </c>
      <c r="AJ354">
        <v>71004760</v>
      </c>
      <c r="AK354">
        <v>0</v>
      </c>
      <c r="AL354">
        <v>162771648</v>
      </c>
      <c r="AM354">
        <v>0</v>
      </c>
      <c r="AN354">
        <v>0</v>
      </c>
      <c r="AO354">
        <v>0</v>
      </c>
      <c r="AP354">
        <v>0</v>
      </c>
    </row>
    <row r="355" spans="1:42" x14ac:dyDescent="0.25">
      <c r="A355">
        <v>10623</v>
      </c>
      <c r="B355" s="1">
        <f>DATE(2033,6,1) + TIME(0,0,0)</f>
        <v>48731</v>
      </c>
      <c r="C355">
        <v>60376528</v>
      </c>
      <c r="D355">
        <v>54799352</v>
      </c>
      <c r="E355">
        <v>92562856</v>
      </c>
      <c r="F355">
        <v>59846240</v>
      </c>
      <c r="G355">
        <v>48724888</v>
      </c>
      <c r="H355">
        <v>65431828</v>
      </c>
      <c r="I355">
        <v>73799872</v>
      </c>
      <c r="J355">
        <v>48509516</v>
      </c>
      <c r="K355">
        <v>73977016</v>
      </c>
      <c r="L355">
        <v>59126980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22882296</v>
      </c>
      <c r="T355">
        <v>0</v>
      </c>
      <c r="U355">
        <v>23234226</v>
      </c>
      <c r="V355">
        <v>0</v>
      </c>
      <c r="W355">
        <v>27102166</v>
      </c>
      <c r="X355">
        <v>0</v>
      </c>
      <c r="Y355">
        <v>8656133</v>
      </c>
      <c r="Z355">
        <v>0</v>
      </c>
      <c r="AA355">
        <v>0</v>
      </c>
      <c r="AB355">
        <v>78993128</v>
      </c>
      <c r="AC355">
        <v>0</v>
      </c>
      <c r="AD355">
        <v>0</v>
      </c>
      <c r="AE355">
        <v>0</v>
      </c>
      <c r="AF355">
        <v>146398288</v>
      </c>
      <c r="AG355">
        <v>137002096</v>
      </c>
      <c r="AH355">
        <v>0</v>
      </c>
      <c r="AI355">
        <v>0</v>
      </c>
      <c r="AJ355">
        <v>73747816</v>
      </c>
      <c r="AK355">
        <v>0</v>
      </c>
      <c r="AL355">
        <v>161996704</v>
      </c>
      <c r="AM355">
        <v>0</v>
      </c>
      <c r="AN355">
        <v>0</v>
      </c>
      <c r="AO355">
        <v>0</v>
      </c>
      <c r="AP355">
        <v>0</v>
      </c>
    </row>
    <row r="356" spans="1:42" x14ac:dyDescent="0.25">
      <c r="A356">
        <v>10653</v>
      </c>
      <c r="B356" s="1">
        <f>DATE(2033,7,1) + TIME(0,0,0)</f>
        <v>48761</v>
      </c>
      <c r="C356">
        <v>59824336</v>
      </c>
      <c r="D356">
        <v>54162712</v>
      </c>
      <c r="E356">
        <v>91883656</v>
      </c>
      <c r="F356">
        <v>59378908</v>
      </c>
      <c r="G356">
        <v>48224708</v>
      </c>
      <c r="H356">
        <v>64982000</v>
      </c>
      <c r="I356">
        <v>73346592</v>
      </c>
      <c r="J356">
        <v>48005956</v>
      </c>
      <c r="K356">
        <v>73311344</v>
      </c>
      <c r="L356">
        <v>58621544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22682650</v>
      </c>
      <c r="T356">
        <v>0</v>
      </c>
      <c r="U356">
        <v>23039866</v>
      </c>
      <c r="V356">
        <v>0</v>
      </c>
      <c r="W356">
        <v>26919568</v>
      </c>
      <c r="X356">
        <v>0</v>
      </c>
      <c r="Y356">
        <v>8511692</v>
      </c>
      <c r="Z356">
        <v>0</v>
      </c>
      <c r="AA356">
        <v>0</v>
      </c>
      <c r="AB356">
        <v>80625496</v>
      </c>
      <c r="AC356">
        <v>0</v>
      </c>
      <c r="AD356">
        <v>0</v>
      </c>
      <c r="AE356">
        <v>0</v>
      </c>
      <c r="AF356">
        <v>145875552</v>
      </c>
      <c r="AG356">
        <v>136573984</v>
      </c>
      <c r="AH356">
        <v>0</v>
      </c>
      <c r="AI356">
        <v>0</v>
      </c>
      <c r="AJ356">
        <v>73430032</v>
      </c>
      <c r="AK356">
        <v>0</v>
      </c>
      <c r="AL356">
        <v>161553776</v>
      </c>
      <c r="AM356">
        <v>0</v>
      </c>
      <c r="AN356">
        <v>0</v>
      </c>
      <c r="AO356">
        <v>0</v>
      </c>
      <c r="AP356">
        <v>0</v>
      </c>
    </row>
    <row r="357" spans="1:42" x14ac:dyDescent="0.25">
      <c r="A357">
        <v>10684</v>
      </c>
      <c r="B357" s="1">
        <f>DATE(2033,8,1) + TIME(0,0,0)</f>
        <v>48792</v>
      </c>
      <c r="C357">
        <v>59264304</v>
      </c>
      <c r="D357">
        <v>53564596</v>
      </c>
      <c r="E357">
        <v>91398104</v>
      </c>
      <c r="F357">
        <v>58945100</v>
      </c>
      <c r="G357">
        <v>47737464</v>
      </c>
      <c r="H357">
        <v>64577200</v>
      </c>
      <c r="I357">
        <v>72929472</v>
      </c>
      <c r="J357">
        <v>47566316</v>
      </c>
      <c r="K357">
        <v>72788152</v>
      </c>
      <c r="L357">
        <v>58135292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22495364</v>
      </c>
      <c r="T357">
        <v>0</v>
      </c>
      <c r="U357">
        <v>22856864</v>
      </c>
      <c r="V357">
        <v>0</v>
      </c>
      <c r="W357">
        <v>26750122</v>
      </c>
      <c r="X357">
        <v>0</v>
      </c>
      <c r="Y357">
        <v>8379012</v>
      </c>
      <c r="Z357">
        <v>0</v>
      </c>
      <c r="AA357">
        <v>0</v>
      </c>
      <c r="AB357">
        <v>81843816</v>
      </c>
      <c r="AC357">
        <v>0</v>
      </c>
      <c r="AD357">
        <v>0</v>
      </c>
      <c r="AE357">
        <v>0</v>
      </c>
      <c r="AF357">
        <v>145384288</v>
      </c>
      <c r="AG357">
        <v>136239872</v>
      </c>
      <c r="AH357">
        <v>0</v>
      </c>
      <c r="AI357">
        <v>0</v>
      </c>
      <c r="AJ357">
        <v>73303632</v>
      </c>
      <c r="AK357">
        <v>0</v>
      </c>
      <c r="AL357">
        <v>161167504</v>
      </c>
      <c r="AM357">
        <v>0</v>
      </c>
      <c r="AN357">
        <v>0</v>
      </c>
      <c r="AO357">
        <v>0</v>
      </c>
      <c r="AP357">
        <v>0</v>
      </c>
    </row>
    <row r="358" spans="1:42" x14ac:dyDescent="0.25">
      <c r="A358">
        <v>10715</v>
      </c>
      <c r="B358" s="1">
        <f>DATE(2033,9,1) + TIME(0,0,0)</f>
        <v>48823</v>
      </c>
      <c r="C358">
        <v>58694012</v>
      </c>
      <c r="D358">
        <v>53000528</v>
      </c>
      <c r="E358">
        <v>90885424</v>
      </c>
      <c r="F358">
        <v>58498328</v>
      </c>
      <c r="G358">
        <v>47252176</v>
      </c>
      <c r="H358">
        <v>64163060</v>
      </c>
      <c r="I358">
        <v>72497640</v>
      </c>
      <c r="J358">
        <v>47119220</v>
      </c>
      <c r="K358">
        <v>72246776</v>
      </c>
      <c r="L358">
        <v>57646848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22304734</v>
      </c>
      <c r="T358">
        <v>0</v>
      </c>
      <c r="U358">
        <v>22669706</v>
      </c>
      <c r="V358">
        <v>0</v>
      </c>
      <c r="W358">
        <v>26588968</v>
      </c>
      <c r="X358">
        <v>0</v>
      </c>
      <c r="Y358">
        <v>8245833.5</v>
      </c>
      <c r="Z358">
        <v>0</v>
      </c>
      <c r="AA358">
        <v>0</v>
      </c>
      <c r="AB358">
        <v>83201336</v>
      </c>
      <c r="AC358">
        <v>0</v>
      </c>
      <c r="AD358">
        <v>0</v>
      </c>
      <c r="AE358">
        <v>0</v>
      </c>
      <c r="AF358">
        <v>144817760</v>
      </c>
      <c r="AG358">
        <v>135855744</v>
      </c>
      <c r="AH358">
        <v>0</v>
      </c>
      <c r="AI358">
        <v>0</v>
      </c>
      <c r="AJ358">
        <v>73224992</v>
      </c>
      <c r="AK358">
        <v>0</v>
      </c>
      <c r="AL358">
        <v>160738672</v>
      </c>
      <c r="AM358">
        <v>0</v>
      </c>
      <c r="AN358">
        <v>0</v>
      </c>
      <c r="AO358">
        <v>0</v>
      </c>
      <c r="AP358">
        <v>0</v>
      </c>
    </row>
    <row r="359" spans="1:42" x14ac:dyDescent="0.25">
      <c r="A359">
        <v>10745</v>
      </c>
      <c r="B359" s="1">
        <f>DATE(2033,10,1) + TIME(0,0,0)</f>
        <v>48853</v>
      </c>
      <c r="C359">
        <v>58124172</v>
      </c>
      <c r="D359">
        <v>52454384</v>
      </c>
      <c r="E359">
        <v>90372424</v>
      </c>
      <c r="F359">
        <v>58065116</v>
      </c>
      <c r="G359">
        <v>46776028</v>
      </c>
      <c r="H359">
        <v>63755880</v>
      </c>
      <c r="I359">
        <v>72074960</v>
      </c>
      <c r="J359">
        <v>46689708</v>
      </c>
      <c r="K359">
        <v>71730992</v>
      </c>
      <c r="L359">
        <v>57169044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22112872</v>
      </c>
      <c r="T359">
        <v>0</v>
      </c>
      <c r="U359">
        <v>22482730</v>
      </c>
      <c r="V359">
        <v>0</v>
      </c>
      <c r="W359">
        <v>26430520</v>
      </c>
      <c r="X359">
        <v>0</v>
      </c>
      <c r="Y359">
        <v>8109258.5</v>
      </c>
      <c r="Z359">
        <v>0</v>
      </c>
      <c r="AA359">
        <v>0</v>
      </c>
      <c r="AB359">
        <v>84684576</v>
      </c>
      <c r="AC359">
        <v>0</v>
      </c>
      <c r="AD359">
        <v>0</v>
      </c>
      <c r="AE359">
        <v>0</v>
      </c>
      <c r="AF359">
        <v>144256144</v>
      </c>
      <c r="AG359">
        <v>135450864</v>
      </c>
      <c r="AH359">
        <v>0</v>
      </c>
      <c r="AI359">
        <v>0</v>
      </c>
      <c r="AJ359">
        <v>73103488</v>
      </c>
      <c r="AK359">
        <v>0</v>
      </c>
      <c r="AL359">
        <v>160286304</v>
      </c>
      <c r="AM359">
        <v>0</v>
      </c>
      <c r="AN359">
        <v>0</v>
      </c>
      <c r="AO359">
        <v>0</v>
      </c>
      <c r="AP359">
        <v>0</v>
      </c>
    </row>
    <row r="360" spans="1:42" x14ac:dyDescent="0.25">
      <c r="A360">
        <v>10776</v>
      </c>
      <c r="B360" s="1">
        <f>DATE(2033,11,1) + TIME(0,0,0)</f>
        <v>48884</v>
      </c>
      <c r="C360">
        <v>57576256</v>
      </c>
      <c r="D360">
        <v>51938412</v>
      </c>
      <c r="E360">
        <v>89893648</v>
      </c>
      <c r="F360">
        <v>57639248</v>
      </c>
      <c r="G360">
        <v>46324316</v>
      </c>
      <c r="H360">
        <v>63373840</v>
      </c>
      <c r="I360">
        <v>71674176</v>
      </c>
      <c r="J360">
        <v>46293624</v>
      </c>
      <c r="K360">
        <v>71181752</v>
      </c>
      <c r="L360">
        <v>56712532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21929216</v>
      </c>
      <c r="T360">
        <v>0</v>
      </c>
      <c r="U360">
        <v>22303970</v>
      </c>
      <c r="V360">
        <v>0</v>
      </c>
      <c r="W360">
        <v>26280682</v>
      </c>
      <c r="X360">
        <v>0</v>
      </c>
      <c r="Y360">
        <v>7978746.5</v>
      </c>
      <c r="Z360">
        <v>0</v>
      </c>
      <c r="AA360">
        <v>0</v>
      </c>
      <c r="AB360">
        <v>86275952</v>
      </c>
      <c r="AC360">
        <v>0</v>
      </c>
      <c r="AD360">
        <v>0</v>
      </c>
      <c r="AE360">
        <v>0</v>
      </c>
      <c r="AF360">
        <v>143677840</v>
      </c>
      <c r="AG360">
        <v>135018864</v>
      </c>
      <c r="AH360">
        <v>0</v>
      </c>
      <c r="AI360">
        <v>0</v>
      </c>
      <c r="AJ360">
        <v>73047880</v>
      </c>
      <c r="AK360">
        <v>0</v>
      </c>
      <c r="AL360">
        <v>159913440</v>
      </c>
      <c r="AM360">
        <v>0</v>
      </c>
      <c r="AN360">
        <v>0</v>
      </c>
      <c r="AO360">
        <v>0</v>
      </c>
      <c r="AP360">
        <v>0</v>
      </c>
    </row>
    <row r="361" spans="1:42" x14ac:dyDescent="0.25">
      <c r="A361">
        <v>10806</v>
      </c>
      <c r="B361" s="1">
        <f>DATE(2033,12,1) + TIME(0,0,0)</f>
        <v>48914</v>
      </c>
      <c r="C361">
        <v>57026164</v>
      </c>
      <c r="D361">
        <v>51419156</v>
      </c>
      <c r="E361">
        <v>89407408</v>
      </c>
      <c r="F361">
        <v>57201372</v>
      </c>
      <c r="G361">
        <v>45865188</v>
      </c>
      <c r="H361">
        <v>62984516</v>
      </c>
      <c r="I361">
        <v>71266424</v>
      </c>
      <c r="J361">
        <v>45896844</v>
      </c>
      <c r="K361">
        <v>70649528</v>
      </c>
      <c r="L361">
        <v>56252848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21743316</v>
      </c>
      <c r="T361">
        <v>0</v>
      </c>
      <c r="U361">
        <v>22122254</v>
      </c>
      <c r="V361">
        <v>0</v>
      </c>
      <c r="W361">
        <v>26134456</v>
      </c>
      <c r="X361">
        <v>0</v>
      </c>
      <c r="Y361">
        <v>7849766.5</v>
      </c>
      <c r="Z361">
        <v>0</v>
      </c>
      <c r="AA361">
        <v>0</v>
      </c>
      <c r="AB361">
        <v>87889800</v>
      </c>
      <c r="AC361">
        <v>0</v>
      </c>
      <c r="AD361">
        <v>0</v>
      </c>
      <c r="AE361">
        <v>0</v>
      </c>
      <c r="AF361">
        <v>143093392</v>
      </c>
      <c r="AG361">
        <v>134582208</v>
      </c>
      <c r="AH361">
        <v>0</v>
      </c>
      <c r="AI361">
        <v>0</v>
      </c>
      <c r="AJ361">
        <v>72923616</v>
      </c>
      <c r="AK361">
        <v>0</v>
      </c>
      <c r="AL361">
        <v>159432608</v>
      </c>
      <c r="AM361">
        <v>0</v>
      </c>
      <c r="AN361">
        <v>0</v>
      </c>
      <c r="AO361">
        <v>0</v>
      </c>
      <c r="AP361">
        <v>0</v>
      </c>
    </row>
    <row r="362" spans="1:42" x14ac:dyDescent="0.25">
      <c r="A362">
        <v>10837</v>
      </c>
      <c r="B362" s="1">
        <f>DATE(2034,1,1) + TIME(0,0,0)</f>
        <v>48945</v>
      </c>
      <c r="C362">
        <v>56506672</v>
      </c>
      <c r="D362">
        <v>50916472</v>
      </c>
      <c r="E362">
        <v>88929352</v>
      </c>
      <c r="F362">
        <v>56789672</v>
      </c>
      <c r="G362">
        <v>45428976</v>
      </c>
      <c r="H362">
        <v>62610128</v>
      </c>
      <c r="I362">
        <v>70879544</v>
      </c>
      <c r="J362">
        <v>45514812</v>
      </c>
      <c r="K362">
        <v>70153848</v>
      </c>
      <c r="L362">
        <v>55817584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21568558</v>
      </c>
      <c r="T362">
        <v>0</v>
      </c>
      <c r="U362">
        <v>21950680</v>
      </c>
      <c r="V362">
        <v>0</v>
      </c>
      <c r="W362">
        <v>26002414</v>
      </c>
      <c r="X362">
        <v>0</v>
      </c>
      <c r="Y362">
        <v>7730959</v>
      </c>
      <c r="Z362">
        <v>0</v>
      </c>
      <c r="AA362">
        <v>0</v>
      </c>
      <c r="AB362">
        <v>89497800</v>
      </c>
      <c r="AC362">
        <v>0</v>
      </c>
      <c r="AD362">
        <v>0</v>
      </c>
      <c r="AE362">
        <v>0</v>
      </c>
      <c r="AF362">
        <v>142507808</v>
      </c>
      <c r="AG362">
        <v>134136608</v>
      </c>
      <c r="AH362">
        <v>0</v>
      </c>
      <c r="AI362">
        <v>0</v>
      </c>
      <c r="AJ362">
        <v>72811464</v>
      </c>
      <c r="AK362">
        <v>0</v>
      </c>
      <c r="AL362">
        <v>158949904</v>
      </c>
      <c r="AM362">
        <v>0</v>
      </c>
      <c r="AN362">
        <v>0</v>
      </c>
      <c r="AO362">
        <v>0</v>
      </c>
      <c r="AP362">
        <v>0</v>
      </c>
    </row>
    <row r="363" spans="1:42" x14ac:dyDescent="0.25">
      <c r="A363">
        <v>10868</v>
      </c>
      <c r="B363" s="1">
        <f>DATE(2034,2,1) + TIME(0,0,0)</f>
        <v>48976</v>
      </c>
      <c r="C363">
        <v>55971256</v>
      </c>
      <c r="D363">
        <v>50398888</v>
      </c>
      <c r="E363">
        <v>88438144</v>
      </c>
      <c r="F363">
        <v>56369624</v>
      </c>
      <c r="G363">
        <v>44989160</v>
      </c>
      <c r="H363">
        <v>62230128</v>
      </c>
      <c r="I363">
        <v>70485848</v>
      </c>
      <c r="J363">
        <v>45131388</v>
      </c>
      <c r="K363">
        <v>69646312</v>
      </c>
      <c r="L363">
        <v>55371148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21391164</v>
      </c>
      <c r="T363">
        <v>0</v>
      </c>
      <c r="U363">
        <v>21775760</v>
      </c>
      <c r="V363">
        <v>0</v>
      </c>
      <c r="W363">
        <v>25871778</v>
      </c>
      <c r="X363">
        <v>0</v>
      </c>
      <c r="Y363">
        <v>7615084</v>
      </c>
      <c r="Z363">
        <v>0</v>
      </c>
      <c r="AA363">
        <v>0</v>
      </c>
      <c r="AB363">
        <v>91108200</v>
      </c>
      <c r="AC363">
        <v>0</v>
      </c>
      <c r="AD363">
        <v>0</v>
      </c>
      <c r="AE363">
        <v>0</v>
      </c>
      <c r="AF363">
        <v>141900304</v>
      </c>
      <c r="AG363">
        <v>133673088</v>
      </c>
      <c r="AH363">
        <v>0</v>
      </c>
      <c r="AI363">
        <v>0</v>
      </c>
      <c r="AJ363">
        <v>72704592</v>
      </c>
      <c r="AK363">
        <v>0</v>
      </c>
      <c r="AL363">
        <v>158456384</v>
      </c>
      <c r="AM363">
        <v>0</v>
      </c>
      <c r="AN363">
        <v>0</v>
      </c>
      <c r="AO363">
        <v>0</v>
      </c>
      <c r="AP363">
        <v>0</v>
      </c>
    </row>
    <row r="364" spans="1:42" x14ac:dyDescent="0.25">
      <c r="A364">
        <v>10896</v>
      </c>
      <c r="B364" s="1">
        <f>DATE(2034,3,1) + TIME(0,0,0)</f>
        <v>49004</v>
      </c>
      <c r="C364">
        <v>55450536</v>
      </c>
      <c r="D364">
        <v>49865924</v>
      </c>
      <c r="E364">
        <v>87953672</v>
      </c>
      <c r="F364">
        <v>55951576</v>
      </c>
      <c r="G364">
        <v>44560928</v>
      </c>
      <c r="H364">
        <v>61855736</v>
      </c>
      <c r="I364">
        <v>70097192</v>
      </c>
      <c r="J364">
        <v>44758460</v>
      </c>
      <c r="K364">
        <v>69137880</v>
      </c>
      <c r="L364">
        <v>54939712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21218278</v>
      </c>
      <c r="T364">
        <v>0</v>
      </c>
      <c r="U364">
        <v>21604736</v>
      </c>
      <c r="V364">
        <v>0</v>
      </c>
      <c r="W364">
        <v>25748574</v>
      </c>
      <c r="X364">
        <v>0</v>
      </c>
      <c r="Y364">
        <v>7504623.5</v>
      </c>
      <c r="Z364">
        <v>0</v>
      </c>
      <c r="AA364">
        <v>0</v>
      </c>
      <c r="AB364">
        <v>92649792</v>
      </c>
      <c r="AC364">
        <v>0</v>
      </c>
      <c r="AD364">
        <v>0</v>
      </c>
      <c r="AE364">
        <v>0</v>
      </c>
      <c r="AF364">
        <v>141284672</v>
      </c>
      <c r="AG364">
        <v>133193560</v>
      </c>
      <c r="AH364">
        <v>0</v>
      </c>
      <c r="AI364">
        <v>0</v>
      </c>
      <c r="AJ364">
        <v>72733984</v>
      </c>
      <c r="AK364">
        <v>0</v>
      </c>
      <c r="AL364">
        <v>157959504</v>
      </c>
      <c r="AM364">
        <v>0</v>
      </c>
      <c r="AN364">
        <v>0</v>
      </c>
      <c r="AO364">
        <v>0</v>
      </c>
      <c r="AP364">
        <v>0</v>
      </c>
    </row>
    <row r="365" spans="1:42" x14ac:dyDescent="0.25">
      <c r="A365">
        <v>10927</v>
      </c>
      <c r="B365" s="1">
        <f>DATE(2034,4,1) + TIME(0,0,0)</f>
        <v>49035</v>
      </c>
      <c r="C365">
        <v>54989664</v>
      </c>
      <c r="D365">
        <v>49389640</v>
      </c>
      <c r="E365">
        <v>87500784</v>
      </c>
      <c r="F365">
        <v>55583648</v>
      </c>
      <c r="G365">
        <v>44185840</v>
      </c>
      <c r="H365">
        <v>61518004</v>
      </c>
      <c r="I365">
        <v>69753728</v>
      </c>
      <c r="J365">
        <v>44413124</v>
      </c>
      <c r="K365">
        <v>68695792</v>
      </c>
      <c r="L365">
        <v>54557192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21067800</v>
      </c>
      <c r="T365">
        <v>0</v>
      </c>
      <c r="U365">
        <v>21455030</v>
      </c>
      <c r="V365">
        <v>0</v>
      </c>
      <c r="W365">
        <v>25645060</v>
      </c>
      <c r="X365">
        <v>0</v>
      </c>
      <c r="Y365">
        <v>7409209.5</v>
      </c>
      <c r="Z365">
        <v>0</v>
      </c>
      <c r="AA365">
        <v>0</v>
      </c>
      <c r="AB365">
        <v>93924816</v>
      </c>
      <c r="AC365">
        <v>0</v>
      </c>
      <c r="AD365">
        <v>0</v>
      </c>
      <c r="AE365">
        <v>0</v>
      </c>
      <c r="AF365">
        <v>140700208</v>
      </c>
      <c r="AG365">
        <v>132734360</v>
      </c>
      <c r="AH365">
        <v>0</v>
      </c>
      <c r="AI365">
        <v>0</v>
      </c>
      <c r="AJ365">
        <v>72938168</v>
      </c>
      <c r="AK365">
        <v>0</v>
      </c>
      <c r="AL365">
        <v>157482656</v>
      </c>
      <c r="AM365">
        <v>0</v>
      </c>
      <c r="AN365">
        <v>0</v>
      </c>
      <c r="AO365">
        <v>0</v>
      </c>
      <c r="AP365">
        <v>0</v>
      </c>
    </row>
    <row r="366" spans="1:42" x14ac:dyDescent="0.25">
      <c r="A366">
        <v>10957</v>
      </c>
      <c r="B366" s="1">
        <f>DATE(2034,5,1) + TIME(0,0,0)</f>
        <v>49065</v>
      </c>
      <c r="C366">
        <v>54403960</v>
      </c>
      <c r="D366">
        <v>48807420</v>
      </c>
      <c r="E366">
        <v>86976640</v>
      </c>
      <c r="F366">
        <v>55122188</v>
      </c>
      <c r="G366">
        <v>43772252</v>
      </c>
      <c r="H366">
        <v>61147740</v>
      </c>
      <c r="I366">
        <v>69384528</v>
      </c>
      <c r="J366">
        <v>44057792</v>
      </c>
      <c r="K366">
        <v>68157736</v>
      </c>
      <c r="L366">
        <v>54139596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20901210</v>
      </c>
      <c r="T366">
        <v>0</v>
      </c>
      <c r="U366">
        <v>21289604</v>
      </c>
      <c r="V366">
        <v>0</v>
      </c>
      <c r="W366">
        <v>25532306</v>
      </c>
      <c r="X366">
        <v>0</v>
      </c>
      <c r="Y366">
        <v>7310178</v>
      </c>
      <c r="Z366">
        <v>0</v>
      </c>
      <c r="AA366">
        <v>0</v>
      </c>
      <c r="AB366">
        <v>94934688</v>
      </c>
      <c r="AC366">
        <v>0</v>
      </c>
      <c r="AD366">
        <v>0</v>
      </c>
      <c r="AE366">
        <v>0</v>
      </c>
      <c r="AF366">
        <v>140124624</v>
      </c>
      <c r="AG366">
        <v>132288440</v>
      </c>
      <c r="AH366">
        <v>0</v>
      </c>
      <c r="AI366">
        <v>0</v>
      </c>
      <c r="AJ366">
        <v>72854312</v>
      </c>
      <c r="AK366">
        <v>0</v>
      </c>
      <c r="AL366">
        <v>157026160</v>
      </c>
      <c r="AM366">
        <v>0</v>
      </c>
      <c r="AN366">
        <v>0</v>
      </c>
      <c r="AO366">
        <v>0</v>
      </c>
      <c r="AP366">
        <v>0</v>
      </c>
    </row>
    <row r="367" spans="1:42" x14ac:dyDescent="0.25">
      <c r="A367">
        <v>10988</v>
      </c>
      <c r="B367" s="1">
        <f>DATE(2034,6,1) + TIME(0,0,0)</f>
        <v>49096</v>
      </c>
      <c r="C367">
        <v>53665352</v>
      </c>
      <c r="D367">
        <v>48075388</v>
      </c>
      <c r="E367">
        <v>86328952</v>
      </c>
      <c r="F367">
        <v>54548172</v>
      </c>
      <c r="G367">
        <v>43386924</v>
      </c>
      <c r="H367">
        <v>60797560</v>
      </c>
      <c r="I367">
        <v>69023368</v>
      </c>
      <c r="J367">
        <v>43714788</v>
      </c>
      <c r="K367">
        <v>67537496</v>
      </c>
      <c r="L367">
        <v>53743700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20745764</v>
      </c>
      <c r="T367">
        <v>0</v>
      </c>
      <c r="U367">
        <v>21133816</v>
      </c>
      <c r="V367">
        <v>0</v>
      </c>
      <c r="W367">
        <v>25429890</v>
      </c>
      <c r="X367">
        <v>0</v>
      </c>
      <c r="Y367">
        <v>7218526.5</v>
      </c>
      <c r="Z367">
        <v>0</v>
      </c>
      <c r="AA367">
        <v>0</v>
      </c>
      <c r="AB367">
        <v>95595632</v>
      </c>
      <c r="AC367">
        <v>0</v>
      </c>
      <c r="AD367">
        <v>0</v>
      </c>
      <c r="AE367">
        <v>0</v>
      </c>
      <c r="AF367">
        <v>139595216</v>
      </c>
      <c r="AG367">
        <v>131877184</v>
      </c>
      <c r="AH367">
        <v>0</v>
      </c>
      <c r="AI367">
        <v>0</v>
      </c>
      <c r="AJ367">
        <v>72599976</v>
      </c>
      <c r="AK367">
        <v>0</v>
      </c>
      <c r="AL367">
        <v>156610928</v>
      </c>
      <c r="AM367">
        <v>0</v>
      </c>
      <c r="AN367">
        <v>0</v>
      </c>
      <c r="AO367">
        <v>0</v>
      </c>
      <c r="AP367">
        <v>0</v>
      </c>
    </row>
    <row r="368" spans="1:42" x14ac:dyDescent="0.25">
      <c r="A368">
        <v>11018</v>
      </c>
      <c r="B368" s="1">
        <f>DATE(2034,7,1) + TIME(0,0,0)</f>
        <v>49126</v>
      </c>
      <c r="C368">
        <v>52964020</v>
      </c>
      <c r="D368">
        <v>47392976</v>
      </c>
      <c r="E368">
        <v>85719232</v>
      </c>
      <c r="F368">
        <v>54005812</v>
      </c>
      <c r="G368">
        <v>42990432</v>
      </c>
      <c r="H368">
        <v>60441580</v>
      </c>
      <c r="I368">
        <v>68662104</v>
      </c>
      <c r="J368">
        <v>43364420</v>
      </c>
      <c r="K368">
        <v>66941716</v>
      </c>
      <c r="L368">
        <v>53343500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20587668</v>
      </c>
      <c r="T368">
        <v>0</v>
      </c>
      <c r="U368">
        <v>20975168</v>
      </c>
      <c r="V368">
        <v>0</v>
      </c>
      <c r="W368">
        <v>25328060</v>
      </c>
      <c r="X368">
        <v>0</v>
      </c>
      <c r="Y368">
        <v>7129046.5</v>
      </c>
      <c r="Z368">
        <v>0</v>
      </c>
      <c r="AA368">
        <v>0</v>
      </c>
      <c r="AB368">
        <v>96291072</v>
      </c>
      <c r="AC368">
        <v>0</v>
      </c>
      <c r="AD368">
        <v>0</v>
      </c>
      <c r="AE368">
        <v>0</v>
      </c>
      <c r="AF368">
        <v>139059280</v>
      </c>
      <c r="AG368">
        <v>131446944</v>
      </c>
      <c r="AH368">
        <v>0</v>
      </c>
      <c r="AI368">
        <v>0</v>
      </c>
      <c r="AJ368">
        <v>72379024</v>
      </c>
      <c r="AK368">
        <v>0</v>
      </c>
      <c r="AL368">
        <v>156183936</v>
      </c>
      <c r="AM368">
        <v>0</v>
      </c>
      <c r="AN368">
        <v>0</v>
      </c>
      <c r="AO368">
        <v>0</v>
      </c>
      <c r="AP368">
        <v>0</v>
      </c>
    </row>
    <row r="369" spans="1:42" x14ac:dyDescent="0.25">
      <c r="A369">
        <v>11049</v>
      </c>
      <c r="B369" s="1">
        <f>DATE(2034,8,1) + TIME(0,0,0)</f>
        <v>49157</v>
      </c>
      <c r="C369">
        <v>54628492</v>
      </c>
      <c r="D369">
        <v>48587656</v>
      </c>
      <c r="E369">
        <v>84465000</v>
      </c>
      <c r="F369">
        <v>54138636</v>
      </c>
      <c r="G369">
        <v>43839212</v>
      </c>
      <c r="H369">
        <v>60057444</v>
      </c>
      <c r="I369">
        <v>68434960</v>
      </c>
      <c r="J369">
        <v>43674188</v>
      </c>
      <c r="K369">
        <v>65998628</v>
      </c>
      <c r="L369">
        <v>53015052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20439402</v>
      </c>
      <c r="T369">
        <v>0</v>
      </c>
      <c r="U369">
        <v>20825548</v>
      </c>
      <c r="V369">
        <v>0</v>
      </c>
      <c r="W369">
        <v>25234342</v>
      </c>
      <c r="X369">
        <v>0</v>
      </c>
      <c r="Y369">
        <v>7046836</v>
      </c>
      <c r="Z369">
        <v>0</v>
      </c>
      <c r="AA369">
        <v>0</v>
      </c>
      <c r="AB369">
        <v>97030080</v>
      </c>
      <c r="AC369">
        <v>0</v>
      </c>
      <c r="AD369">
        <v>0</v>
      </c>
      <c r="AE369">
        <v>0</v>
      </c>
      <c r="AF369">
        <v>138524528</v>
      </c>
      <c r="AG369">
        <v>131010208</v>
      </c>
      <c r="AH369">
        <v>0</v>
      </c>
      <c r="AI369">
        <v>0</v>
      </c>
      <c r="AJ369">
        <v>72220264</v>
      </c>
      <c r="AK369">
        <v>0</v>
      </c>
      <c r="AL369">
        <v>155758064</v>
      </c>
      <c r="AM369">
        <v>0</v>
      </c>
      <c r="AN369">
        <v>0</v>
      </c>
      <c r="AO369">
        <v>0</v>
      </c>
      <c r="AP369">
        <v>0</v>
      </c>
    </row>
    <row r="370" spans="1:42" x14ac:dyDescent="0.25">
      <c r="A370">
        <v>11080</v>
      </c>
      <c r="B370" s="1">
        <f>DATE(2034,9,1) + TIME(0,0,0)</f>
        <v>49188</v>
      </c>
      <c r="C370">
        <v>54270940</v>
      </c>
      <c r="D370">
        <v>48194724</v>
      </c>
      <c r="E370">
        <v>84842448</v>
      </c>
      <c r="F370">
        <v>54087344</v>
      </c>
      <c r="G370">
        <v>43546048</v>
      </c>
      <c r="H370">
        <v>60228804</v>
      </c>
      <c r="I370">
        <v>68686288</v>
      </c>
      <c r="J370">
        <v>43552912</v>
      </c>
      <c r="K370">
        <v>66188900</v>
      </c>
      <c r="L370">
        <v>53016356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20289004</v>
      </c>
      <c r="T370">
        <v>0</v>
      </c>
      <c r="U370">
        <v>20673194</v>
      </c>
      <c r="V370">
        <v>0</v>
      </c>
      <c r="W370">
        <v>25141024</v>
      </c>
      <c r="X370">
        <v>0</v>
      </c>
      <c r="Y370">
        <v>6966294</v>
      </c>
      <c r="Z370">
        <v>0</v>
      </c>
      <c r="AA370">
        <v>0</v>
      </c>
      <c r="AB370">
        <v>97689608</v>
      </c>
      <c r="AC370">
        <v>0</v>
      </c>
      <c r="AD370">
        <v>0</v>
      </c>
      <c r="AE370">
        <v>0</v>
      </c>
      <c r="AF370">
        <v>137994976</v>
      </c>
      <c r="AG370">
        <v>130548720</v>
      </c>
      <c r="AH370">
        <v>0</v>
      </c>
      <c r="AI370">
        <v>0</v>
      </c>
      <c r="AJ370">
        <v>72187376</v>
      </c>
      <c r="AK370">
        <v>0</v>
      </c>
      <c r="AL370">
        <v>155326304</v>
      </c>
      <c r="AM370">
        <v>0</v>
      </c>
      <c r="AN370">
        <v>0</v>
      </c>
      <c r="AO370">
        <v>0</v>
      </c>
      <c r="AP370">
        <v>0</v>
      </c>
    </row>
    <row r="371" spans="1:42" x14ac:dyDescent="0.25">
      <c r="A371">
        <v>11110</v>
      </c>
      <c r="B371" s="1">
        <f>DATE(2034,10,1) + TIME(0,0,0)</f>
        <v>49218</v>
      </c>
      <c r="C371">
        <v>53891804</v>
      </c>
      <c r="D371">
        <v>47741844</v>
      </c>
      <c r="E371">
        <v>85289496</v>
      </c>
      <c r="F371">
        <v>53985044</v>
      </c>
      <c r="G371">
        <v>43294268</v>
      </c>
      <c r="H371">
        <v>60395172</v>
      </c>
      <c r="I371">
        <v>68927352</v>
      </c>
      <c r="J371">
        <v>43441632</v>
      </c>
      <c r="K371">
        <v>66408656</v>
      </c>
      <c r="L371">
        <v>52985004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20142132</v>
      </c>
      <c r="T371">
        <v>0</v>
      </c>
      <c r="U371">
        <v>20524162</v>
      </c>
      <c r="V371">
        <v>0</v>
      </c>
      <c r="W371">
        <v>25051534</v>
      </c>
      <c r="X371">
        <v>0</v>
      </c>
      <c r="Y371">
        <v>6890738.5</v>
      </c>
      <c r="Z371">
        <v>0</v>
      </c>
      <c r="AA371">
        <v>0</v>
      </c>
      <c r="AB371">
        <v>98385976</v>
      </c>
      <c r="AC371">
        <v>0</v>
      </c>
      <c r="AD371">
        <v>0</v>
      </c>
      <c r="AE371">
        <v>0</v>
      </c>
      <c r="AF371">
        <v>137455552</v>
      </c>
      <c r="AG371">
        <v>130074280</v>
      </c>
      <c r="AH371">
        <v>0</v>
      </c>
      <c r="AI371">
        <v>0</v>
      </c>
      <c r="AJ371">
        <v>72205544</v>
      </c>
      <c r="AK371">
        <v>0</v>
      </c>
      <c r="AL371">
        <v>154891776</v>
      </c>
      <c r="AM371">
        <v>0</v>
      </c>
      <c r="AN371">
        <v>0</v>
      </c>
      <c r="AO371">
        <v>0</v>
      </c>
      <c r="AP371">
        <v>0</v>
      </c>
    </row>
    <row r="372" spans="1:42" x14ac:dyDescent="0.25">
      <c r="A372">
        <v>11141</v>
      </c>
      <c r="B372" s="1">
        <f>DATE(2034,11,1) + TIME(0,0,0)</f>
        <v>49249</v>
      </c>
      <c r="C372">
        <v>53714456</v>
      </c>
      <c r="D372">
        <v>47409652</v>
      </c>
      <c r="E372">
        <v>85702312</v>
      </c>
      <c r="F372">
        <v>53951808</v>
      </c>
      <c r="G372">
        <v>43227620</v>
      </c>
      <c r="H372">
        <v>60347520</v>
      </c>
      <c r="I372">
        <v>68793840</v>
      </c>
      <c r="J372">
        <v>43515820</v>
      </c>
      <c r="K372">
        <v>66749040</v>
      </c>
      <c r="L372">
        <v>53140712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19991020</v>
      </c>
      <c r="T372">
        <v>0</v>
      </c>
      <c r="U372">
        <v>20374432</v>
      </c>
      <c r="V372">
        <v>0</v>
      </c>
      <c r="W372">
        <v>24956282</v>
      </c>
      <c r="X372">
        <v>0</v>
      </c>
      <c r="Y372">
        <v>6797530.5</v>
      </c>
      <c r="Z372">
        <v>0</v>
      </c>
      <c r="AA372">
        <v>0</v>
      </c>
      <c r="AB372">
        <v>99128544</v>
      </c>
      <c r="AC372">
        <v>0</v>
      </c>
      <c r="AD372">
        <v>0</v>
      </c>
      <c r="AE372">
        <v>0</v>
      </c>
      <c r="AF372">
        <v>136921072</v>
      </c>
      <c r="AG372">
        <v>129595560</v>
      </c>
      <c r="AH372">
        <v>0</v>
      </c>
      <c r="AI372">
        <v>0</v>
      </c>
      <c r="AJ372">
        <v>72271104</v>
      </c>
      <c r="AK372">
        <v>0</v>
      </c>
      <c r="AL372">
        <v>154459360</v>
      </c>
      <c r="AM372">
        <v>0</v>
      </c>
      <c r="AN372">
        <v>0</v>
      </c>
      <c r="AO372">
        <v>0</v>
      </c>
      <c r="AP372">
        <v>0</v>
      </c>
    </row>
    <row r="373" spans="1:42" x14ac:dyDescent="0.25">
      <c r="A373">
        <v>11171</v>
      </c>
      <c r="B373" s="1">
        <f>DATE(2034,12,1) + TIME(0,0,0)</f>
        <v>49279</v>
      </c>
      <c r="C373">
        <v>52955832</v>
      </c>
      <c r="D373">
        <v>47146064</v>
      </c>
      <c r="E373">
        <v>84936456</v>
      </c>
      <c r="F373">
        <v>53820072</v>
      </c>
      <c r="G373">
        <v>42836048</v>
      </c>
      <c r="H373">
        <v>59949468</v>
      </c>
      <c r="I373">
        <v>68390208</v>
      </c>
      <c r="J373">
        <v>43159356</v>
      </c>
      <c r="K373">
        <v>66039472</v>
      </c>
      <c r="L373">
        <v>52671696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19825612</v>
      </c>
      <c r="T373">
        <v>0</v>
      </c>
      <c r="U373">
        <v>20212624</v>
      </c>
      <c r="V373">
        <v>0</v>
      </c>
      <c r="W373">
        <v>24847636</v>
      </c>
      <c r="X373">
        <v>0</v>
      </c>
      <c r="Y373">
        <v>6682866.5</v>
      </c>
      <c r="Z373">
        <v>0</v>
      </c>
      <c r="AA373">
        <v>0</v>
      </c>
      <c r="AB373">
        <v>99590184</v>
      </c>
      <c r="AC373">
        <v>0</v>
      </c>
      <c r="AD373">
        <v>0</v>
      </c>
      <c r="AE373">
        <v>0</v>
      </c>
      <c r="AF373">
        <v>136364704</v>
      </c>
      <c r="AG373">
        <v>129085576</v>
      </c>
      <c r="AH373">
        <v>0</v>
      </c>
      <c r="AI373">
        <v>0</v>
      </c>
      <c r="AJ373">
        <v>72732840</v>
      </c>
      <c r="AK373">
        <v>0</v>
      </c>
      <c r="AL373">
        <v>154013120</v>
      </c>
      <c r="AM373">
        <v>0</v>
      </c>
      <c r="AN373">
        <v>0</v>
      </c>
      <c r="AO373">
        <v>0</v>
      </c>
      <c r="AP373">
        <v>0</v>
      </c>
    </row>
    <row r="374" spans="1:42" x14ac:dyDescent="0.25">
      <c r="A374">
        <v>11202</v>
      </c>
      <c r="B374" s="1">
        <f>DATE(2035,1,1) + TIME(0,0,0)</f>
        <v>49310</v>
      </c>
      <c r="C374">
        <v>52371248</v>
      </c>
      <c r="D374">
        <v>46531856</v>
      </c>
      <c r="E374">
        <v>84293296</v>
      </c>
      <c r="F374">
        <v>53319192</v>
      </c>
      <c r="G374">
        <v>42456288</v>
      </c>
      <c r="H374">
        <v>59579872</v>
      </c>
      <c r="I374">
        <v>68045976</v>
      </c>
      <c r="J374">
        <v>42818048</v>
      </c>
      <c r="K374">
        <v>65428188</v>
      </c>
      <c r="L374">
        <v>52269764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19671652</v>
      </c>
      <c r="T374">
        <v>0</v>
      </c>
      <c r="U374">
        <v>20061260</v>
      </c>
      <c r="V374">
        <v>0</v>
      </c>
      <c r="W374">
        <v>24748316</v>
      </c>
      <c r="X374">
        <v>0</v>
      </c>
      <c r="Y374">
        <v>6578528</v>
      </c>
      <c r="Z374">
        <v>0</v>
      </c>
      <c r="AA374">
        <v>0</v>
      </c>
      <c r="AB374">
        <v>99993584</v>
      </c>
      <c r="AC374">
        <v>0</v>
      </c>
      <c r="AD374">
        <v>0</v>
      </c>
      <c r="AE374">
        <v>0</v>
      </c>
      <c r="AF374">
        <v>135813408</v>
      </c>
      <c r="AG374">
        <v>128571296</v>
      </c>
      <c r="AH374">
        <v>0</v>
      </c>
      <c r="AI374">
        <v>0</v>
      </c>
      <c r="AJ374">
        <v>73311328</v>
      </c>
      <c r="AK374">
        <v>0</v>
      </c>
      <c r="AL374">
        <v>153568000</v>
      </c>
      <c r="AM374">
        <v>0</v>
      </c>
      <c r="AN374">
        <v>0</v>
      </c>
      <c r="AO374">
        <v>0</v>
      </c>
      <c r="AP374">
        <v>0</v>
      </c>
    </row>
    <row r="375" spans="1:42" x14ac:dyDescent="0.25">
      <c r="A375">
        <v>11233</v>
      </c>
      <c r="B375" s="1">
        <f>DATE(2035,2,1) + TIME(0,0,0)</f>
        <v>49341</v>
      </c>
      <c r="C375">
        <v>51800724</v>
      </c>
      <c r="D375">
        <v>45935592</v>
      </c>
      <c r="E375">
        <v>83789944</v>
      </c>
      <c r="F375">
        <v>52847748</v>
      </c>
      <c r="G375">
        <v>42065552</v>
      </c>
      <c r="H375">
        <v>59215160</v>
      </c>
      <c r="I375">
        <v>67721376</v>
      </c>
      <c r="J375">
        <v>42458172</v>
      </c>
      <c r="K375">
        <v>64931340</v>
      </c>
      <c r="L375">
        <v>51876536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19516370</v>
      </c>
      <c r="T375">
        <v>0</v>
      </c>
      <c r="U375">
        <v>19907460</v>
      </c>
      <c r="V375">
        <v>0</v>
      </c>
      <c r="W375">
        <v>24648384</v>
      </c>
      <c r="X375">
        <v>0</v>
      </c>
      <c r="Y375">
        <v>6476181.5</v>
      </c>
      <c r="Z375">
        <v>0</v>
      </c>
      <c r="AA375">
        <v>0</v>
      </c>
      <c r="AB375">
        <v>100413976</v>
      </c>
      <c r="AC375">
        <v>0</v>
      </c>
      <c r="AD375">
        <v>0</v>
      </c>
      <c r="AE375">
        <v>0</v>
      </c>
      <c r="AF375">
        <v>135247664</v>
      </c>
      <c r="AG375">
        <v>128038160</v>
      </c>
      <c r="AH375">
        <v>0</v>
      </c>
      <c r="AI375">
        <v>0</v>
      </c>
      <c r="AJ375">
        <v>73866920</v>
      </c>
      <c r="AK375">
        <v>0</v>
      </c>
      <c r="AL375">
        <v>153114080</v>
      </c>
      <c r="AM375">
        <v>0</v>
      </c>
      <c r="AN375">
        <v>0</v>
      </c>
      <c r="AO375">
        <v>0</v>
      </c>
      <c r="AP375">
        <v>0</v>
      </c>
    </row>
    <row r="376" spans="1:42" x14ac:dyDescent="0.25">
      <c r="A376">
        <v>11261</v>
      </c>
      <c r="B376" s="1">
        <f>DATE(2035,3,1) + TIME(0,0,0)</f>
        <v>49369</v>
      </c>
      <c r="C376">
        <v>51259100</v>
      </c>
      <c r="D376">
        <v>45410616</v>
      </c>
      <c r="E376">
        <v>83275344</v>
      </c>
      <c r="F376">
        <v>52436792</v>
      </c>
      <c r="G376">
        <v>41689904</v>
      </c>
      <c r="H376">
        <v>58861168</v>
      </c>
      <c r="I376">
        <v>67391000</v>
      </c>
      <c r="J376">
        <v>42112424</v>
      </c>
      <c r="K376">
        <v>64442936</v>
      </c>
      <c r="L376">
        <v>51488504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19364786</v>
      </c>
      <c r="T376">
        <v>0</v>
      </c>
      <c r="U376">
        <v>19757052</v>
      </c>
      <c r="V376">
        <v>0</v>
      </c>
      <c r="W376">
        <v>24551640</v>
      </c>
      <c r="X376">
        <v>0</v>
      </c>
      <c r="Y376">
        <v>6378237</v>
      </c>
      <c r="Z376">
        <v>0</v>
      </c>
      <c r="AA376">
        <v>0</v>
      </c>
      <c r="AB376">
        <v>100860056</v>
      </c>
      <c r="AC376">
        <v>0</v>
      </c>
      <c r="AD376">
        <v>0</v>
      </c>
      <c r="AE376">
        <v>0</v>
      </c>
      <c r="AF376">
        <v>134687056</v>
      </c>
      <c r="AG376">
        <v>127489568</v>
      </c>
      <c r="AH376">
        <v>0</v>
      </c>
      <c r="AI376">
        <v>0</v>
      </c>
      <c r="AJ376">
        <v>74427184</v>
      </c>
      <c r="AK376">
        <v>0</v>
      </c>
      <c r="AL376">
        <v>152665584</v>
      </c>
      <c r="AM376">
        <v>0</v>
      </c>
      <c r="AN376">
        <v>0</v>
      </c>
      <c r="AO376">
        <v>0</v>
      </c>
      <c r="AP376">
        <v>0</v>
      </c>
    </row>
    <row r="377" spans="1:42" x14ac:dyDescent="0.25">
      <c r="A377">
        <v>11292</v>
      </c>
      <c r="B377" s="1">
        <f>DATE(2035,4,1) + TIME(0,0,0)</f>
        <v>49400</v>
      </c>
      <c r="C377">
        <v>50808440</v>
      </c>
      <c r="D377">
        <v>44957444</v>
      </c>
      <c r="E377">
        <v>82805456</v>
      </c>
      <c r="F377">
        <v>52069976</v>
      </c>
      <c r="G377">
        <v>41364684</v>
      </c>
      <c r="H377">
        <v>58540712</v>
      </c>
      <c r="I377">
        <v>67095272</v>
      </c>
      <c r="J377">
        <v>41792248</v>
      </c>
      <c r="K377">
        <v>64011020</v>
      </c>
      <c r="L377">
        <v>51150712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19233186</v>
      </c>
      <c r="T377">
        <v>0</v>
      </c>
      <c r="U377">
        <v>19625330</v>
      </c>
      <c r="V377">
        <v>0</v>
      </c>
      <c r="W377">
        <v>24468912</v>
      </c>
      <c r="X377">
        <v>0</v>
      </c>
      <c r="Y377">
        <v>6293845</v>
      </c>
      <c r="Z377">
        <v>0</v>
      </c>
      <c r="AA377">
        <v>0</v>
      </c>
      <c r="AB377">
        <v>90987592</v>
      </c>
      <c r="AC377">
        <v>0</v>
      </c>
      <c r="AD377">
        <v>0</v>
      </c>
      <c r="AE377">
        <v>0</v>
      </c>
      <c r="AF377">
        <v>138595568</v>
      </c>
      <c r="AG377">
        <v>131291088</v>
      </c>
      <c r="AH377">
        <v>0</v>
      </c>
      <c r="AI377">
        <v>0</v>
      </c>
      <c r="AJ377">
        <v>80684728</v>
      </c>
      <c r="AK377">
        <v>0</v>
      </c>
      <c r="AL377">
        <v>158521088</v>
      </c>
      <c r="AM377">
        <v>0</v>
      </c>
      <c r="AN377">
        <v>0</v>
      </c>
      <c r="AO377">
        <v>0</v>
      </c>
      <c r="AP377">
        <v>0</v>
      </c>
    </row>
    <row r="378" spans="1:42" x14ac:dyDescent="0.25">
      <c r="A378">
        <v>11322</v>
      </c>
      <c r="B378" s="1">
        <f>DATE(2035,5,1) + TIME(0,0,0)</f>
        <v>49430</v>
      </c>
      <c r="C378">
        <v>50304080</v>
      </c>
      <c r="D378">
        <v>44466988</v>
      </c>
      <c r="E378">
        <v>82307976</v>
      </c>
      <c r="F378">
        <v>51689184</v>
      </c>
      <c r="G378">
        <v>41013156</v>
      </c>
      <c r="H378">
        <v>58177112</v>
      </c>
      <c r="I378">
        <v>66773768</v>
      </c>
      <c r="J378">
        <v>41433812</v>
      </c>
      <c r="K378">
        <v>63552312</v>
      </c>
      <c r="L378">
        <v>50778744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19087494</v>
      </c>
      <c r="T378">
        <v>0</v>
      </c>
      <c r="U378">
        <v>19479100</v>
      </c>
      <c r="V378">
        <v>0</v>
      </c>
      <c r="W378">
        <v>24378878</v>
      </c>
      <c r="X378">
        <v>0</v>
      </c>
      <c r="Y378">
        <v>6203900</v>
      </c>
      <c r="Z378">
        <v>0</v>
      </c>
      <c r="AA378">
        <v>0</v>
      </c>
      <c r="AB378">
        <v>91846464</v>
      </c>
      <c r="AC378">
        <v>0</v>
      </c>
      <c r="AD378">
        <v>0</v>
      </c>
      <c r="AE378">
        <v>0</v>
      </c>
      <c r="AF378">
        <v>137538896</v>
      </c>
      <c r="AG378">
        <v>130402760</v>
      </c>
      <c r="AH378">
        <v>0</v>
      </c>
      <c r="AI378">
        <v>0</v>
      </c>
      <c r="AJ378">
        <v>82039888</v>
      </c>
      <c r="AK378">
        <v>0</v>
      </c>
      <c r="AL378">
        <v>155347584</v>
      </c>
      <c r="AM378">
        <v>0</v>
      </c>
      <c r="AN378">
        <v>0</v>
      </c>
      <c r="AO378">
        <v>0</v>
      </c>
      <c r="AP378">
        <v>0</v>
      </c>
    </row>
    <row r="379" spans="1:42" x14ac:dyDescent="0.25">
      <c r="A379">
        <v>11353</v>
      </c>
      <c r="B379" s="1">
        <f>DATE(2035,6,1) + TIME(0,0,0)</f>
        <v>49461</v>
      </c>
      <c r="C379">
        <v>49835972</v>
      </c>
      <c r="D379">
        <v>44020616</v>
      </c>
      <c r="E379">
        <v>81836744</v>
      </c>
      <c r="F379">
        <v>51333208</v>
      </c>
      <c r="G379">
        <v>40676260</v>
      </c>
      <c r="H379">
        <v>57834404</v>
      </c>
      <c r="I379">
        <v>66454160</v>
      </c>
      <c r="J379">
        <v>41105276</v>
      </c>
      <c r="K379">
        <v>63106024</v>
      </c>
      <c r="L379">
        <v>50415160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18951532</v>
      </c>
      <c r="T379">
        <v>0</v>
      </c>
      <c r="U379">
        <v>19342404</v>
      </c>
      <c r="V379">
        <v>0</v>
      </c>
      <c r="W379">
        <v>24289764</v>
      </c>
      <c r="X379">
        <v>0</v>
      </c>
      <c r="Y379">
        <v>6121478</v>
      </c>
      <c r="Z379">
        <v>0</v>
      </c>
      <c r="AA379">
        <v>0</v>
      </c>
      <c r="AB379">
        <v>92582840</v>
      </c>
      <c r="AC379">
        <v>0</v>
      </c>
      <c r="AD379">
        <v>0</v>
      </c>
      <c r="AE379">
        <v>0</v>
      </c>
      <c r="AF379">
        <v>136749424</v>
      </c>
      <c r="AG379">
        <v>129627480</v>
      </c>
      <c r="AH379">
        <v>0</v>
      </c>
      <c r="AI379">
        <v>0</v>
      </c>
      <c r="AJ379">
        <v>83217696</v>
      </c>
      <c r="AK379">
        <v>0</v>
      </c>
      <c r="AL379">
        <v>154725264</v>
      </c>
      <c r="AM379">
        <v>0</v>
      </c>
      <c r="AN379">
        <v>0</v>
      </c>
      <c r="AO379">
        <v>0</v>
      </c>
      <c r="AP379">
        <v>0</v>
      </c>
    </row>
    <row r="380" spans="1:42" x14ac:dyDescent="0.25">
      <c r="A380">
        <v>11383</v>
      </c>
      <c r="B380" s="1">
        <f>DATE(2035,7,1) + TIME(0,0,0)</f>
        <v>49491</v>
      </c>
      <c r="C380">
        <v>49364052</v>
      </c>
      <c r="D380">
        <v>43570332</v>
      </c>
      <c r="E380">
        <v>81380368</v>
      </c>
      <c r="F380">
        <v>50974352</v>
      </c>
      <c r="G380">
        <v>40328804</v>
      </c>
      <c r="H380">
        <v>57487316</v>
      </c>
      <c r="I380">
        <v>66132704</v>
      </c>
      <c r="J380">
        <v>40776132</v>
      </c>
      <c r="K380">
        <v>62662904</v>
      </c>
      <c r="L380">
        <v>50047460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18813020</v>
      </c>
      <c r="T380">
        <v>0</v>
      </c>
      <c r="U380">
        <v>19202954</v>
      </c>
      <c r="V380">
        <v>0</v>
      </c>
      <c r="W380">
        <v>24199618</v>
      </c>
      <c r="X380">
        <v>0</v>
      </c>
      <c r="Y380">
        <v>6039456</v>
      </c>
      <c r="Z380">
        <v>0</v>
      </c>
      <c r="AA380">
        <v>0</v>
      </c>
      <c r="AB380">
        <v>93315712</v>
      </c>
      <c r="AC380">
        <v>0</v>
      </c>
      <c r="AD380">
        <v>0</v>
      </c>
      <c r="AE380">
        <v>0</v>
      </c>
      <c r="AF380">
        <v>135981792</v>
      </c>
      <c r="AG380">
        <v>128828832</v>
      </c>
      <c r="AH380">
        <v>0</v>
      </c>
      <c r="AI380">
        <v>0</v>
      </c>
      <c r="AJ380">
        <v>84402288</v>
      </c>
      <c r="AK380">
        <v>0</v>
      </c>
      <c r="AL380">
        <v>154083168</v>
      </c>
      <c r="AM380">
        <v>0</v>
      </c>
      <c r="AN380">
        <v>0</v>
      </c>
      <c r="AO380">
        <v>0</v>
      </c>
      <c r="AP380">
        <v>0</v>
      </c>
    </row>
    <row r="381" spans="1:42" x14ac:dyDescent="0.25">
      <c r="A381">
        <v>11414</v>
      </c>
      <c r="B381" s="1">
        <f>DATE(2035,8,1) + TIME(0,0,0)</f>
        <v>49522</v>
      </c>
      <c r="C381">
        <v>48930396</v>
      </c>
      <c r="D381">
        <v>43157076</v>
      </c>
      <c r="E381">
        <v>80938984</v>
      </c>
      <c r="F381">
        <v>50637700</v>
      </c>
      <c r="G381">
        <v>40005464</v>
      </c>
      <c r="H381">
        <v>57150920</v>
      </c>
      <c r="I381">
        <v>65825360</v>
      </c>
      <c r="J381">
        <v>40465784</v>
      </c>
      <c r="K381">
        <v>62241996</v>
      </c>
      <c r="L381">
        <v>49695816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18683122</v>
      </c>
      <c r="T381">
        <v>0</v>
      </c>
      <c r="U381">
        <v>19071216</v>
      </c>
      <c r="V381">
        <v>0</v>
      </c>
      <c r="W381">
        <v>24115560</v>
      </c>
      <c r="X381">
        <v>0</v>
      </c>
      <c r="Y381">
        <v>5963662.5</v>
      </c>
      <c r="Z381">
        <v>0</v>
      </c>
      <c r="AA381">
        <v>0</v>
      </c>
      <c r="AB381">
        <v>94044968</v>
      </c>
      <c r="AC381">
        <v>0</v>
      </c>
      <c r="AD381">
        <v>0</v>
      </c>
      <c r="AE381">
        <v>0</v>
      </c>
      <c r="AF381">
        <v>135225328</v>
      </c>
      <c r="AG381">
        <v>128036384</v>
      </c>
      <c r="AH381">
        <v>0</v>
      </c>
      <c r="AI381">
        <v>0</v>
      </c>
      <c r="AJ381">
        <v>85587232</v>
      </c>
      <c r="AK381">
        <v>0</v>
      </c>
      <c r="AL381">
        <v>153443376</v>
      </c>
      <c r="AM381">
        <v>0</v>
      </c>
      <c r="AN381">
        <v>0</v>
      </c>
      <c r="AO381">
        <v>0</v>
      </c>
      <c r="AP381">
        <v>0</v>
      </c>
    </row>
    <row r="382" spans="1:42" x14ac:dyDescent="0.25">
      <c r="A382">
        <v>11445</v>
      </c>
      <c r="B382" s="1">
        <f>DATE(2035,9,1) + TIME(0,0,0)</f>
        <v>49553</v>
      </c>
      <c r="C382">
        <v>48500896</v>
      </c>
      <c r="D382">
        <v>42738492</v>
      </c>
      <c r="E382">
        <v>80495512</v>
      </c>
      <c r="F382">
        <v>50289580</v>
      </c>
      <c r="G382">
        <v>39672760</v>
      </c>
      <c r="H382">
        <v>56812736</v>
      </c>
      <c r="I382">
        <v>65513112</v>
      </c>
      <c r="J382">
        <v>40152108</v>
      </c>
      <c r="K382">
        <v>61822524</v>
      </c>
      <c r="L382">
        <v>49342772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18550792</v>
      </c>
      <c r="T382">
        <v>0</v>
      </c>
      <c r="U382">
        <v>18936838</v>
      </c>
      <c r="V382">
        <v>0</v>
      </c>
      <c r="W382">
        <v>24030786</v>
      </c>
      <c r="X382">
        <v>0</v>
      </c>
      <c r="Y382">
        <v>5888149.5</v>
      </c>
      <c r="Z382">
        <v>0</v>
      </c>
      <c r="AA382">
        <v>0</v>
      </c>
      <c r="AB382">
        <v>94805632</v>
      </c>
      <c r="AC382">
        <v>0</v>
      </c>
      <c r="AD382">
        <v>0</v>
      </c>
      <c r="AE382">
        <v>0</v>
      </c>
      <c r="AF382">
        <v>134456400</v>
      </c>
      <c r="AG382">
        <v>127221600</v>
      </c>
      <c r="AH382">
        <v>0</v>
      </c>
      <c r="AI382">
        <v>0</v>
      </c>
      <c r="AJ382">
        <v>86714624</v>
      </c>
      <c r="AK382">
        <v>0</v>
      </c>
      <c r="AL382">
        <v>152789776</v>
      </c>
      <c r="AM382">
        <v>0</v>
      </c>
      <c r="AN382">
        <v>0</v>
      </c>
      <c r="AO382">
        <v>0</v>
      </c>
      <c r="AP382">
        <v>0</v>
      </c>
    </row>
    <row r="383" spans="1:42" x14ac:dyDescent="0.25">
      <c r="A383">
        <v>11475</v>
      </c>
      <c r="B383" s="1">
        <f>DATE(2035,10,1) + TIME(0,0,0)</f>
        <v>49583</v>
      </c>
      <c r="C383">
        <v>48057580</v>
      </c>
      <c r="D383">
        <v>42283532</v>
      </c>
      <c r="E383">
        <v>80048936</v>
      </c>
      <c r="F383">
        <v>49925340</v>
      </c>
      <c r="G383">
        <v>39353300</v>
      </c>
      <c r="H383">
        <v>56478548</v>
      </c>
      <c r="I383">
        <v>65203848</v>
      </c>
      <c r="J383">
        <v>39847320</v>
      </c>
      <c r="K383">
        <v>61391284</v>
      </c>
      <c r="L383">
        <v>48993584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18412468</v>
      </c>
      <c r="T383">
        <v>0</v>
      </c>
      <c r="U383">
        <v>18798490</v>
      </c>
      <c r="V383">
        <v>0</v>
      </c>
      <c r="W383">
        <v>23939510</v>
      </c>
      <c r="X383">
        <v>0</v>
      </c>
      <c r="Y383">
        <v>5799976.5</v>
      </c>
      <c r="Z383">
        <v>0</v>
      </c>
      <c r="AA383">
        <v>0</v>
      </c>
      <c r="AB383">
        <v>95563728</v>
      </c>
      <c r="AC383">
        <v>0</v>
      </c>
      <c r="AD383">
        <v>0</v>
      </c>
      <c r="AE383">
        <v>0</v>
      </c>
      <c r="AF383">
        <v>133685056</v>
      </c>
      <c r="AG383">
        <v>126395232</v>
      </c>
      <c r="AH383">
        <v>0</v>
      </c>
      <c r="AI383">
        <v>0</v>
      </c>
      <c r="AJ383">
        <v>87925096</v>
      </c>
      <c r="AK383">
        <v>0</v>
      </c>
      <c r="AL383">
        <v>152133392</v>
      </c>
      <c r="AM383">
        <v>0</v>
      </c>
      <c r="AN383">
        <v>0</v>
      </c>
      <c r="AO383">
        <v>0</v>
      </c>
      <c r="AP383">
        <v>0</v>
      </c>
    </row>
    <row r="384" spans="1:42" x14ac:dyDescent="0.25">
      <c r="A384">
        <v>11506</v>
      </c>
      <c r="B384" s="1">
        <f>DATE(2035,11,1) + TIME(0,0,0)</f>
        <v>49614</v>
      </c>
      <c r="C384">
        <v>47628416</v>
      </c>
      <c r="D384">
        <v>41839884</v>
      </c>
      <c r="E384">
        <v>79605432</v>
      </c>
      <c r="F384">
        <v>49571804</v>
      </c>
      <c r="G384">
        <v>39017100</v>
      </c>
      <c r="H384">
        <v>56130632</v>
      </c>
      <c r="I384">
        <v>64883572</v>
      </c>
      <c r="J384">
        <v>39526596</v>
      </c>
      <c r="K384">
        <v>60973588</v>
      </c>
      <c r="L384">
        <v>48639160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18268986</v>
      </c>
      <c r="T384">
        <v>0</v>
      </c>
      <c r="U384">
        <v>18658324</v>
      </c>
      <c r="V384">
        <v>0</v>
      </c>
      <c r="W384">
        <v>23840438</v>
      </c>
      <c r="X384">
        <v>0</v>
      </c>
      <c r="Y384">
        <v>5693680.5</v>
      </c>
      <c r="Z384">
        <v>0</v>
      </c>
      <c r="AA384">
        <v>0</v>
      </c>
      <c r="AB384">
        <v>68970712</v>
      </c>
      <c r="AC384">
        <v>0</v>
      </c>
      <c r="AD384">
        <v>0</v>
      </c>
      <c r="AE384">
        <v>0</v>
      </c>
      <c r="AF384">
        <v>135031696</v>
      </c>
      <c r="AG384">
        <v>127816048</v>
      </c>
      <c r="AH384">
        <v>54050564</v>
      </c>
      <c r="AI384">
        <v>0</v>
      </c>
      <c r="AJ384">
        <v>58706604</v>
      </c>
      <c r="AK384">
        <v>0</v>
      </c>
      <c r="AL384">
        <v>155649488</v>
      </c>
      <c r="AM384">
        <v>0</v>
      </c>
      <c r="AN384">
        <v>0</v>
      </c>
      <c r="AO384">
        <v>0</v>
      </c>
      <c r="AP384">
        <v>0</v>
      </c>
    </row>
    <row r="385" spans="1:42" x14ac:dyDescent="0.25">
      <c r="A385">
        <v>11536</v>
      </c>
      <c r="B385" s="1">
        <f>DATE(2035,12,1) + TIME(0,0,0)</f>
        <v>49644</v>
      </c>
      <c r="C385">
        <v>47191580</v>
      </c>
      <c r="D385">
        <v>41393812</v>
      </c>
      <c r="E385">
        <v>79164568</v>
      </c>
      <c r="F385">
        <v>49211536</v>
      </c>
      <c r="G385">
        <v>38548468</v>
      </c>
      <c r="H385">
        <v>55687896</v>
      </c>
      <c r="I385">
        <v>64448604</v>
      </c>
      <c r="J385">
        <v>39098352</v>
      </c>
      <c r="K385">
        <v>60556624</v>
      </c>
      <c r="L385">
        <v>48182152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18122952</v>
      </c>
      <c r="T385">
        <v>0</v>
      </c>
      <c r="U385">
        <v>18515096</v>
      </c>
      <c r="V385">
        <v>0</v>
      </c>
      <c r="W385">
        <v>23739018</v>
      </c>
      <c r="X385">
        <v>0</v>
      </c>
      <c r="Y385">
        <v>5585323.5</v>
      </c>
      <c r="Z385">
        <v>0</v>
      </c>
      <c r="AA385">
        <v>0</v>
      </c>
      <c r="AB385">
        <v>69818272</v>
      </c>
      <c r="AC385">
        <v>0</v>
      </c>
      <c r="AD385">
        <v>0</v>
      </c>
      <c r="AE385">
        <v>0</v>
      </c>
      <c r="AF385">
        <v>134307808</v>
      </c>
      <c r="AG385">
        <v>126960040</v>
      </c>
      <c r="AH385">
        <v>53695084</v>
      </c>
      <c r="AI385">
        <v>0</v>
      </c>
      <c r="AJ385">
        <v>59805828</v>
      </c>
      <c r="AK385">
        <v>0</v>
      </c>
      <c r="AL385">
        <v>152776560</v>
      </c>
      <c r="AM385">
        <v>0</v>
      </c>
      <c r="AN385">
        <v>0</v>
      </c>
      <c r="AO385">
        <v>0</v>
      </c>
      <c r="AP385">
        <v>0</v>
      </c>
    </row>
    <row r="386" spans="1:42" x14ac:dyDescent="0.25">
      <c r="A386">
        <v>11567</v>
      </c>
      <c r="B386" s="1">
        <f>DATE(2036,1,1) + TIME(0,0,0)</f>
        <v>49675</v>
      </c>
      <c r="C386">
        <v>46783532</v>
      </c>
      <c r="D386">
        <v>40968324</v>
      </c>
      <c r="E386">
        <v>78735032</v>
      </c>
      <c r="F386">
        <v>48867420</v>
      </c>
      <c r="G386">
        <v>38112936</v>
      </c>
      <c r="H386">
        <v>55267664</v>
      </c>
      <c r="I386">
        <v>64033996</v>
      </c>
      <c r="J386">
        <v>38687588</v>
      </c>
      <c r="K386">
        <v>60152792</v>
      </c>
      <c r="L386">
        <v>47754808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17976318</v>
      </c>
      <c r="T386">
        <v>0</v>
      </c>
      <c r="U386">
        <v>18372686</v>
      </c>
      <c r="V386">
        <v>0</v>
      </c>
      <c r="W386">
        <v>23632338</v>
      </c>
      <c r="X386">
        <v>0</v>
      </c>
      <c r="Y386">
        <v>5466840</v>
      </c>
      <c r="Z386">
        <v>0</v>
      </c>
      <c r="AA386">
        <v>0</v>
      </c>
      <c r="AB386">
        <v>70563240</v>
      </c>
      <c r="AC386">
        <v>0</v>
      </c>
      <c r="AD386">
        <v>0</v>
      </c>
      <c r="AE386">
        <v>0</v>
      </c>
      <c r="AF386">
        <v>133624536</v>
      </c>
      <c r="AG386">
        <v>126258768</v>
      </c>
      <c r="AH386">
        <v>53881640</v>
      </c>
      <c r="AI386">
        <v>0</v>
      </c>
      <c r="AJ386">
        <v>60695020</v>
      </c>
      <c r="AK386">
        <v>0</v>
      </c>
      <c r="AL386">
        <v>152241392</v>
      </c>
      <c r="AM386">
        <v>0</v>
      </c>
      <c r="AN386">
        <v>0</v>
      </c>
      <c r="AO386">
        <v>0</v>
      </c>
      <c r="AP386">
        <v>0</v>
      </c>
    </row>
    <row r="387" spans="1:42" x14ac:dyDescent="0.25">
      <c r="A387">
        <v>11598</v>
      </c>
      <c r="B387" s="1">
        <f>DATE(2036,2,1) + TIME(0,0,0)</f>
        <v>49706</v>
      </c>
      <c r="C387">
        <v>46362584</v>
      </c>
      <c r="D387">
        <v>40534564</v>
      </c>
      <c r="E387">
        <v>78292248</v>
      </c>
      <c r="F387">
        <v>48522008</v>
      </c>
      <c r="G387">
        <v>37672876</v>
      </c>
      <c r="H387">
        <v>54840172</v>
      </c>
      <c r="I387">
        <v>63627052</v>
      </c>
      <c r="J387">
        <v>38275400</v>
      </c>
      <c r="K387">
        <v>59743648</v>
      </c>
      <c r="L387">
        <v>47326876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17826334</v>
      </c>
      <c r="T387">
        <v>0</v>
      </c>
      <c r="U387">
        <v>18226924</v>
      </c>
      <c r="V387">
        <v>0</v>
      </c>
      <c r="W387">
        <v>23522702</v>
      </c>
      <c r="X387">
        <v>0</v>
      </c>
      <c r="Y387">
        <v>5345508.5</v>
      </c>
      <c r="Z387">
        <v>0</v>
      </c>
      <c r="AA387">
        <v>0</v>
      </c>
      <c r="AB387">
        <v>71212592</v>
      </c>
      <c r="AC387">
        <v>0</v>
      </c>
      <c r="AD387">
        <v>0</v>
      </c>
      <c r="AE387">
        <v>0</v>
      </c>
      <c r="AF387">
        <v>132996136</v>
      </c>
      <c r="AG387">
        <v>125579328</v>
      </c>
      <c r="AH387">
        <v>54198528</v>
      </c>
      <c r="AI387">
        <v>0</v>
      </c>
      <c r="AJ387">
        <v>61444416</v>
      </c>
      <c r="AK387">
        <v>0</v>
      </c>
      <c r="AL387">
        <v>151757760</v>
      </c>
      <c r="AM387">
        <v>0</v>
      </c>
      <c r="AN387">
        <v>0</v>
      </c>
      <c r="AO387">
        <v>0</v>
      </c>
      <c r="AP387">
        <v>0</v>
      </c>
    </row>
    <row r="388" spans="1:42" x14ac:dyDescent="0.25">
      <c r="A388">
        <v>11627</v>
      </c>
      <c r="B388" s="1">
        <f>DATE(2036,3,1) + TIME(0,0,0)</f>
        <v>49735</v>
      </c>
      <c r="C388">
        <v>45900820</v>
      </c>
      <c r="D388">
        <v>40099480</v>
      </c>
      <c r="E388">
        <v>77900000</v>
      </c>
      <c r="F388">
        <v>48127908</v>
      </c>
      <c r="G388">
        <v>37244396</v>
      </c>
      <c r="H388">
        <v>54397528</v>
      </c>
      <c r="I388">
        <v>63232532</v>
      </c>
      <c r="J388">
        <v>37914520</v>
      </c>
      <c r="K388">
        <v>59304864</v>
      </c>
      <c r="L388">
        <v>46905328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17680174</v>
      </c>
      <c r="T388">
        <v>0</v>
      </c>
      <c r="U388">
        <v>18084152</v>
      </c>
      <c r="V388">
        <v>0</v>
      </c>
      <c r="W388">
        <v>23420044</v>
      </c>
      <c r="X388">
        <v>0</v>
      </c>
      <c r="Y388">
        <v>5228635</v>
      </c>
      <c r="Z388">
        <v>0</v>
      </c>
      <c r="AA388">
        <v>0</v>
      </c>
      <c r="AB388">
        <v>72842312</v>
      </c>
      <c r="AC388">
        <v>0</v>
      </c>
      <c r="AD388">
        <v>0</v>
      </c>
      <c r="AE388">
        <v>0</v>
      </c>
      <c r="AF388">
        <v>130845152</v>
      </c>
      <c r="AG388">
        <v>123658096</v>
      </c>
      <c r="AH388">
        <v>56148188</v>
      </c>
      <c r="AI388">
        <v>0</v>
      </c>
      <c r="AJ388">
        <v>64019236</v>
      </c>
      <c r="AK388">
        <v>0</v>
      </c>
      <c r="AL388">
        <v>149707024</v>
      </c>
      <c r="AM388">
        <v>0</v>
      </c>
      <c r="AN388">
        <v>0</v>
      </c>
      <c r="AO388">
        <v>0</v>
      </c>
      <c r="AP388">
        <v>0</v>
      </c>
    </row>
    <row r="389" spans="1:42" x14ac:dyDescent="0.25">
      <c r="A389">
        <v>11658</v>
      </c>
      <c r="B389" s="1">
        <f>DATE(2036,4,1) + TIME(0,0,0)</f>
        <v>49766</v>
      </c>
      <c r="C389">
        <v>47900288</v>
      </c>
      <c r="D389">
        <v>41614872</v>
      </c>
      <c r="E389">
        <v>77137984</v>
      </c>
      <c r="F389">
        <v>48660616</v>
      </c>
      <c r="G389">
        <v>38063496</v>
      </c>
      <c r="H389">
        <v>54145376</v>
      </c>
      <c r="I389">
        <v>63084740</v>
      </c>
      <c r="J389">
        <v>38350612</v>
      </c>
      <c r="K389">
        <v>58928412</v>
      </c>
      <c r="L389">
        <v>46808468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17551740</v>
      </c>
      <c r="T389">
        <v>0</v>
      </c>
      <c r="U389">
        <v>17957440</v>
      </c>
      <c r="V389">
        <v>0</v>
      </c>
      <c r="W389">
        <v>23325288</v>
      </c>
      <c r="X389">
        <v>0</v>
      </c>
      <c r="Y389">
        <v>5124649</v>
      </c>
      <c r="Z389">
        <v>0</v>
      </c>
      <c r="AA389">
        <v>0</v>
      </c>
      <c r="AB389">
        <v>73715472</v>
      </c>
      <c r="AC389">
        <v>0</v>
      </c>
      <c r="AD389">
        <v>0</v>
      </c>
      <c r="AE389">
        <v>0</v>
      </c>
      <c r="AF389">
        <v>130204992</v>
      </c>
      <c r="AG389">
        <v>122969192</v>
      </c>
      <c r="AH389">
        <v>56847836</v>
      </c>
      <c r="AI389">
        <v>0</v>
      </c>
      <c r="AJ389">
        <v>65070744</v>
      </c>
      <c r="AK389">
        <v>0</v>
      </c>
      <c r="AL389">
        <v>148801808</v>
      </c>
      <c r="AM389">
        <v>0</v>
      </c>
      <c r="AN389">
        <v>0</v>
      </c>
      <c r="AO389">
        <v>0</v>
      </c>
      <c r="AP389">
        <v>0</v>
      </c>
    </row>
    <row r="390" spans="1:42" x14ac:dyDescent="0.25">
      <c r="A390">
        <v>11688</v>
      </c>
      <c r="B390" s="1">
        <f>DATE(2036,5,1) + TIME(0,0,0)</f>
        <v>49796</v>
      </c>
      <c r="C390">
        <v>47532968</v>
      </c>
      <c r="D390">
        <v>41212988</v>
      </c>
      <c r="E390">
        <v>77579128</v>
      </c>
      <c r="F390">
        <v>48656488</v>
      </c>
      <c r="G390">
        <v>37780348</v>
      </c>
      <c r="H390">
        <v>54294044</v>
      </c>
      <c r="I390">
        <v>63322388</v>
      </c>
      <c r="J390">
        <v>38187828</v>
      </c>
      <c r="K390">
        <v>59113288</v>
      </c>
      <c r="L390">
        <v>46839272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17408308</v>
      </c>
      <c r="T390">
        <v>0</v>
      </c>
      <c r="U390">
        <v>17816306</v>
      </c>
      <c r="V390">
        <v>0</v>
      </c>
      <c r="W390">
        <v>23221502</v>
      </c>
      <c r="X390">
        <v>0</v>
      </c>
      <c r="Y390">
        <v>5014209</v>
      </c>
      <c r="Z390">
        <v>0</v>
      </c>
      <c r="AA390">
        <v>0</v>
      </c>
      <c r="AB390">
        <v>74365136</v>
      </c>
      <c r="AC390">
        <v>0</v>
      </c>
      <c r="AD390">
        <v>0</v>
      </c>
      <c r="AE390">
        <v>0</v>
      </c>
      <c r="AF390">
        <v>129581872</v>
      </c>
      <c r="AG390">
        <v>122271160</v>
      </c>
      <c r="AH390">
        <v>57375608</v>
      </c>
      <c r="AI390">
        <v>0</v>
      </c>
      <c r="AJ390">
        <v>65743612</v>
      </c>
      <c r="AK390">
        <v>0</v>
      </c>
      <c r="AL390">
        <v>148214048</v>
      </c>
      <c r="AM390">
        <v>0</v>
      </c>
      <c r="AN390">
        <v>0</v>
      </c>
      <c r="AO390">
        <v>0</v>
      </c>
      <c r="AP390">
        <v>0</v>
      </c>
    </row>
    <row r="391" spans="1:42" x14ac:dyDescent="0.25">
      <c r="A391">
        <v>11719</v>
      </c>
      <c r="B391" s="1">
        <f>DATE(2036,6,1) + TIME(0,0,0)</f>
        <v>49827</v>
      </c>
      <c r="C391">
        <v>47191028</v>
      </c>
      <c r="D391">
        <v>40835304</v>
      </c>
      <c r="E391">
        <v>78101792</v>
      </c>
      <c r="F391">
        <v>48557812</v>
      </c>
      <c r="G391">
        <v>37492508</v>
      </c>
      <c r="H391">
        <v>54532164</v>
      </c>
      <c r="I391">
        <v>63659000</v>
      </c>
      <c r="J391">
        <v>38070808</v>
      </c>
      <c r="K391">
        <v>59315900</v>
      </c>
      <c r="L391">
        <v>46780700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17275720</v>
      </c>
      <c r="T391">
        <v>0</v>
      </c>
      <c r="U391">
        <v>17685702</v>
      </c>
      <c r="V391">
        <v>0</v>
      </c>
      <c r="W391">
        <v>23127258</v>
      </c>
      <c r="X391">
        <v>0</v>
      </c>
      <c r="Y391">
        <v>4910687.5</v>
      </c>
      <c r="Z391">
        <v>0</v>
      </c>
      <c r="AA391">
        <v>0</v>
      </c>
      <c r="AB391">
        <v>75831224</v>
      </c>
      <c r="AC391">
        <v>0</v>
      </c>
      <c r="AD391">
        <v>0</v>
      </c>
      <c r="AE391">
        <v>0</v>
      </c>
      <c r="AF391">
        <v>127753912</v>
      </c>
      <c r="AG391">
        <v>120645568</v>
      </c>
      <c r="AH391">
        <v>59382888</v>
      </c>
      <c r="AI391">
        <v>0</v>
      </c>
      <c r="AJ391">
        <v>68046312</v>
      </c>
      <c r="AK391">
        <v>0</v>
      </c>
      <c r="AL391">
        <v>146369264</v>
      </c>
      <c r="AM391">
        <v>0</v>
      </c>
      <c r="AN391">
        <v>0</v>
      </c>
      <c r="AO391">
        <v>0</v>
      </c>
      <c r="AP391">
        <v>0</v>
      </c>
    </row>
    <row r="392" spans="1:42" x14ac:dyDescent="0.25">
      <c r="A392">
        <v>11749</v>
      </c>
      <c r="B392" s="1">
        <f>DATE(2036,7,1) + TIME(0,0,0)</f>
        <v>49857</v>
      </c>
      <c r="C392">
        <v>46818996</v>
      </c>
      <c r="D392">
        <v>40732820</v>
      </c>
      <c r="E392">
        <v>77748544</v>
      </c>
      <c r="F392">
        <v>48615592</v>
      </c>
      <c r="G392">
        <v>37277652</v>
      </c>
      <c r="H392">
        <v>53947628</v>
      </c>
      <c r="I392">
        <v>63009216</v>
      </c>
      <c r="J392">
        <v>37940444</v>
      </c>
      <c r="K392">
        <v>59160352</v>
      </c>
      <c r="L392">
        <v>46615876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17144628</v>
      </c>
      <c r="T392">
        <v>0</v>
      </c>
      <c r="U392">
        <v>17555518</v>
      </c>
      <c r="V392">
        <v>0</v>
      </c>
      <c r="W392">
        <v>23029546</v>
      </c>
      <c r="X392">
        <v>0</v>
      </c>
      <c r="Y392">
        <v>4808128.5</v>
      </c>
      <c r="Z392">
        <v>0</v>
      </c>
      <c r="AA392">
        <v>0</v>
      </c>
      <c r="AB392">
        <v>76703048</v>
      </c>
      <c r="AC392">
        <v>0</v>
      </c>
      <c r="AD392">
        <v>0</v>
      </c>
      <c r="AE392">
        <v>0</v>
      </c>
      <c r="AF392">
        <v>127121376</v>
      </c>
      <c r="AG392">
        <v>119956856</v>
      </c>
      <c r="AH392">
        <v>59987784</v>
      </c>
      <c r="AI392">
        <v>0</v>
      </c>
      <c r="AJ392">
        <v>68700272</v>
      </c>
      <c r="AK392">
        <v>0</v>
      </c>
      <c r="AL392">
        <v>145596976</v>
      </c>
      <c r="AM392">
        <v>0</v>
      </c>
      <c r="AN392">
        <v>0</v>
      </c>
      <c r="AO392">
        <v>0</v>
      </c>
      <c r="AP392">
        <v>0</v>
      </c>
    </row>
    <row r="393" spans="1:42" x14ac:dyDescent="0.25">
      <c r="A393">
        <v>11780</v>
      </c>
      <c r="B393" s="1">
        <f>DATE(2036,8,1) + TIME(0,0,0)</f>
        <v>49888</v>
      </c>
      <c r="C393">
        <v>46294216</v>
      </c>
      <c r="D393">
        <v>40198272</v>
      </c>
      <c r="E393">
        <v>77256160</v>
      </c>
      <c r="F393">
        <v>48184088</v>
      </c>
      <c r="G393">
        <v>36836564</v>
      </c>
      <c r="H393">
        <v>53562864</v>
      </c>
      <c r="I393">
        <v>62607688</v>
      </c>
      <c r="J393">
        <v>37572428</v>
      </c>
      <c r="K393">
        <v>58674668</v>
      </c>
      <c r="L393">
        <v>46189648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17008784</v>
      </c>
      <c r="T393">
        <v>0</v>
      </c>
      <c r="U393">
        <v>17427758</v>
      </c>
      <c r="V393">
        <v>0</v>
      </c>
      <c r="W393">
        <v>22933670</v>
      </c>
      <c r="X393">
        <v>0</v>
      </c>
      <c r="Y393">
        <v>4710684.5</v>
      </c>
      <c r="Z393">
        <v>0</v>
      </c>
      <c r="AA393">
        <v>0</v>
      </c>
      <c r="AB393">
        <v>77236616</v>
      </c>
      <c r="AC393">
        <v>0</v>
      </c>
      <c r="AD393">
        <v>0</v>
      </c>
      <c r="AE393">
        <v>0</v>
      </c>
      <c r="AF393">
        <v>126613368</v>
      </c>
      <c r="AG393">
        <v>119373896</v>
      </c>
      <c r="AH393">
        <v>60483440</v>
      </c>
      <c r="AI393">
        <v>0</v>
      </c>
      <c r="AJ393">
        <v>69223104</v>
      </c>
      <c r="AK393">
        <v>0</v>
      </c>
      <c r="AL393">
        <v>145105440</v>
      </c>
      <c r="AM393">
        <v>0</v>
      </c>
      <c r="AN393">
        <v>0</v>
      </c>
      <c r="AO393">
        <v>0</v>
      </c>
      <c r="AP393">
        <v>0</v>
      </c>
    </row>
    <row r="394" spans="1:42" x14ac:dyDescent="0.25">
      <c r="A394">
        <v>11811</v>
      </c>
      <c r="B394" s="1">
        <f>DATE(2036,9,1) + TIME(0,0,0)</f>
        <v>49919</v>
      </c>
      <c r="C394">
        <v>45772888</v>
      </c>
      <c r="D394">
        <v>39684048</v>
      </c>
      <c r="E394">
        <v>76780760</v>
      </c>
      <c r="F394">
        <v>47751904</v>
      </c>
      <c r="G394">
        <v>36407096</v>
      </c>
      <c r="H394">
        <v>53181056</v>
      </c>
      <c r="I394">
        <v>62250796</v>
      </c>
      <c r="J394">
        <v>37200584</v>
      </c>
      <c r="K394">
        <v>58179708</v>
      </c>
      <c r="L394">
        <v>45768564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16871008</v>
      </c>
      <c r="T394">
        <v>0</v>
      </c>
      <c r="U394">
        <v>17299486</v>
      </c>
      <c r="V394">
        <v>0</v>
      </c>
      <c r="W394">
        <v>22837374</v>
      </c>
      <c r="X394">
        <v>0</v>
      </c>
      <c r="Y394">
        <v>4612842.5</v>
      </c>
      <c r="Z394">
        <v>0</v>
      </c>
      <c r="AA394">
        <v>0</v>
      </c>
      <c r="AB394">
        <v>77845736</v>
      </c>
      <c r="AC394">
        <v>0</v>
      </c>
      <c r="AD394">
        <v>0</v>
      </c>
      <c r="AE394">
        <v>0</v>
      </c>
      <c r="AF394">
        <v>126102472</v>
      </c>
      <c r="AG394">
        <v>118759592</v>
      </c>
      <c r="AH394">
        <v>60873644</v>
      </c>
      <c r="AI394">
        <v>0</v>
      </c>
      <c r="AJ394">
        <v>69562296</v>
      </c>
      <c r="AK394">
        <v>0</v>
      </c>
      <c r="AL394">
        <v>144634896</v>
      </c>
      <c r="AM394">
        <v>0</v>
      </c>
      <c r="AN394">
        <v>0</v>
      </c>
      <c r="AO394">
        <v>0</v>
      </c>
      <c r="AP394">
        <v>0</v>
      </c>
    </row>
    <row r="395" spans="1:42" x14ac:dyDescent="0.25">
      <c r="A395">
        <v>11841</v>
      </c>
      <c r="B395" s="1">
        <f>DATE(2036,10,1) + TIME(0,0,0)</f>
        <v>49949</v>
      </c>
      <c r="C395">
        <v>45272972</v>
      </c>
      <c r="D395">
        <v>39191420</v>
      </c>
      <c r="E395">
        <v>76292744</v>
      </c>
      <c r="F395">
        <v>47356376</v>
      </c>
      <c r="G395">
        <v>36016884</v>
      </c>
      <c r="H395">
        <v>52804740</v>
      </c>
      <c r="I395">
        <v>61874248</v>
      </c>
      <c r="J395">
        <v>36834688</v>
      </c>
      <c r="K395">
        <v>57729652</v>
      </c>
      <c r="L395">
        <v>45381800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16735341</v>
      </c>
      <c r="T395">
        <v>0</v>
      </c>
      <c r="U395">
        <v>17171902</v>
      </c>
      <c r="V395">
        <v>0</v>
      </c>
      <c r="W395">
        <v>22743194</v>
      </c>
      <c r="X395">
        <v>0</v>
      </c>
      <c r="Y395">
        <v>4516717.5</v>
      </c>
      <c r="Z395">
        <v>0</v>
      </c>
      <c r="AA395">
        <v>0</v>
      </c>
      <c r="AB395">
        <v>78946040</v>
      </c>
      <c r="AC395">
        <v>0</v>
      </c>
      <c r="AD395">
        <v>0</v>
      </c>
      <c r="AE395">
        <v>0</v>
      </c>
      <c r="AF395">
        <v>125514480</v>
      </c>
      <c r="AG395">
        <v>118112816</v>
      </c>
      <c r="AH395">
        <v>61180564</v>
      </c>
      <c r="AI395">
        <v>0</v>
      </c>
      <c r="AJ395">
        <v>69843064</v>
      </c>
      <c r="AK395">
        <v>0</v>
      </c>
      <c r="AL395">
        <v>144101824</v>
      </c>
      <c r="AM395">
        <v>0</v>
      </c>
      <c r="AN395">
        <v>0</v>
      </c>
      <c r="AO395">
        <v>0</v>
      </c>
      <c r="AP395">
        <v>0</v>
      </c>
    </row>
    <row r="396" spans="1:42" x14ac:dyDescent="0.25">
      <c r="A396">
        <v>11872</v>
      </c>
      <c r="B396" s="1">
        <f>DATE(2036,11,1) + TIME(0,0,0)</f>
        <v>49980</v>
      </c>
      <c r="C396">
        <v>44787200</v>
      </c>
      <c r="D396">
        <v>38734404</v>
      </c>
      <c r="E396">
        <v>75844736</v>
      </c>
      <c r="F396">
        <v>46972032</v>
      </c>
      <c r="G396">
        <v>35646156</v>
      </c>
      <c r="H396">
        <v>52450128</v>
      </c>
      <c r="I396">
        <v>61516696</v>
      </c>
      <c r="J396">
        <v>36505660</v>
      </c>
      <c r="K396">
        <v>57291332</v>
      </c>
      <c r="L396">
        <v>45018864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16608186</v>
      </c>
      <c r="T396">
        <v>0</v>
      </c>
      <c r="U396">
        <v>17027292</v>
      </c>
      <c r="V396">
        <v>0</v>
      </c>
      <c r="W396">
        <v>22651554</v>
      </c>
      <c r="X396">
        <v>0</v>
      </c>
      <c r="Y396">
        <v>4429260</v>
      </c>
      <c r="Z396">
        <v>0</v>
      </c>
      <c r="AA396">
        <v>0</v>
      </c>
      <c r="AB396">
        <v>79067160</v>
      </c>
      <c r="AC396">
        <v>0</v>
      </c>
      <c r="AD396">
        <v>0</v>
      </c>
      <c r="AE396">
        <v>0</v>
      </c>
      <c r="AF396">
        <v>125050248</v>
      </c>
      <c r="AG396">
        <v>117594800</v>
      </c>
      <c r="AH396">
        <v>61820544</v>
      </c>
      <c r="AI396">
        <v>0</v>
      </c>
      <c r="AJ396">
        <v>70449736</v>
      </c>
      <c r="AK396">
        <v>0</v>
      </c>
      <c r="AL396">
        <v>143687040</v>
      </c>
      <c r="AM396">
        <v>0</v>
      </c>
      <c r="AN396">
        <v>0</v>
      </c>
      <c r="AO396">
        <v>0</v>
      </c>
      <c r="AP396">
        <v>0</v>
      </c>
    </row>
    <row r="397" spans="1:42" x14ac:dyDescent="0.25">
      <c r="A397">
        <v>11902</v>
      </c>
      <c r="B397" s="1">
        <f>DATE(2036,12,1) + TIME(0,0,0)</f>
        <v>50010</v>
      </c>
      <c r="C397">
        <v>44301236</v>
      </c>
      <c r="D397">
        <v>38256212</v>
      </c>
      <c r="E397">
        <v>75374424</v>
      </c>
      <c r="F397">
        <v>46579380</v>
      </c>
      <c r="G397">
        <v>35282204</v>
      </c>
      <c r="H397">
        <v>52090612</v>
      </c>
      <c r="I397">
        <v>61159372</v>
      </c>
      <c r="J397">
        <v>36166420</v>
      </c>
      <c r="K397">
        <v>56839812</v>
      </c>
      <c r="L397">
        <v>44652204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16479193</v>
      </c>
      <c r="T397">
        <v>0</v>
      </c>
      <c r="U397">
        <v>16863696</v>
      </c>
      <c r="V397">
        <v>0</v>
      </c>
      <c r="W397">
        <v>22561318</v>
      </c>
      <c r="X397">
        <v>0</v>
      </c>
      <c r="Y397">
        <v>4341991</v>
      </c>
      <c r="Z397">
        <v>0</v>
      </c>
      <c r="AA397">
        <v>0</v>
      </c>
      <c r="AB397">
        <v>79858032</v>
      </c>
      <c r="AC397">
        <v>0</v>
      </c>
      <c r="AD397">
        <v>0</v>
      </c>
      <c r="AE397">
        <v>0</v>
      </c>
      <c r="AF397">
        <v>124490032</v>
      </c>
      <c r="AG397">
        <v>116985344</v>
      </c>
      <c r="AH397">
        <v>62670708</v>
      </c>
      <c r="AI397">
        <v>0</v>
      </c>
      <c r="AJ397">
        <v>71343032</v>
      </c>
      <c r="AK397">
        <v>0</v>
      </c>
      <c r="AL397">
        <v>143180592</v>
      </c>
      <c r="AM397">
        <v>0</v>
      </c>
      <c r="AN397">
        <v>0</v>
      </c>
      <c r="AO397">
        <v>0</v>
      </c>
      <c r="AP397">
        <v>0</v>
      </c>
    </row>
    <row r="398" spans="1:42" x14ac:dyDescent="0.25">
      <c r="A398">
        <v>11933</v>
      </c>
      <c r="B398" s="1">
        <f>DATE(2037,1,1) + TIME(0,0,0)</f>
        <v>50041</v>
      </c>
      <c r="C398">
        <v>43835572</v>
      </c>
      <c r="D398">
        <v>37806776</v>
      </c>
      <c r="E398">
        <v>74940288</v>
      </c>
      <c r="F398">
        <v>46204060</v>
      </c>
      <c r="G398">
        <v>34936720</v>
      </c>
      <c r="H398">
        <v>51744116</v>
      </c>
      <c r="I398">
        <v>60821852</v>
      </c>
      <c r="J398">
        <v>35860016</v>
      </c>
      <c r="K398">
        <v>56409504</v>
      </c>
      <c r="L398">
        <v>44307960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16355167</v>
      </c>
      <c r="T398">
        <v>0</v>
      </c>
      <c r="U398">
        <v>16713081</v>
      </c>
      <c r="V398">
        <v>0</v>
      </c>
      <c r="W398">
        <v>22470680</v>
      </c>
      <c r="X398">
        <v>0</v>
      </c>
      <c r="Y398">
        <v>4255146.5</v>
      </c>
      <c r="Z398">
        <v>0</v>
      </c>
      <c r="AA398">
        <v>0</v>
      </c>
      <c r="AB398">
        <v>80404768</v>
      </c>
      <c r="AC398">
        <v>0</v>
      </c>
      <c r="AD398">
        <v>0</v>
      </c>
      <c r="AE398">
        <v>0</v>
      </c>
      <c r="AF398">
        <v>123991800</v>
      </c>
      <c r="AG398">
        <v>116436648</v>
      </c>
      <c r="AH398">
        <v>62803604</v>
      </c>
      <c r="AI398">
        <v>0</v>
      </c>
      <c r="AJ398">
        <v>71461760</v>
      </c>
      <c r="AK398">
        <v>0</v>
      </c>
      <c r="AL398">
        <v>142796672</v>
      </c>
      <c r="AM398">
        <v>0</v>
      </c>
      <c r="AN398">
        <v>0</v>
      </c>
      <c r="AO398">
        <v>0</v>
      </c>
      <c r="AP398">
        <v>0</v>
      </c>
    </row>
    <row r="399" spans="1:42" x14ac:dyDescent="0.25">
      <c r="A399">
        <v>11964</v>
      </c>
      <c r="B399" s="1">
        <f>DATE(2037,2,1) + TIME(0,0,0)</f>
        <v>50072</v>
      </c>
      <c r="C399">
        <v>43366792</v>
      </c>
      <c r="D399">
        <v>37344040</v>
      </c>
      <c r="E399">
        <v>74472480</v>
      </c>
      <c r="F399">
        <v>45819060</v>
      </c>
      <c r="G399">
        <v>34554832</v>
      </c>
      <c r="H399">
        <v>51369696</v>
      </c>
      <c r="I399">
        <v>60452864</v>
      </c>
      <c r="J399">
        <v>35515752</v>
      </c>
      <c r="K399">
        <v>55968628</v>
      </c>
      <c r="L399">
        <v>43940020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16224145</v>
      </c>
      <c r="T399">
        <v>0</v>
      </c>
      <c r="U399">
        <v>16556474</v>
      </c>
      <c r="V399">
        <v>0</v>
      </c>
      <c r="W399">
        <v>22376084</v>
      </c>
      <c r="X399">
        <v>0</v>
      </c>
      <c r="Y399">
        <v>4158567.75</v>
      </c>
      <c r="Z399">
        <v>0</v>
      </c>
      <c r="AA399">
        <v>0</v>
      </c>
      <c r="AB399">
        <v>81033680</v>
      </c>
      <c r="AC399">
        <v>0</v>
      </c>
      <c r="AD399">
        <v>0</v>
      </c>
      <c r="AE399">
        <v>0</v>
      </c>
      <c r="AF399">
        <v>123449352</v>
      </c>
      <c r="AG399">
        <v>115848712</v>
      </c>
      <c r="AH399">
        <v>63430364</v>
      </c>
      <c r="AI399">
        <v>0</v>
      </c>
      <c r="AJ399">
        <v>72139296</v>
      </c>
      <c r="AK399">
        <v>0</v>
      </c>
      <c r="AL399">
        <v>142296320</v>
      </c>
      <c r="AM399">
        <v>0</v>
      </c>
      <c r="AN399">
        <v>0</v>
      </c>
      <c r="AO399">
        <v>0</v>
      </c>
      <c r="AP399">
        <v>0</v>
      </c>
    </row>
    <row r="400" spans="1:42" x14ac:dyDescent="0.25">
      <c r="A400">
        <v>11992</v>
      </c>
      <c r="B400" s="1">
        <f>DATE(2037,3,1) + TIME(0,0,0)</f>
        <v>50100</v>
      </c>
      <c r="C400">
        <v>42899204</v>
      </c>
      <c r="D400">
        <v>36894492</v>
      </c>
      <c r="E400">
        <v>74002704</v>
      </c>
      <c r="F400">
        <v>45439572</v>
      </c>
      <c r="G400">
        <v>34241960</v>
      </c>
      <c r="H400">
        <v>51052260</v>
      </c>
      <c r="I400">
        <v>60152272</v>
      </c>
      <c r="J400">
        <v>35247580</v>
      </c>
      <c r="K400">
        <v>55530056</v>
      </c>
      <c r="L400">
        <v>43640988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16097741</v>
      </c>
      <c r="T400">
        <v>0</v>
      </c>
      <c r="U400">
        <v>16405695</v>
      </c>
      <c r="V400">
        <v>0</v>
      </c>
      <c r="W400">
        <v>22283176</v>
      </c>
      <c r="X400">
        <v>0</v>
      </c>
      <c r="Y400">
        <v>4066092</v>
      </c>
      <c r="Z400">
        <v>0</v>
      </c>
      <c r="AA400">
        <v>0</v>
      </c>
      <c r="AB400">
        <v>83553520</v>
      </c>
      <c r="AC400">
        <v>0</v>
      </c>
      <c r="AD400">
        <v>0</v>
      </c>
      <c r="AE400">
        <v>0</v>
      </c>
      <c r="AF400">
        <v>122749136</v>
      </c>
      <c r="AG400">
        <v>115095888</v>
      </c>
      <c r="AH400">
        <v>50138484</v>
      </c>
      <c r="AI400">
        <v>0</v>
      </c>
      <c r="AJ400">
        <v>84948280</v>
      </c>
      <c r="AK400">
        <v>0</v>
      </c>
      <c r="AL400">
        <v>141643728</v>
      </c>
      <c r="AM400">
        <v>0</v>
      </c>
      <c r="AN400">
        <v>0</v>
      </c>
      <c r="AO400">
        <v>0</v>
      </c>
      <c r="AP400">
        <v>0</v>
      </c>
    </row>
    <row r="401" spans="1:42" x14ac:dyDescent="0.25">
      <c r="A401">
        <v>12023</v>
      </c>
      <c r="B401" s="1">
        <f>DATE(2037,4,1) + TIME(0,0,0)</f>
        <v>50131</v>
      </c>
      <c r="C401">
        <v>42467388</v>
      </c>
      <c r="D401">
        <v>36500344</v>
      </c>
      <c r="E401">
        <v>73598384</v>
      </c>
      <c r="F401">
        <v>45106224</v>
      </c>
      <c r="G401">
        <v>33937064</v>
      </c>
      <c r="H401">
        <v>50757204</v>
      </c>
      <c r="I401">
        <v>59869212</v>
      </c>
      <c r="J401">
        <v>34985616</v>
      </c>
      <c r="K401">
        <v>55148824</v>
      </c>
      <c r="L401">
        <v>43350556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15987777</v>
      </c>
      <c r="T401">
        <v>0</v>
      </c>
      <c r="U401">
        <v>16275532</v>
      </c>
      <c r="V401">
        <v>0</v>
      </c>
      <c r="W401">
        <v>22201544</v>
      </c>
      <c r="X401">
        <v>0</v>
      </c>
      <c r="Y401">
        <v>3986602.75</v>
      </c>
      <c r="Z401">
        <v>0</v>
      </c>
      <c r="AA401">
        <v>0</v>
      </c>
      <c r="AB401">
        <v>124841616</v>
      </c>
      <c r="AC401">
        <v>0</v>
      </c>
      <c r="AD401">
        <v>0</v>
      </c>
      <c r="AE401">
        <v>0</v>
      </c>
      <c r="AF401">
        <v>119184560</v>
      </c>
      <c r="AG401">
        <v>111398904</v>
      </c>
      <c r="AH401">
        <v>0</v>
      </c>
      <c r="AI401">
        <v>0</v>
      </c>
      <c r="AJ401">
        <v>99595728</v>
      </c>
      <c r="AK401">
        <v>0</v>
      </c>
      <c r="AL401">
        <v>138249200</v>
      </c>
      <c r="AM401">
        <v>0</v>
      </c>
      <c r="AN401">
        <v>0</v>
      </c>
      <c r="AO401">
        <v>0</v>
      </c>
      <c r="AP401">
        <v>0</v>
      </c>
    </row>
    <row r="402" spans="1:42" x14ac:dyDescent="0.25">
      <c r="A402">
        <v>12053</v>
      </c>
      <c r="B402" s="1">
        <f>DATE(2037,5,1) + TIME(0,0,0)</f>
        <v>50161</v>
      </c>
      <c r="C402">
        <v>41993164</v>
      </c>
      <c r="D402">
        <v>36062832</v>
      </c>
      <c r="E402">
        <v>73157544</v>
      </c>
      <c r="F402">
        <v>44738472</v>
      </c>
      <c r="G402">
        <v>33611800</v>
      </c>
      <c r="H402">
        <v>50430796</v>
      </c>
      <c r="I402">
        <v>59555908</v>
      </c>
      <c r="J402">
        <v>34692028</v>
      </c>
      <c r="K402">
        <v>54723924</v>
      </c>
      <c r="L402">
        <v>43037028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15866146</v>
      </c>
      <c r="T402">
        <v>0</v>
      </c>
      <c r="U402">
        <v>16130344</v>
      </c>
      <c r="V402">
        <v>0</v>
      </c>
      <c r="W402">
        <v>22112094</v>
      </c>
      <c r="X402">
        <v>0</v>
      </c>
      <c r="Y402">
        <v>3900567</v>
      </c>
      <c r="Z402">
        <v>0</v>
      </c>
      <c r="AA402">
        <v>0</v>
      </c>
      <c r="AB402">
        <v>84065304</v>
      </c>
      <c r="AC402">
        <v>0</v>
      </c>
      <c r="AD402">
        <v>0</v>
      </c>
      <c r="AE402">
        <v>0</v>
      </c>
      <c r="AF402">
        <v>121294680</v>
      </c>
      <c r="AG402">
        <v>114071784</v>
      </c>
      <c r="AH402">
        <v>52632264</v>
      </c>
      <c r="AI402">
        <v>0</v>
      </c>
      <c r="AJ402">
        <v>84599760</v>
      </c>
      <c r="AK402">
        <v>0</v>
      </c>
      <c r="AL402">
        <v>140738048</v>
      </c>
      <c r="AM402">
        <v>0</v>
      </c>
      <c r="AN402">
        <v>0</v>
      </c>
      <c r="AO402">
        <v>0</v>
      </c>
      <c r="AP402">
        <v>0</v>
      </c>
    </row>
    <row r="403" spans="1:42" x14ac:dyDescent="0.25">
      <c r="A403">
        <v>12084</v>
      </c>
      <c r="B403" s="1">
        <f>DATE(2037,6,1) + TIME(0,0,0)</f>
        <v>50192</v>
      </c>
      <c r="C403">
        <v>41539952</v>
      </c>
      <c r="D403">
        <v>35649232</v>
      </c>
      <c r="E403">
        <v>72724000</v>
      </c>
      <c r="F403">
        <v>44392264</v>
      </c>
      <c r="G403">
        <v>33307128</v>
      </c>
      <c r="H403">
        <v>50131432</v>
      </c>
      <c r="I403">
        <v>59258936</v>
      </c>
      <c r="J403">
        <v>34419860</v>
      </c>
      <c r="K403">
        <v>54311852</v>
      </c>
      <c r="L403">
        <v>42737228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15752828</v>
      </c>
      <c r="T403">
        <v>0</v>
      </c>
      <c r="U403">
        <v>15995807</v>
      </c>
      <c r="V403">
        <v>0</v>
      </c>
      <c r="W403">
        <v>22026302</v>
      </c>
      <c r="X403">
        <v>0</v>
      </c>
      <c r="Y403">
        <v>3821326.5</v>
      </c>
      <c r="Z403">
        <v>0</v>
      </c>
      <c r="AA403">
        <v>0</v>
      </c>
      <c r="AB403">
        <v>123302696</v>
      </c>
      <c r="AC403">
        <v>0</v>
      </c>
      <c r="AD403">
        <v>0</v>
      </c>
      <c r="AE403">
        <v>0</v>
      </c>
      <c r="AF403">
        <v>118322368</v>
      </c>
      <c r="AG403">
        <v>110401152</v>
      </c>
      <c r="AH403">
        <v>0</v>
      </c>
      <c r="AI403">
        <v>0</v>
      </c>
      <c r="AJ403">
        <v>99577968</v>
      </c>
      <c r="AK403">
        <v>0</v>
      </c>
      <c r="AL403">
        <v>137346576</v>
      </c>
      <c r="AM403">
        <v>0</v>
      </c>
      <c r="AN403">
        <v>0</v>
      </c>
      <c r="AO403">
        <v>0</v>
      </c>
      <c r="AP403">
        <v>0</v>
      </c>
    </row>
    <row r="404" spans="1:42" x14ac:dyDescent="0.25">
      <c r="A404">
        <v>12114</v>
      </c>
      <c r="B404" s="1">
        <f>DATE(2037,7,1) + TIME(0,0,0)</f>
        <v>50222</v>
      </c>
      <c r="C404">
        <v>41064932</v>
      </c>
      <c r="D404">
        <v>35220000</v>
      </c>
      <c r="E404">
        <v>72280080</v>
      </c>
      <c r="F404">
        <v>44024596</v>
      </c>
      <c r="G404">
        <v>33002968</v>
      </c>
      <c r="H404">
        <v>49828980</v>
      </c>
      <c r="I404">
        <v>58962540</v>
      </c>
      <c r="J404">
        <v>34151428</v>
      </c>
      <c r="K404">
        <v>53892832</v>
      </c>
      <c r="L404">
        <v>42433504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15637567</v>
      </c>
      <c r="T404">
        <v>0</v>
      </c>
      <c r="U404">
        <v>15859122</v>
      </c>
      <c r="V404">
        <v>0</v>
      </c>
      <c r="W404">
        <v>21939578</v>
      </c>
      <c r="X404">
        <v>0</v>
      </c>
      <c r="Y404">
        <v>3741646.25</v>
      </c>
      <c r="Z404">
        <v>0</v>
      </c>
      <c r="AA404">
        <v>0</v>
      </c>
      <c r="AB404">
        <v>122381816</v>
      </c>
      <c r="AC404">
        <v>0</v>
      </c>
      <c r="AD404">
        <v>0</v>
      </c>
      <c r="AE404">
        <v>0</v>
      </c>
      <c r="AF404">
        <v>117915128</v>
      </c>
      <c r="AG404">
        <v>109956624</v>
      </c>
      <c r="AH404">
        <v>0</v>
      </c>
      <c r="AI404">
        <v>0</v>
      </c>
      <c r="AJ404">
        <v>99559984</v>
      </c>
      <c r="AK404">
        <v>0</v>
      </c>
      <c r="AL404">
        <v>136979440</v>
      </c>
      <c r="AM404">
        <v>0</v>
      </c>
      <c r="AN404">
        <v>0</v>
      </c>
      <c r="AO404">
        <v>0</v>
      </c>
      <c r="AP404">
        <v>0</v>
      </c>
    </row>
    <row r="405" spans="1:42" x14ac:dyDescent="0.25">
      <c r="A405">
        <v>12145</v>
      </c>
      <c r="B405" s="1">
        <f>DATE(2037,8,1) + TIME(0,0,0)</f>
        <v>50253</v>
      </c>
      <c r="C405">
        <v>40617488</v>
      </c>
      <c r="D405">
        <v>34800756</v>
      </c>
      <c r="E405">
        <v>71838928</v>
      </c>
      <c r="F405">
        <v>43669356</v>
      </c>
      <c r="G405">
        <v>32715566</v>
      </c>
      <c r="H405">
        <v>49529456</v>
      </c>
      <c r="I405">
        <v>58669484</v>
      </c>
      <c r="J405">
        <v>33875140</v>
      </c>
      <c r="K405">
        <v>53488160</v>
      </c>
      <c r="L405">
        <v>42139784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15529506</v>
      </c>
      <c r="T405">
        <v>0</v>
      </c>
      <c r="U405">
        <v>15730660</v>
      </c>
      <c r="V405">
        <v>0</v>
      </c>
      <c r="W405">
        <v>21859446</v>
      </c>
      <c r="X405">
        <v>0</v>
      </c>
      <c r="Y405">
        <v>3666807</v>
      </c>
      <c r="Z405">
        <v>0</v>
      </c>
      <c r="AA405">
        <v>0</v>
      </c>
      <c r="AB405">
        <v>73059144</v>
      </c>
      <c r="AC405">
        <v>0</v>
      </c>
      <c r="AD405">
        <v>0</v>
      </c>
      <c r="AE405">
        <v>0</v>
      </c>
      <c r="AF405">
        <v>120899696</v>
      </c>
      <c r="AG405">
        <v>113568864</v>
      </c>
      <c r="AH405">
        <v>0</v>
      </c>
      <c r="AI405">
        <v>0</v>
      </c>
      <c r="AJ405">
        <v>71200656</v>
      </c>
      <c r="AK405">
        <v>0</v>
      </c>
      <c r="AL405">
        <v>140317872</v>
      </c>
      <c r="AM405">
        <v>0</v>
      </c>
      <c r="AN405">
        <v>79523856</v>
      </c>
      <c r="AO405">
        <v>0</v>
      </c>
      <c r="AP405">
        <v>0</v>
      </c>
    </row>
    <row r="406" spans="1:42" x14ac:dyDescent="0.25">
      <c r="A406">
        <v>12176</v>
      </c>
      <c r="B406" s="1">
        <f>DATE(2037,9,1) + TIME(0,0,0)</f>
        <v>50284</v>
      </c>
      <c r="C406">
        <v>40175388</v>
      </c>
      <c r="D406">
        <v>34355096</v>
      </c>
      <c r="E406">
        <v>71401120</v>
      </c>
      <c r="F406">
        <v>43324528</v>
      </c>
      <c r="G406">
        <v>32415462</v>
      </c>
      <c r="H406">
        <v>49218448</v>
      </c>
      <c r="I406">
        <v>58355556</v>
      </c>
      <c r="J406">
        <v>33584008</v>
      </c>
      <c r="K406">
        <v>53080980</v>
      </c>
      <c r="L406">
        <v>41832552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15419413</v>
      </c>
      <c r="T406">
        <v>0</v>
      </c>
      <c r="U406">
        <v>15599046</v>
      </c>
      <c r="V406">
        <v>0</v>
      </c>
      <c r="W406">
        <v>21777796</v>
      </c>
      <c r="X406">
        <v>0</v>
      </c>
      <c r="Y406">
        <v>3592877.25</v>
      </c>
      <c r="Z406">
        <v>0</v>
      </c>
      <c r="AA406">
        <v>0</v>
      </c>
      <c r="AB406">
        <v>55847028</v>
      </c>
      <c r="AC406">
        <v>0</v>
      </c>
      <c r="AD406">
        <v>40643392</v>
      </c>
      <c r="AE406">
        <v>0</v>
      </c>
      <c r="AF406">
        <v>119481696</v>
      </c>
      <c r="AG406">
        <v>111533448</v>
      </c>
      <c r="AH406">
        <v>42663312</v>
      </c>
      <c r="AI406">
        <v>0</v>
      </c>
      <c r="AJ406">
        <v>45991960</v>
      </c>
      <c r="AK406">
        <v>0</v>
      </c>
      <c r="AL406">
        <v>138403568</v>
      </c>
      <c r="AM406">
        <v>0</v>
      </c>
      <c r="AN406">
        <v>47235664</v>
      </c>
      <c r="AO406">
        <v>0</v>
      </c>
      <c r="AP406">
        <v>0</v>
      </c>
    </row>
    <row r="407" spans="1:42" x14ac:dyDescent="0.25">
      <c r="A407">
        <v>12206</v>
      </c>
      <c r="B407" s="1">
        <f>DATE(2037,10,1) + TIME(0,0,0)</f>
        <v>50314</v>
      </c>
      <c r="C407">
        <v>39747520</v>
      </c>
      <c r="D407">
        <v>33922956</v>
      </c>
      <c r="E407">
        <v>70965192</v>
      </c>
      <c r="F407">
        <v>42983768</v>
      </c>
      <c r="G407">
        <v>32111026</v>
      </c>
      <c r="H407">
        <v>48894448</v>
      </c>
      <c r="I407">
        <v>58027784</v>
      </c>
      <c r="J407">
        <v>33285176</v>
      </c>
      <c r="K407">
        <v>52681160</v>
      </c>
      <c r="L407">
        <v>41512108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15312242</v>
      </c>
      <c r="T407">
        <v>0</v>
      </c>
      <c r="U407">
        <v>15471964</v>
      </c>
      <c r="V407">
        <v>0</v>
      </c>
      <c r="W407">
        <v>21696744</v>
      </c>
      <c r="X407">
        <v>0</v>
      </c>
      <c r="Y407">
        <v>3521658.5</v>
      </c>
      <c r="Z407">
        <v>0</v>
      </c>
      <c r="AA407">
        <v>0</v>
      </c>
      <c r="AB407">
        <v>56399616</v>
      </c>
      <c r="AC407">
        <v>0</v>
      </c>
      <c r="AD407">
        <v>40780684</v>
      </c>
      <c r="AE407">
        <v>0</v>
      </c>
      <c r="AF407">
        <v>118837000</v>
      </c>
      <c r="AG407">
        <v>110836776</v>
      </c>
      <c r="AH407">
        <v>42624844</v>
      </c>
      <c r="AI407">
        <v>0</v>
      </c>
      <c r="AJ407">
        <v>47068464</v>
      </c>
      <c r="AK407">
        <v>0</v>
      </c>
      <c r="AL407">
        <v>137731520</v>
      </c>
      <c r="AM407">
        <v>0</v>
      </c>
      <c r="AN407">
        <v>46730428</v>
      </c>
      <c r="AO407">
        <v>0</v>
      </c>
      <c r="AP407">
        <v>0</v>
      </c>
    </row>
    <row r="408" spans="1:42" x14ac:dyDescent="0.25">
      <c r="A408">
        <v>12237</v>
      </c>
      <c r="B408" s="1">
        <f>DATE(2037,11,1) + TIME(0,0,0)</f>
        <v>50345</v>
      </c>
      <c r="C408">
        <v>39339952</v>
      </c>
      <c r="D408">
        <v>33534992</v>
      </c>
      <c r="E408">
        <v>70586008</v>
      </c>
      <c r="F408">
        <v>42663640</v>
      </c>
      <c r="G408">
        <v>31807610</v>
      </c>
      <c r="H408">
        <v>48596788</v>
      </c>
      <c r="I408">
        <v>57721612</v>
      </c>
      <c r="J408">
        <v>33022206</v>
      </c>
      <c r="K408">
        <v>52306380</v>
      </c>
      <c r="L408">
        <v>41203580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15211461</v>
      </c>
      <c r="T408">
        <v>0</v>
      </c>
      <c r="U408">
        <v>15352758</v>
      </c>
      <c r="V408">
        <v>0</v>
      </c>
      <c r="W408">
        <v>21618334</v>
      </c>
      <c r="X408">
        <v>0</v>
      </c>
      <c r="Y408">
        <v>3455665.5</v>
      </c>
      <c r="Z408">
        <v>0</v>
      </c>
      <c r="AA408">
        <v>0</v>
      </c>
      <c r="AB408">
        <v>56557732</v>
      </c>
      <c r="AC408">
        <v>0</v>
      </c>
      <c r="AD408">
        <v>40977388</v>
      </c>
      <c r="AE408">
        <v>0</v>
      </c>
      <c r="AF408">
        <v>118394760</v>
      </c>
      <c r="AG408">
        <v>110312600</v>
      </c>
      <c r="AH408">
        <v>42655724</v>
      </c>
      <c r="AI408">
        <v>0</v>
      </c>
      <c r="AJ408">
        <v>47480884</v>
      </c>
      <c r="AK408">
        <v>0</v>
      </c>
      <c r="AL408">
        <v>137191904</v>
      </c>
      <c r="AM408">
        <v>0</v>
      </c>
      <c r="AN408">
        <v>46183432</v>
      </c>
      <c r="AO408">
        <v>0</v>
      </c>
      <c r="AP408">
        <v>0</v>
      </c>
    </row>
    <row r="409" spans="1:42" x14ac:dyDescent="0.25">
      <c r="A409">
        <v>12267</v>
      </c>
      <c r="B409" s="1">
        <f>DATE(2037,12,1) + TIME(0,0,0)</f>
        <v>50375</v>
      </c>
      <c r="C409">
        <v>41246100</v>
      </c>
      <c r="D409">
        <v>34983884</v>
      </c>
      <c r="E409">
        <v>70232680</v>
      </c>
      <c r="F409">
        <v>43173092</v>
      </c>
      <c r="G409">
        <v>32933652</v>
      </c>
      <c r="H409">
        <v>48653684</v>
      </c>
      <c r="I409">
        <v>57840980</v>
      </c>
      <c r="J409">
        <v>33829432</v>
      </c>
      <c r="K409">
        <v>52105672</v>
      </c>
      <c r="L409">
        <v>41419760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15108637</v>
      </c>
      <c r="T409">
        <v>0</v>
      </c>
      <c r="U409">
        <v>15231627</v>
      </c>
      <c r="V409">
        <v>0</v>
      </c>
      <c r="W409">
        <v>21538896</v>
      </c>
      <c r="X409">
        <v>0</v>
      </c>
      <c r="Y409">
        <v>3389669.5</v>
      </c>
      <c r="Z409">
        <v>0</v>
      </c>
      <c r="AA409">
        <v>0</v>
      </c>
      <c r="AB409">
        <v>57063044</v>
      </c>
      <c r="AC409">
        <v>0</v>
      </c>
      <c r="AD409">
        <v>41124820</v>
      </c>
      <c r="AE409">
        <v>0</v>
      </c>
      <c r="AF409">
        <v>117906112</v>
      </c>
      <c r="AG409">
        <v>109744056</v>
      </c>
      <c r="AH409">
        <v>42852368</v>
      </c>
      <c r="AI409">
        <v>0</v>
      </c>
      <c r="AJ409">
        <v>48046496</v>
      </c>
      <c r="AK409">
        <v>0</v>
      </c>
      <c r="AL409">
        <v>136742624</v>
      </c>
      <c r="AM409">
        <v>0</v>
      </c>
      <c r="AN409">
        <v>46338548</v>
      </c>
      <c r="AO409">
        <v>0</v>
      </c>
      <c r="AP409">
        <v>0</v>
      </c>
    </row>
    <row r="410" spans="1:42" x14ac:dyDescent="0.25">
      <c r="A410">
        <v>12298</v>
      </c>
      <c r="B410" s="1">
        <f>DATE(2038,1,1) + TIME(0,0,0)</f>
        <v>50406</v>
      </c>
      <c r="C410">
        <v>40894436</v>
      </c>
      <c r="D410">
        <v>34683876</v>
      </c>
      <c r="E410">
        <v>70695928</v>
      </c>
      <c r="F410">
        <v>43172096</v>
      </c>
      <c r="G410">
        <v>32615040</v>
      </c>
      <c r="H410">
        <v>48787896</v>
      </c>
      <c r="I410">
        <v>58091328</v>
      </c>
      <c r="J410">
        <v>33666896</v>
      </c>
      <c r="K410">
        <v>52285524</v>
      </c>
      <c r="L410">
        <v>41371932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15012202</v>
      </c>
      <c r="T410">
        <v>0</v>
      </c>
      <c r="U410">
        <v>15118020</v>
      </c>
      <c r="V410">
        <v>0</v>
      </c>
      <c r="W410">
        <v>21464634</v>
      </c>
      <c r="X410">
        <v>0</v>
      </c>
      <c r="Y410">
        <v>3328180.5</v>
      </c>
      <c r="Z410">
        <v>0</v>
      </c>
      <c r="AA410">
        <v>0</v>
      </c>
      <c r="AB410">
        <v>57419272</v>
      </c>
      <c r="AC410">
        <v>0</v>
      </c>
      <c r="AD410">
        <v>41264188</v>
      </c>
      <c r="AE410">
        <v>0</v>
      </c>
      <c r="AF410">
        <v>117426400</v>
      </c>
      <c r="AG410">
        <v>109207216</v>
      </c>
      <c r="AH410">
        <v>43134296</v>
      </c>
      <c r="AI410">
        <v>0</v>
      </c>
      <c r="AJ410">
        <v>48532372</v>
      </c>
      <c r="AK410">
        <v>0</v>
      </c>
      <c r="AL410">
        <v>136249888</v>
      </c>
      <c r="AM410">
        <v>0</v>
      </c>
      <c r="AN410">
        <v>46652748</v>
      </c>
      <c r="AO410">
        <v>0</v>
      </c>
      <c r="AP410">
        <v>0</v>
      </c>
    </row>
    <row r="411" spans="1:42" x14ac:dyDescent="0.25">
      <c r="A411">
        <v>12329</v>
      </c>
      <c r="B411" s="1">
        <f>DATE(2038,2,1) + TIME(0,0,0)</f>
        <v>50437</v>
      </c>
      <c r="C411">
        <v>40679520</v>
      </c>
      <c r="D411">
        <v>34273368</v>
      </c>
      <c r="E411">
        <v>71191056</v>
      </c>
      <c r="F411">
        <v>43143372</v>
      </c>
      <c r="G411">
        <v>32444400</v>
      </c>
      <c r="H411">
        <v>48823220</v>
      </c>
      <c r="I411">
        <v>58145512</v>
      </c>
      <c r="J411">
        <v>33646340</v>
      </c>
      <c r="K411">
        <v>52665476</v>
      </c>
      <c r="L411">
        <v>41472716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14914041</v>
      </c>
      <c r="T411">
        <v>0</v>
      </c>
      <c r="U411">
        <v>15001983</v>
      </c>
      <c r="V411">
        <v>0</v>
      </c>
      <c r="W411">
        <v>21388544</v>
      </c>
      <c r="X411">
        <v>0</v>
      </c>
      <c r="Y411">
        <v>3267571.25</v>
      </c>
      <c r="Z411">
        <v>0</v>
      </c>
      <c r="AA411">
        <v>0</v>
      </c>
      <c r="AB411">
        <v>57786436</v>
      </c>
      <c r="AC411">
        <v>0</v>
      </c>
      <c r="AD411">
        <v>41428312</v>
      </c>
      <c r="AE411">
        <v>0</v>
      </c>
      <c r="AF411">
        <v>116945400</v>
      </c>
      <c r="AG411">
        <v>108667976</v>
      </c>
      <c r="AH411">
        <v>43417140</v>
      </c>
      <c r="AI411">
        <v>0</v>
      </c>
      <c r="AJ411">
        <v>48898368</v>
      </c>
      <c r="AK411">
        <v>0</v>
      </c>
      <c r="AL411">
        <v>135698576</v>
      </c>
      <c r="AM411">
        <v>0</v>
      </c>
      <c r="AN411">
        <v>46917600</v>
      </c>
      <c r="AO411">
        <v>0</v>
      </c>
      <c r="AP411">
        <v>0</v>
      </c>
    </row>
    <row r="412" spans="1:42" x14ac:dyDescent="0.25">
      <c r="A412">
        <v>12357</v>
      </c>
      <c r="B412" s="1">
        <f>DATE(2038,3,1) + TIME(0,0,0)</f>
        <v>50465</v>
      </c>
      <c r="C412">
        <v>40199568</v>
      </c>
      <c r="D412">
        <v>34150732</v>
      </c>
      <c r="E412">
        <v>70555296</v>
      </c>
      <c r="F412">
        <v>43139536</v>
      </c>
      <c r="G412">
        <v>32142524</v>
      </c>
      <c r="H412">
        <v>48473976</v>
      </c>
      <c r="I412">
        <v>57751712</v>
      </c>
      <c r="J412">
        <v>33361070</v>
      </c>
      <c r="K412">
        <v>52193728</v>
      </c>
      <c r="L412">
        <v>41098556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14802772</v>
      </c>
      <c r="T412">
        <v>0</v>
      </c>
      <c r="U412">
        <v>14874548</v>
      </c>
      <c r="V412">
        <v>0</v>
      </c>
      <c r="W412">
        <v>21299646</v>
      </c>
      <c r="X412">
        <v>0</v>
      </c>
      <c r="Y412">
        <v>3181471.5</v>
      </c>
      <c r="Z412">
        <v>0</v>
      </c>
      <c r="AA412">
        <v>0</v>
      </c>
      <c r="AB412">
        <v>58164376</v>
      </c>
      <c r="AC412">
        <v>0</v>
      </c>
      <c r="AD412">
        <v>41564728</v>
      </c>
      <c r="AE412">
        <v>0</v>
      </c>
      <c r="AF412">
        <v>116465088</v>
      </c>
      <c r="AG412">
        <v>108123080</v>
      </c>
      <c r="AH412">
        <v>43775268</v>
      </c>
      <c r="AI412">
        <v>0</v>
      </c>
      <c r="AJ412">
        <v>49328944</v>
      </c>
      <c r="AK412">
        <v>0</v>
      </c>
      <c r="AL412">
        <v>135141872</v>
      </c>
      <c r="AM412">
        <v>0</v>
      </c>
      <c r="AN412">
        <v>47214932</v>
      </c>
      <c r="AO412">
        <v>0</v>
      </c>
      <c r="AP412">
        <v>0</v>
      </c>
    </row>
    <row r="413" spans="1:42" x14ac:dyDescent="0.25">
      <c r="A413">
        <v>12388</v>
      </c>
      <c r="B413" s="1">
        <f>DATE(2038,4,1) + TIME(0,0,0)</f>
        <v>50496</v>
      </c>
      <c r="C413">
        <v>39872308</v>
      </c>
      <c r="D413">
        <v>33812368</v>
      </c>
      <c r="E413">
        <v>70122440</v>
      </c>
      <c r="F413">
        <v>42843496</v>
      </c>
      <c r="G413">
        <v>31863964</v>
      </c>
      <c r="H413">
        <v>48179816</v>
      </c>
      <c r="I413">
        <v>57428456</v>
      </c>
      <c r="J413">
        <v>33092712</v>
      </c>
      <c r="K413">
        <v>51801956</v>
      </c>
      <c r="L413">
        <v>40798856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14707132</v>
      </c>
      <c r="T413">
        <v>0</v>
      </c>
      <c r="U413">
        <v>14765096</v>
      </c>
      <c r="V413">
        <v>0</v>
      </c>
      <c r="W413">
        <v>21222834</v>
      </c>
      <c r="X413">
        <v>0</v>
      </c>
      <c r="Y413">
        <v>3107022.25</v>
      </c>
      <c r="Z413">
        <v>0</v>
      </c>
      <c r="AA413">
        <v>0</v>
      </c>
      <c r="AB413">
        <v>58562052</v>
      </c>
      <c r="AC413">
        <v>0</v>
      </c>
      <c r="AD413">
        <v>41712744</v>
      </c>
      <c r="AE413">
        <v>0</v>
      </c>
      <c r="AF413">
        <v>115998592</v>
      </c>
      <c r="AG413">
        <v>107610416</v>
      </c>
      <c r="AH413">
        <v>44031368</v>
      </c>
      <c r="AI413">
        <v>0</v>
      </c>
      <c r="AJ413">
        <v>49549372</v>
      </c>
      <c r="AK413">
        <v>0</v>
      </c>
      <c r="AL413">
        <v>134607632</v>
      </c>
      <c r="AM413">
        <v>0</v>
      </c>
      <c r="AN413">
        <v>47404092</v>
      </c>
      <c r="AO413">
        <v>0</v>
      </c>
      <c r="AP413">
        <v>0</v>
      </c>
    </row>
    <row r="414" spans="1:42" x14ac:dyDescent="0.25">
      <c r="A414">
        <v>12418</v>
      </c>
      <c r="B414" s="1">
        <f>DATE(2038,5,1) + TIME(0,0,0)</f>
        <v>50526</v>
      </c>
      <c r="C414">
        <v>39471544</v>
      </c>
      <c r="D414">
        <v>33393010</v>
      </c>
      <c r="E414">
        <v>69768592</v>
      </c>
      <c r="F414">
        <v>42501016</v>
      </c>
      <c r="G414">
        <v>31541322</v>
      </c>
      <c r="H414">
        <v>47853556</v>
      </c>
      <c r="I414">
        <v>57118564</v>
      </c>
      <c r="J414">
        <v>32781710</v>
      </c>
      <c r="K414">
        <v>51454888</v>
      </c>
      <c r="L414">
        <v>40463348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14600432</v>
      </c>
      <c r="T414">
        <v>0</v>
      </c>
      <c r="U414">
        <v>14642443</v>
      </c>
      <c r="V414">
        <v>0</v>
      </c>
      <c r="W414">
        <v>21137894</v>
      </c>
      <c r="X414">
        <v>0</v>
      </c>
      <c r="Y414">
        <v>3026016</v>
      </c>
      <c r="Z414">
        <v>0</v>
      </c>
      <c r="AA414">
        <v>0</v>
      </c>
      <c r="AB414">
        <v>58895804</v>
      </c>
      <c r="AC414">
        <v>0</v>
      </c>
      <c r="AD414">
        <v>41913652</v>
      </c>
      <c r="AE414">
        <v>0</v>
      </c>
      <c r="AF414">
        <v>115443160</v>
      </c>
      <c r="AG414">
        <v>107011488</v>
      </c>
      <c r="AH414">
        <v>44319016</v>
      </c>
      <c r="AI414">
        <v>0</v>
      </c>
      <c r="AJ414">
        <v>49803208</v>
      </c>
      <c r="AK414">
        <v>0</v>
      </c>
      <c r="AL414">
        <v>133953640</v>
      </c>
      <c r="AM414">
        <v>0</v>
      </c>
      <c r="AN414">
        <v>47640144</v>
      </c>
      <c r="AO414">
        <v>0</v>
      </c>
      <c r="AP414">
        <v>0</v>
      </c>
    </row>
    <row r="415" spans="1:42" x14ac:dyDescent="0.25">
      <c r="A415">
        <v>12449</v>
      </c>
      <c r="B415" s="1">
        <f>DATE(2038,6,1) + TIME(0,0,0)</f>
        <v>50557</v>
      </c>
      <c r="C415">
        <v>39085036</v>
      </c>
      <c r="D415">
        <v>33038582</v>
      </c>
      <c r="E415">
        <v>69431272</v>
      </c>
      <c r="F415">
        <v>42179568</v>
      </c>
      <c r="G415">
        <v>31244016</v>
      </c>
      <c r="H415">
        <v>47522616</v>
      </c>
      <c r="I415">
        <v>56807676</v>
      </c>
      <c r="J415">
        <v>32511924</v>
      </c>
      <c r="K415">
        <v>51105128</v>
      </c>
      <c r="L415">
        <v>40150748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14500627</v>
      </c>
      <c r="T415">
        <v>0</v>
      </c>
      <c r="U415">
        <v>14528012</v>
      </c>
      <c r="V415">
        <v>0</v>
      </c>
      <c r="W415">
        <v>21059360</v>
      </c>
      <c r="X415">
        <v>0</v>
      </c>
      <c r="Y415">
        <v>2950094.5</v>
      </c>
      <c r="Z415">
        <v>0</v>
      </c>
      <c r="AA415">
        <v>0</v>
      </c>
      <c r="AB415">
        <v>59062124</v>
      </c>
      <c r="AC415">
        <v>0</v>
      </c>
      <c r="AD415">
        <v>44092948</v>
      </c>
      <c r="AE415">
        <v>0</v>
      </c>
      <c r="AF415">
        <v>113391056</v>
      </c>
      <c r="AG415">
        <v>105176712</v>
      </c>
      <c r="AH415">
        <v>45843636</v>
      </c>
      <c r="AI415">
        <v>0</v>
      </c>
      <c r="AJ415">
        <v>51621024</v>
      </c>
      <c r="AK415">
        <v>0</v>
      </c>
      <c r="AL415">
        <v>131634856</v>
      </c>
      <c r="AM415">
        <v>0</v>
      </c>
      <c r="AN415">
        <v>49174892</v>
      </c>
      <c r="AO415">
        <v>0</v>
      </c>
      <c r="AP415">
        <v>0</v>
      </c>
    </row>
    <row r="416" spans="1:42" x14ac:dyDescent="0.25">
      <c r="A416">
        <v>12479</v>
      </c>
      <c r="B416" s="1">
        <f>DATE(2038,7,1) + TIME(0,0,0)</f>
        <v>50587</v>
      </c>
      <c r="C416">
        <v>38694884</v>
      </c>
      <c r="D416">
        <v>32667602</v>
      </c>
      <c r="E416">
        <v>69037152</v>
      </c>
      <c r="F416">
        <v>41864728</v>
      </c>
      <c r="G416">
        <v>30944796</v>
      </c>
      <c r="H416">
        <v>47210044</v>
      </c>
      <c r="I416">
        <v>56492584</v>
      </c>
      <c r="J416">
        <v>32237788</v>
      </c>
      <c r="K416">
        <v>50750220</v>
      </c>
      <c r="L416">
        <v>39839664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14398882</v>
      </c>
      <c r="T416">
        <v>0</v>
      </c>
      <c r="U416">
        <v>14411333</v>
      </c>
      <c r="V416">
        <v>0</v>
      </c>
      <c r="W416">
        <v>20974016</v>
      </c>
      <c r="X416">
        <v>0</v>
      </c>
      <c r="Y416">
        <v>2873176.75</v>
      </c>
      <c r="Z416">
        <v>0</v>
      </c>
      <c r="AA416">
        <v>0</v>
      </c>
      <c r="AB416">
        <v>59678384</v>
      </c>
      <c r="AC416">
        <v>0</v>
      </c>
      <c r="AD416">
        <v>44264384</v>
      </c>
      <c r="AE416">
        <v>0</v>
      </c>
      <c r="AF416">
        <v>112895160</v>
      </c>
      <c r="AG416">
        <v>104566608</v>
      </c>
      <c r="AH416">
        <v>46111948</v>
      </c>
      <c r="AI416">
        <v>0</v>
      </c>
      <c r="AJ416">
        <v>51937524</v>
      </c>
      <c r="AK416">
        <v>0</v>
      </c>
      <c r="AL416">
        <v>130866816</v>
      </c>
      <c r="AM416">
        <v>0</v>
      </c>
      <c r="AN416">
        <v>49455596</v>
      </c>
      <c r="AO416">
        <v>0</v>
      </c>
      <c r="AP416">
        <v>0</v>
      </c>
    </row>
    <row r="417" spans="1:42" x14ac:dyDescent="0.25">
      <c r="A417">
        <v>12510</v>
      </c>
      <c r="B417" s="1">
        <f>DATE(2038,8,1) + TIME(0,0,0)</f>
        <v>50618</v>
      </c>
      <c r="C417">
        <v>38331000</v>
      </c>
      <c r="D417">
        <v>32305636</v>
      </c>
      <c r="E417">
        <v>68647448</v>
      </c>
      <c r="F417">
        <v>41562596</v>
      </c>
      <c r="G417">
        <v>30665054</v>
      </c>
      <c r="H417">
        <v>46917532</v>
      </c>
      <c r="I417">
        <v>56191920</v>
      </c>
      <c r="J417">
        <v>31968810</v>
      </c>
      <c r="K417">
        <v>50396852</v>
      </c>
      <c r="L417">
        <v>39550996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14302714</v>
      </c>
      <c r="T417">
        <v>0</v>
      </c>
      <c r="U417">
        <v>14301151</v>
      </c>
      <c r="V417">
        <v>0</v>
      </c>
      <c r="W417">
        <v>20894346</v>
      </c>
      <c r="X417">
        <v>0</v>
      </c>
      <c r="Y417">
        <v>2800584.5</v>
      </c>
      <c r="Z417">
        <v>0</v>
      </c>
      <c r="AA417">
        <v>0</v>
      </c>
      <c r="AB417">
        <v>60156584</v>
      </c>
      <c r="AC417">
        <v>0</v>
      </c>
      <c r="AD417">
        <v>44495464</v>
      </c>
      <c r="AE417">
        <v>0</v>
      </c>
      <c r="AF417">
        <v>112397912</v>
      </c>
      <c r="AG417">
        <v>103951912</v>
      </c>
      <c r="AH417">
        <v>46337356</v>
      </c>
      <c r="AI417">
        <v>0</v>
      </c>
      <c r="AJ417">
        <v>52141332</v>
      </c>
      <c r="AK417">
        <v>0</v>
      </c>
      <c r="AL417">
        <v>130161040</v>
      </c>
      <c r="AM417">
        <v>0</v>
      </c>
      <c r="AN417">
        <v>49689880</v>
      </c>
      <c r="AO417">
        <v>0</v>
      </c>
      <c r="AP417">
        <v>0</v>
      </c>
    </row>
    <row r="418" spans="1:42" x14ac:dyDescent="0.25">
      <c r="A418">
        <v>12541</v>
      </c>
      <c r="B418" s="1">
        <f>DATE(2038,9,1) + TIME(0,0,0)</f>
        <v>50649</v>
      </c>
      <c r="C418">
        <v>37959132</v>
      </c>
      <c r="D418">
        <v>31953906</v>
      </c>
      <c r="E418">
        <v>68299632</v>
      </c>
      <c r="F418">
        <v>41236820</v>
      </c>
      <c r="G418">
        <v>30381858</v>
      </c>
      <c r="H418">
        <v>46598200</v>
      </c>
      <c r="I418">
        <v>55894000</v>
      </c>
      <c r="J418">
        <v>31714354</v>
      </c>
      <c r="K418">
        <v>50030644</v>
      </c>
      <c r="L418">
        <v>39255004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14204237</v>
      </c>
      <c r="T418">
        <v>0</v>
      </c>
      <c r="U418">
        <v>14188437</v>
      </c>
      <c r="V418">
        <v>0</v>
      </c>
      <c r="W418">
        <v>20816730</v>
      </c>
      <c r="X418">
        <v>0</v>
      </c>
      <c r="Y418">
        <v>2726075.5</v>
      </c>
      <c r="Z418">
        <v>0</v>
      </c>
      <c r="AA418">
        <v>0</v>
      </c>
      <c r="AB418">
        <v>60534864</v>
      </c>
      <c r="AC418">
        <v>0</v>
      </c>
      <c r="AD418">
        <v>46231752</v>
      </c>
      <c r="AE418">
        <v>0</v>
      </c>
      <c r="AF418">
        <v>110642856</v>
      </c>
      <c r="AG418">
        <v>102268864</v>
      </c>
      <c r="AH418">
        <v>47824024</v>
      </c>
      <c r="AI418">
        <v>0</v>
      </c>
      <c r="AJ418">
        <v>53952300</v>
      </c>
      <c r="AK418">
        <v>0</v>
      </c>
      <c r="AL418">
        <v>128099664</v>
      </c>
      <c r="AM418">
        <v>0</v>
      </c>
      <c r="AN418">
        <v>51013096</v>
      </c>
      <c r="AO418">
        <v>0</v>
      </c>
      <c r="AP418">
        <v>0</v>
      </c>
    </row>
    <row r="419" spans="1:42" x14ac:dyDescent="0.25">
      <c r="A419">
        <v>12571</v>
      </c>
      <c r="B419" s="1">
        <f>DATE(2038,10,1) + TIME(0,0,0)</f>
        <v>50679</v>
      </c>
      <c r="C419">
        <v>37600308</v>
      </c>
      <c r="D419">
        <v>31600116</v>
      </c>
      <c r="E419">
        <v>67923304</v>
      </c>
      <c r="F419">
        <v>40939600</v>
      </c>
      <c r="G419">
        <v>30114984</v>
      </c>
      <c r="H419">
        <v>46293924</v>
      </c>
      <c r="I419">
        <v>55616056</v>
      </c>
      <c r="J419">
        <v>31442486</v>
      </c>
      <c r="K419">
        <v>49700340</v>
      </c>
      <c r="L419">
        <v>38967228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14110762</v>
      </c>
      <c r="T419">
        <v>0</v>
      </c>
      <c r="U419">
        <v>14081368</v>
      </c>
      <c r="V419">
        <v>0</v>
      </c>
      <c r="W419">
        <v>20738656</v>
      </c>
      <c r="X419">
        <v>0</v>
      </c>
      <c r="Y419">
        <v>2652194</v>
      </c>
      <c r="Z419">
        <v>0</v>
      </c>
      <c r="AA419">
        <v>0</v>
      </c>
      <c r="AB419">
        <v>61315412</v>
      </c>
      <c r="AC419">
        <v>0</v>
      </c>
      <c r="AD419">
        <v>46491236</v>
      </c>
      <c r="AE419">
        <v>0</v>
      </c>
      <c r="AF419">
        <v>110008512</v>
      </c>
      <c r="AG419">
        <v>101546744</v>
      </c>
      <c r="AH419">
        <v>48077560</v>
      </c>
      <c r="AI419">
        <v>0</v>
      </c>
      <c r="AJ419">
        <v>54277520</v>
      </c>
      <c r="AK419">
        <v>0</v>
      </c>
      <c r="AL419">
        <v>127196112</v>
      </c>
      <c r="AM419">
        <v>0</v>
      </c>
      <c r="AN419">
        <v>51280504</v>
      </c>
      <c r="AO419">
        <v>0</v>
      </c>
      <c r="AP419">
        <v>0</v>
      </c>
    </row>
    <row r="420" spans="1:42" x14ac:dyDescent="0.25">
      <c r="A420">
        <v>12602</v>
      </c>
      <c r="B420" s="1">
        <f>DATE(2038,11,1) + TIME(0,0,0)</f>
        <v>50710</v>
      </c>
      <c r="C420">
        <v>37247440</v>
      </c>
      <c r="D420">
        <v>31241560</v>
      </c>
      <c r="E420">
        <v>67528456</v>
      </c>
      <c r="F420">
        <v>40631920</v>
      </c>
      <c r="G420">
        <v>29828608</v>
      </c>
      <c r="H420">
        <v>45990180</v>
      </c>
      <c r="I420">
        <v>55279224</v>
      </c>
      <c r="J420">
        <v>31182302</v>
      </c>
      <c r="K420">
        <v>49328240</v>
      </c>
      <c r="L420">
        <v>38676968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14017418</v>
      </c>
      <c r="T420">
        <v>0</v>
      </c>
      <c r="U420">
        <v>13974113</v>
      </c>
      <c r="V420">
        <v>0</v>
      </c>
      <c r="W420">
        <v>20660708</v>
      </c>
      <c r="X420">
        <v>0</v>
      </c>
      <c r="Y420">
        <v>2582151.25</v>
      </c>
      <c r="Z420">
        <v>0</v>
      </c>
      <c r="AA420">
        <v>0</v>
      </c>
      <c r="AB420">
        <v>61908072</v>
      </c>
      <c r="AC420">
        <v>0</v>
      </c>
      <c r="AD420">
        <v>46671604</v>
      </c>
      <c r="AE420">
        <v>0</v>
      </c>
      <c r="AF420">
        <v>109495344</v>
      </c>
      <c r="AG420">
        <v>100963752</v>
      </c>
      <c r="AH420">
        <v>48298884</v>
      </c>
      <c r="AI420">
        <v>0</v>
      </c>
      <c r="AJ420">
        <v>54510428</v>
      </c>
      <c r="AK420">
        <v>0</v>
      </c>
      <c r="AL420">
        <v>126539864</v>
      </c>
      <c r="AM420">
        <v>0</v>
      </c>
      <c r="AN420">
        <v>51529056</v>
      </c>
      <c r="AO420">
        <v>0</v>
      </c>
      <c r="AP420">
        <v>0</v>
      </c>
    </row>
    <row r="421" spans="1:42" x14ac:dyDescent="0.25">
      <c r="A421">
        <v>12632</v>
      </c>
      <c r="B421" s="1">
        <f>DATE(2038,12,1) + TIME(0,0,0)</f>
        <v>50740</v>
      </c>
      <c r="C421">
        <v>36883048</v>
      </c>
      <c r="D421">
        <v>30885208</v>
      </c>
      <c r="E421">
        <v>67153160</v>
      </c>
      <c r="F421">
        <v>40330960</v>
      </c>
      <c r="G421">
        <v>29540620</v>
      </c>
      <c r="H421">
        <v>45698360</v>
      </c>
      <c r="I421">
        <v>54971068</v>
      </c>
      <c r="J421">
        <v>30918166</v>
      </c>
      <c r="K421">
        <v>48976604</v>
      </c>
      <c r="L421">
        <v>38381860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13923453</v>
      </c>
      <c r="T421">
        <v>0</v>
      </c>
      <c r="U421">
        <v>13867348</v>
      </c>
      <c r="V421">
        <v>0</v>
      </c>
      <c r="W421">
        <v>20581228</v>
      </c>
      <c r="X421">
        <v>0</v>
      </c>
      <c r="Y421">
        <v>2510415</v>
      </c>
      <c r="Z421">
        <v>0</v>
      </c>
      <c r="AA421">
        <v>0</v>
      </c>
      <c r="AB421">
        <v>62566404</v>
      </c>
      <c r="AC421">
        <v>0</v>
      </c>
      <c r="AD421">
        <v>46950572</v>
      </c>
      <c r="AE421">
        <v>0</v>
      </c>
      <c r="AF421">
        <v>108983168</v>
      </c>
      <c r="AG421">
        <v>100373752</v>
      </c>
      <c r="AH421">
        <v>48692636</v>
      </c>
      <c r="AI421">
        <v>0</v>
      </c>
      <c r="AJ421">
        <v>54945936</v>
      </c>
      <c r="AK421">
        <v>0</v>
      </c>
      <c r="AL421">
        <v>125850424</v>
      </c>
      <c r="AM421">
        <v>0</v>
      </c>
      <c r="AN421">
        <v>51601484</v>
      </c>
      <c r="AO421">
        <v>0</v>
      </c>
      <c r="AP421">
        <v>0</v>
      </c>
    </row>
    <row r="422" spans="1:42" x14ac:dyDescent="0.25">
      <c r="A422">
        <v>12663</v>
      </c>
      <c r="B422" s="1">
        <f>DATE(2039,1,1) + TIME(0,0,0)</f>
        <v>50771</v>
      </c>
      <c r="C422">
        <v>36538860</v>
      </c>
      <c r="D422">
        <v>30550458</v>
      </c>
      <c r="E422">
        <v>66773668</v>
      </c>
      <c r="F422">
        <v>40037676</v>
      </c>
      <c r="G422">
        <v>29274232</v>
      </c>
      <c r="H422">
        <v>45416236</v>
      </c>
      <c r="I422">
        <v>54679876</v>
      </c>
      <c r="J422">
        <v>30664242</v>
      </c>
      <c r="K422">
        <v>48640940</v>
      </c>
      <c r="L422">
        <v>38106952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13834559</v>
      </c>
      <c r="T422">
        <v>0</v>
      </c>
      <c r="U422">
        <v>13766676</v>
      </c>
      <c r="V422">
        <v>0</v>
      </c>
      <c r="W422">
        <v>20506520</v>
      </c>
      <c r="X422">
        <v>0</v>
      </c>
      <c r="Y422">
        <v>2442798</v>
      </c>
      <c r="Z422">
        <v>0</v>
      </c>
      <c r="AA422">
        <v>0</v>
      </c>
      <c r="AB422">
        <v>63459228</v>
      </c>
      <c r="AC422">
        <v>0</v>
      </c>
      <c r="AD422">
        <v>47135368</v>
      </c>
      <c r="AE422">
        <v>0</v>
      </c>
      <c r="AF422">
        <v>108461240</v>
      </c>
      <c r="AG422">
        <v>99790056</v>
      </c>
      <c r="AH422">
        <v>49161092</v>
      </c>
      <c r="AI422">
        <v>0</v>
      </c>
      <c r="AJ422">
        <v>55409448</v>
      </c>
      <c r="AK422">
        <v>0</v>
      </c>
      <c r="AL422">
        <v>125150136</v>
      </c>
      <c r="AM422">
        <v>0</v>
      </c>
      <c r="AN422">
        <v>51570892</v>
      </c>
      <c r="AO422">
        <v>0</v>
      </c>
      <c r="AP422">
        <v>0</v>
      </c>
    </row>
    <row r="423" spans="1:42" x14ac:dyDescent="0.25">
      <c r="A423">
        <v>12694</v>
      </c>
      <c r="B423" s="1">
        <f>DATE(2039,2,1) + TIME(0,0,0)</f>
        <v>50802</v>
      </c>
      <c r="C423">
        <v>36191144</v>
      </c>
      <c r="D423">
        <v>30206734</v>
      </c>
      <c r="E423">
        <v>66359372</v>
      </c>
      <c r="F423">
        <v>39743504</v>
      </c>
      <c r="G423">
        <v>29001996</v>
      </c>
      <c r="H423">
        <v>45130896</v>
      </c>
      <c r="I423">
        <v>54384968</v>
      </c>
      <c r="J423">
        <v>30412036</v>
      </c>
      <c r="K423">
        <v>48294892</v>
      </c>
      <c r="L423">
        <v>37824888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13743532</v>
      </c>
      <c r="T423">
        <v>0</v>
      </c>
      <c r="U423">
        <v>13663667</v>
      </c>
      <c r="V423">
        <v>0</v>
      </c>
      <c r="W423">
        <v>20429682</v>
      </c>
      <c r="X423">
        <v>0</v>
      </c>
      <c r="Y423">
        <v>2374450.5</v>
      </c>
      <c r="Z423">
        <v>0</v>
      </c>
      <c r="AA423">
        <v>0</v>
      </c>
      <c r="AB423">
        <v>64120824</v>
      </c>
      <c r="AC423">
        <v>0</v>
      </c>
      <c r="AD423">
        <v>47429808</v>
      </c>
      <c r="AE423">
        <v>0</v>
      </c>
      <c r="AF423">
        <v>107931640</v>
      </c>
      <c r="AG423">
        <v>99215000</v>
      </c>
      <c r="AH423">
        <v>49614588</v>
      </c>
      <c r="AI423">
        <v>0</v>
      </c>
      <c r="AJ423">
        <v>55896608</v>
      </c>
      <c r="AK423">
        <v>0</v>
      </c>
      <c r="AL423">
        <v>124544112</v>
      </c>
      <c r="AM423">
        <v>0</v>
      </c>
      <c r="AN423">
        <v>51699824</v>
      </c>
      <c r="AO423">
        <v>0</v>
      </c>
      <c r="AP423">
        <v>0</v>
      </c>
    </row>
    <row r="424" spans="1:42" x14ac:dyDescent="0.25">
      <c r="A424">
        <v>12722</v>
      </c>
      <c r="B424" s="1">
        <f>DATE(2039,3,1) + TIME(0,0,0)</f>
        <v>50830</v>
      </c>
      <c r="C424">
        <v>35840656</v>
      </c>
      <c r="D424">
        <v>29864372</v>
      </c>
      <c r="E424">
        <v>65946392</v>
      </c>
      <c r="F424">
        <v>39442932</v>
      </c>
      <c r="G424">
        <v>28740040</v>
      </c>
      <c r="H424">
        <v>44844880</v>
      </c>
      <c r="I424">
        <v>54095156</v>
      </c>
      <c r="J424">
        <v>30168064</v>
      </c>
      <c r="K424">
        <v>47948188</v>
      </c>
      <c r="L424">
        <v>37551064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13653894</v>
      </c>
      <c r="T424">
        <v>0</v>
      </c>
      <c r="U424">
        <v>13562647</v>
      </c>
      <c r="V424">
        <v>0</v>
      </c>
      <c r="W424">
        <v>20353718</v>
      </c>
      <c r="X424">
        <v>0</v>
      </c>
      <c r="Y424">
        <v>2308124.5</v>
      </c>
      <c r="Z424">
        <v>0</v>
      </c>
      <c r="AA424">
        <v>0</v>
      </c>
      <c r="AB424">
        <v>64238860</v>
      </c>
      <c r="AC424">
        <v>0</v>
      </c>
      <c r="AD424">
        <v>47650724</v>
      </c>
      <c r="AE424">
        <v>0</v>
      </c>
      <c r="AF424">
        <v>107447144</v>
      </c>
      <c r="AG424">
        <v>98697552</v>
      </c>
      <c r="AH424">
        <v>49877916</v>
      </c>
      <c r="AI424">
        <v>0</v>
      </c>
      <c r="AJ424">
        <v>56222628</v>
      </c>
      <c r="AK424">
        <v>0</v>
      </c>
      <c r="AL424">
        <v>124187248</v>
      </c>
      <c r="AM424">
        <v>0</v>
      </c>
      <c r="AN424">
        <v>51789380</v>
      </c>
      <c r="AO424">
        <v>0</v>
      </c>
      <c r="AP424">
        <v>0</v>
      </c>
    </row>
    <row r="425" spans="1:42" x14ac:dyDescent="0.25">
      <c r="A425">
        <v>12753</v>
      </c>
      <c r="B425" s="1">
        <f>DATE(2039,4,1) + TIME(0,0,0)</f>
        <v>50861</v>
      </c>
      <c r="C425">
        <v>35523636</v>
      </c>
      <c r="D425">
        <v>29554560</v>
      </c>
      <c r="E425">
        <v>65563592</v>
      </c>
      <c r="F425">
        <v>39167852</v>
      </c>
      <c r="G425">
        <v>28513008</v>
      </c>
      <c r="H425">
        <v>44585784</v>
      </c>
      <c r="I425">
        <v>53837616</v>
      </c>
      <c r="J425">
        <v>29949478</v>
      </c>
      <c r="K425">
        <v>47634240</v>
      </c>
      <c r="L425">
        <v>37311284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13575528</v>
      </c>
      <c r="T425">
        <v>0</v>
      </c>
      <c r="U425">
        <v>13474336</v>
      </c>
      <c r="V425">
        <v>0</v>
      </c>
      <c r="W425">
        <v>20287408</v>
      </c>
      <c r="X425">
        <v>0</v>
      </c>
      <c r="Y425">
        <v>2249139</v>
      </c>
      <c r="Z425">
        <v>0</v>
      </c>
      <c r="AA425">
        <v>0</v>
      </c>
      <c r="AB425">
        <v>64689284</v>
      </c>
      <c r="AC425">
        <v>0</v>
      </c>
      <c r="AD425">
        <v>47862524</v>
      </c>
      <c r="AE425">
        <v>0</v>
      </c>
      <c r="AF425">
        <v>106935528</v>
      </c>
      <c r="AG425">
        <v>98158688</v>
      </c>
      <c r="AH425">
        <v>50093392</v>
      </c>
      <c r="AI425">
        <v>0</v>
      </c>
      <c r="AJ425">
        <v>56463624</v>
      </c>
      <c r="AK425">
        <v>0</v>
      </c>
      <c r="AL425">
        <v>123778984</v>
      </c>
      <c r="AM425">
        <v>0</v>
      </c>
      <c r="AN425">
        <v>52029452</v>
      </c>
      <c r="AO425">
        <v>0</v>
      </c>
      <c r="AP425">
        <v>0</v>
      </c>
    </row>
    <row r="426" spans="1:42" x14ac:dyDescent="0.25">
      <c r="A426">
        <v>12783</v>
      </c>
      <c r="B426" s="1">
        <f>DATE(2039,5,1) + TIME(0,0,0)</f>
        <v>50891</v>
      </c>
      <c r="C426">
        <v>35165404</v>
      </c>
      <c r="D426">
        <v>29236232</v>
      </c>
      <c r="E426">
        <v>65196088</v>
      </c>
      <c r="F426">
        <v>38843208</v>
      </c>
      <c r="G426">
        <v>28270044</v>
      </c>
      <c r="H426">
        <v>44278908</v>
      </c>
      <c r="I426">
        <v>53560008</v>
      </c>
      <c r="J426">
        <v>29736022</v>
      </c>
      <c r="K426">
        <v>47282748</v>
      </c>
      <c r="L426">
        <v>37050916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13487521</v>
      </c>
      <c r="T426">
        <v>0</v>
      </c>
      <c r="U426">
        <v>13375056</v>
      </c>
      <c r="V426">
        <v>0</v>
      </c>
      <c r="W426">
        <v>20214916</v>
      </c>
      <c r="X426">
        <v>0</v>
      </c>
      <c r="Y426">
        <v>2184827</v>
      </c>
      <c r="Z426">
        <v>0</v>
      </c>
      <c r="AA426">
        <v>0</v>
      </c>
      <c r="AB426">
        <v>65210520</v>
      </c>
      <c r="AC426">
        <v>0</v>
      </c>
      <c r="AD426">
        <v>48483660</v>
      </c>
      <c r="AE426">
        <v>0</v>
      </c>
      <c r="AF426">
        <v>105957952</v>
      </c>
      <c r="AG426">
        <v>97257456</v>
      </c>
      <c r="AH426">
        <v>50391920</v>
      </c>
      <c r="AI426">
        <v>0</v>
      </c>
      <c r="AJ426">
        <v>56895824</v>
      </c>
      <c r="AK426">
        <v>0</v>
      </c>
      <c r="AL426">
        <v>122888080</v>
      </c>
      <c r="AM426">
        <v>0</v>
      </c>
      <c r="AN426">
        <v>52521172</v>
      </c>
      <c r="AO426">
        <v>0</v>
      </c>
      <c r="AP426">
        <v>0</v>
      </c>
    </row>
    <row r="427" spans="1:42" x14ac:dyDescent="0.25">
      <c r="A427">
        <v>12814</v>
      </c>
      <c r="B427" s="1">
        <f>DATE(2039,6,1) + TIME(0,0,0)</f>
        <v>50922</v>
      </c>
      <c r="C427">
        <v>34814352</v>
      </c>
      <c r="D427">
        <v>28920840</v>
      </c>
      <c r="E427">
        <v>64784688</v>
      </c>
      <c r="F427">
        <v>38566824</v>
      </c>
      <c r="G427">
        <v>28033444</v>
      </c>
      <c r="H427">
        <v>44018652</v>
      </c>
      <c r="I427">
        <v>53290288</v>
      </c>
      <c r="J427">
        <v>29537150</v>
      </c>
      <c r="K427">
        <v>46946204</v>
      </c>
      <c r="L427">
        <v>36804896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13405093</v>
      </c>
      <c r="T427">
        <v>0</v>
      </c>
      <c r="U427">
        <v>13282579</v>
      </c>
      <c r="V427">
        <v>0</v>
      </c>
      <c r="W427">
        <v>20141612</v>
      </c>
      <c r="X427">
        <v>0</v>
      </c>
      <c r="Y427">
        <v>2124553.75</v>
      </c>
      <c r="Z427">
        <v>0</v>
      </c>
      <c r="AA427">
        <v>0</v>
      </c>
      <c r="AB427">
        <v>65688180</v>
      </c>
      <c r="AC427">
        <v>0</v>
      </c>
      <c r="AD427">
        <v>48584444</v>
      </c>
      <c r="AE427">
        <v>0</v>
      </c>
      <c r="AF427">
        <v>105490696</v>
      </c>
      <c r="AG427">
        <v>96731360</v>
      </c>
      <c r="AH427">
        <v>50536020</v>
      </c>
      <c r="AI427">
        <v>0</v>
      </c>
      <c r="AJ427">
        <v>57060444</v>
      </c>
      <c r="AK427">
        <v>0</v>
      </c>
      <c r="AL427">
        <v>122473208</v>
      </c>
      <c r="AM427">
        <v>0</v>
      </c>
      <c r="AN427">
        <v>52765456</v>
      </c>
      <c r="AO427">
        <v>0</v>
      </c>
      <c r="AP427">
        <v>0</v>
      </c>
    </row>
    <row r="428" spans="1:42" x14ac:dyDescent="0.25">
      <c r="A428">
        <v>12844</v>
      </c>
      <c r="B428" s="1">
        <f>DATE(2039,7,1) + TIME(0,0,0)</f>
        <v>50952</v>
      </c>
      <c r="C428">
        <v>34458236</v>
      </c>
      <c r="D428">
        <v>28591312</v>
      </c>
      <c r="E428">
        <v>64353460</v>
      </c>
      <c r="F428">
        <v>38279524</v>
      </c>
      <c r="G428">
        <v>27764960</v>
      </c>
      <c r="H428">
        <v>43723684</v>
      </c>
      <c r="I428">
        <v>52993948</v>
      </c>
      <c r="J428">
        <v>29282100</v>
      </c>
      <c r="K428">
        <v>46610360</v>
      </c>
      <c r="L428">
        <v>36529808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13320726</v>
      </c>
      <c r="T428">
        <v>0</v>
      </c>
      <c r="U428">
        <v>13187652</v>
      </c>
      <c r="V428">
        <v>0</v>
      </c>
      <c r="W428">
        <v>20068702</v>
      </c>
      <c r="X428">
        <v>0</v>
      </c>
      <c r="Y428">
        <v>2063894.5</v>
      </c>
      <c r="Z428">
        <v>0</v>
      </c>
      <c r="AA428">
        <v>0</v>
      </c>
      <c r="AB428">
        <v>66165972</v>
      </c>
      <c r="AC428">
        <v>0</v>
      </c>
      <c r="AD428">
        <v>48759220</v>
      </c>
      <c r="AE428">
        <v>0</v>
      </c>
      <c r="AF428">
        <v>104972368</v>
      </c>
      <c r="AG428">
        <v>96150048</v>
      </c>
      <c r="AH428">
        <v>50727384</v>
      </c>
      <c r="AI428">
        <v>0</v>
      </c>
      <c r="AJ428">
        <v>57288512</v>
      </c>
      <c r="AK428">
        <v>0</v>
      </c>
      <c r="AL428">
        <v>122011544</v>
      </c>
      <c r="AM428">
        <v>0</v>
      </c>
      <c r="AN428">
        <v>53037956</v>
      </c>
      <c r="AO428">
        <v>0</v>
      </c>
      <c r="AP428">
        <v>0</v>
      </c>
    </row>
    <row r="429" spans="1:42" x14ac:dyDescent="0.25">
      <c r="A429">
        <v>12875</v>
      </c>
      <c r="B429" s="1">
        <f>DATE(2039,8,1) + TIME(0,0,0)</f>
        <v>50983</v>
      </c>
      <c r="C429">
        <v>34116068</v>
      </c>
      <c r="D429">
        <v>28278646</v>
      </c>
      <c r="E429">
        <v>63953340</v>
      </c>
      <c r="F429">
        <v>38004156</v>
      </c>
      <c r="G429">
        <v>27505262</v>
      </c>
      <c r="H429">
        <v>43436900</v>
      </c>
      <c r="I429">
        <v>52699928</v>
      </c>
      <c r="J429">
        <v>29034840</v>
      </c>
      <c r="K429">
        <v>46286040</v>
      </c>
      <c r="L429">
        <v>36266540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13240925</v>
      </c>
      <c r="T429">
        <v>0</v>
      </c>
      <c r="U429">
        <v>13098210</v>
      </c>
      <c r="V429">
        <v>0</v>
      </c>
      <c r="W429">
        <v>19999350</v>
      </c>
      <c r="X429">
        <v>0</v>
      </c>
      <c r="Y429">
        <v>2006150.625</v>
      </c>
      <c r="Z429">
        <v>0</v>
      </c>
      <c r="AA429">
        <v>0</v>
      </c>
      <c r="AB429">
        <v>66688816</v>
      </c>
      <c r="AC429">
        <v>0</v>
      </c>
      <c r="AD429">
        <v>49003640</v>
      </c>
      <c r="AE429">
        <v>0</v>
      </c>
      <c r="AF429">
        <v>104458976</v>
      </c>
      <c r="AG429">
        <v>95596408</v>
      </c>
      <c r="AH429">
        <v>51005616</v>
      </c>
      <c r="AI429">
        <v>0</v>
      </c>
      <c r="AJ429">
        <v>57641352</v>
      </c>
      <c r="AK429">
        <v>0</v>
      </c>
      <c r="AL429">
        <v>121350960</v>
      </c>
      <c r="AM429">
        <v>0</v>
      </c>
      <c r="AN429">
        <v>53377972</v>
      </c>
      <c r="AO429">
        <v>0</v>
      </c>
      <c r="AP429">
        <v>0</v>
      </c>
    </row>
    <row r="430" spans="1:42" x14ac:dyDescent="0.25">
      <c r="A430">
        <v>12906</v>
      </c>
      <c r="B430" s="1">
        <f>DATE(2039,9,1) + TIME(0,0,0)</f>
        <v>51014</v>
      </c>
      <c r="C430">
        <v>33763796</v>
      </c>
      <c r="D430">
        <v>27963862</v>
      </c>
      <c r="E430">
        <v>63553928</v>
      </c>
      <c r="F430">
        <v>37721036</v>
      </c>
      <c r="G430">
        <v>0</v>
      </c>
      <c r="H430">
        <v>0</v>
      </c>
      <c r="I430">
        <v>0</v>
      </c>
      <c r="J430">
        <v>3.9377518987748772E-6</v>
      </c>
      <c r="K430">
        <v>45952344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13159093</v>
      </c>
      <c r="T430">
        <v>0</v>
      </c>
      <c r="U430">
        <v>13006532</v>
      </c>
      <c r="V430">
        <v>0</v>
      </c>
      <c r="W430">
        <v>19927664</v>
      </c>
      <c r="X430">
        <v>0</v>
      </c>
      <c r="Y430">
        <v>1947869.25</v>
      </c>
      <c r="Z430">
        <v>0</v>
      </c>
      <c r="AA430">
        <v>0</v>
      </c>
      <c r="AB430">
        <v>67224288</v>
      </c>
      <c r="AC430">
        <v>0</v>
      </c>
      <c r="AD430">
        <v>49261316</v>
      </c>
      <c r="AE430">
        <v>0</v>
      </c>
      <c r="AF430">
        <v>103946560</v>
      </c>
      <c r="AG430">
        <v>95046304</v>
      </c>
      <c r="AH430">
        <v>51278864</v>
      </c>
      <c r="AI430">
        <v>0</v>
      </c>
      <c r="AJ430">
        <v>57970968</v>
      </c>
      <c r="AK430">
        <v>0</v>
      </c>
      <c r="AL430">
        <v>120635344</v>
      </c>
      <c r="AM430">
        <v>0</v>
      </c>
      <c r="AN430">
        <v>53698996</v>
      </c>
      <c r="AO430">
        <v>0</v>
      </c>
      <c r="AP430">
        <v>0</v>
      </c>
    </row>
    <row r="431" spans="1:42" x14ac:dyDescent="0.25">
      <c r="A431">
        <v>12936</v>
      </c>
      <c r="B431" s="1">
        <f>DATE(2039,10,1) + TIME(0,0,0)</f>
        <v>51044</v>
      </c>
      <c r="C431">
        <v>35897004</v>
      </c>
      <c r="D431">
        <v>29729018</v>
      </c>
      <c r="E431">
        <v>64668256</v>
      </c>
      <c r="F431">
        <v>39212456</v>
      </c>
      <c r="G431">
        <v>0</v>
      </c>
      <c r="H431">
        <v>0</v>
      </c>
      <c r="I431">
        <v>0</v>
      </c>
      <c r="J431">
        <v>4.0690106288820971E-6</v>
      </c>
      <c r="K431">
        <v>46900572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13078566</v>
      </c>
      <c r="T431">
        <v>0</v>
      </c>
      <c r="U431">
        <v>12916666</v>
      </c>
      <c r="V431">
        <v>0</v>
      </c>
      <c r="W431">
        <v>19856368</v>
      </c>
      <c r="X431">
        <v>0</v>
      </c>
      <c r="Y431">
        <v>1891621.625</v>
      </c>
      <c r="Z431">
        <v>0</v>
      </c>
      <c r="AA431">
        <v>0</v>
      </c>
      <c r="AB431">
        <v>67757408</v>
      </c>
      <c r="AC431">
        <v>0</v>
      </c>
      <c r="AD431">
        <v>49530780</v>
      </c>
      <c r="AE431">
        <v>0</v>
      </c>
      <c r="AF431">
        <v>103441888</v>
      </c>
      <c r="AG431">
        <v>94507744</v>
      </c>
      <c r="AH431">
        <v>51587404</v>
      </c>
      <c r="AI431">
        <v>0</v>
      </c>
      <c r="AJ431">
        <v>58354232</v>
      </c>
      <c r="AK431">
        <v>0</v>
      </c>
      <c r="AL431">
        <v>119923168</v>
      </c>
      <c r="AM431">
        <v>0</v>
      </c>
      <c r="AN431">
        <v>54034248</v>
      </c>
      <c r="AO431">
        <v>0</v>
      </c>
      <c r="AP431">
        <v>0</v>
      </c>
    </row>
    <row r="432" spans="1:42" x14ac:dyDescent="0.25">
      <c r="A432">
        <v>12967</v>
      </c>
      <c r="B432" s="1">
        <f>DATE(2039,11,1) + TIME(0,0,0)</f>
        <v>51075</v>
      </c>
      <c r="C432">
        <v>37632756</v>
      </c>
      <c r="D432">
        <v>31244996</v>
      </c>
      <c r="E432">
        <v>65554136</v>
      </c>
      <c r="F432">
        <v>40548108</v>
      </c>
      <c r="G432">
        <v>0</v>
      </c>
      <c r="H432">
        <v>0</v>
      </c>
      <c r="I432">
        <v>0</v>
      </c>
      <c r="J432">
        <v>3.9377518987748772E-6</v>
      </c>
      <c r="K432">
        <v>47781564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13002606</v>
      </c>
      <c r="T432">
        <v>0</v>
      </c>
      <c r="U432">
        <v>12831372</v>
      </c>
      <c r="V432">
        <v>0</v>
      </c>
      <c r="W432">
        <v>19789236</v>
      </c>
      <c r="X432">
        <v>0</v>
      </c>
      <c r="Y432">
        <v>1837996</v>
      </c>
      <c r="Z432">
        <v>0</v>
      </c>
      <c r="AA432">
        <v>0</v>
      </c>
      <c r="AB432">
        <v>68297224</v>
      </c>
      <c r="AC432">
        <v>0</v>
      </c>
      <c r="AD432">
        <v>49819508</v>
      </c>
      <c r="AE432">
        <v>0</v>
      </c>
      <c r="AF432">
        <v>102930056</v>
      </c>
      <c r="AG432">
        <v>93973040</v>
      </c>
      <c r="AH432">
        <v>51846040</v>
      </c>
      <c r="AI432">
        <v>0</v>
      </c>
      <c r="AJ432">
        <v>58719756</v>
      </c>
      <c r="AK432">
        <v>0</v>
      </c>
      <c r="AL432">
        <v>119211200</v>
      </c>
      <c r="AM432">
        <v>0</v>
      </c>
      <c r="AN432">
        <v>54343908</v>
      </c>
      <c r="AO432">
        <v>0</v>
      </c>
      <c r="AP432">
        <v>0</v>
      </c>
    </row>
    <row r="433" spans="1:42" x14ac:dyDescent="0.25">
      <c r="A433">
        <v>12997</v>
      </c>
      <c r="B433" s="1">
        <f>DATE(2039,12,1) + TIME(0,0,0)</f>
        <v>51105</v>
      </c>
      <c r="C433">
        <v>36942540</v>
      </c>
      <c r="D433">
        <v>30512876</v>
      </c>
      <c r="E433">
        <v>64713572</v>
      </c>
      <c r="F433">
        <v>39993900</v>
      </c>
      <c r="G433">
        <v>0</v>
      </c>
      <c r="H433">
        <v>0</v>
      </c>
      <c r="I433">
        <v>0</v>
      </c>
      <c r="J433">
        <v>4.0690106288820971E-6</v>
      </c>
      <c r="K433">
        <v>47243420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12924606</v>
      </c>
      <c r="T433">
        <v>0</v>
      </c>
      <c r="U433">
        <v>12743831</v>
      </c>
      <c r="V433">
        <v>0</v>
      </c>
      <c r="W433">
        <v>19720068</v>
      </c>
      <c r="X433">
        <v>0</v>
      </c>
      <c r="Y433">
        <v>1784389.75</v>
      </c>
      <c r="Z433">
        <v>0</v>
      </c>
      <c r="AA433">
        <v>0</v>
      </c>
      <c r="AB433">
        <v>68897680</v>
      </c>
      <c r="AC433">
        <v>0</v>
      </c>
      <c r="AD433">
        <v>50175844</v>
      </c>
      <c r="AE433">
        <v>0</v>
      </c>
      <c r="AF433">
        <v>102400368</v>
      </c>
      <c r="AG433">
        <v>93419696</v>
      </c>
      <c r="AH433">
        <v>52152428</v>
      </c>
      <c r="AI433">
        <v>0</v>
      </c>
      <c r="AJ433">
        <v>59153000</v>
      </c>
      <c r="AK433">
        <v>0</v>
      </c>
      <c r="AL433">
        <v>118465656</v>
      </c>
      <c r="AM433">
        <v>0</v>
      </c>
      <c r="AN433">
        <v>54480076</v>
      </c>
      <c r="AO433">
        <v>0</v>
      </c>
      <c r="AP433">
        <v>0</v>
      </c>
    </row>
    <row r="434" spans="1:42" x14ac:dyDescent="0.25">
      <c r="A434">
        <v>13028</v>
      </c>
      <c r="B434" s="1">
        <f>DATE(2040,1,1) + TIME(0,0,0)</f>
        <v>51136</v>
      </c>
      <c r="C434">
        <v>36402496</v>
      </c>
      <c r="D434">
        <v>29992586</v>
      </c>
      <c r="E434">
        <v>64149048</v>
      </c>
      <c r="F434">
        <v>39566272</v>
      </c>
      <c r="G434">
        <v>0</v>
      </c>
      <c r="H434">
        <v>0</v>
      </c>
      <c r="I434">
        <v>0</v>
      </c>
      <c r="J434">
        <v>0</v>
      </c>
      <c r="K434">
        <v>46746428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12813763</v>
      </c>
      <c r="T434">
        <v>0</v>
      </c>
      <c r="U434">
        <v>12622707</v>
      </c>
      <c r="V434">
        <v>0</v>
      </c>
      <c r="W434">
        <v>19617136</v>
      </c>
      <c r="X434">
        <v>0</v>
      </c>
      <c r="Y434">
        <v>1667980.5</v>
      </c>
      <c r="Z434">
        <v>0</v>
      </c>
      <c r="AA434">
        <v>0</v>
      </c>
      <c r="AB434">
        <v>69454328</v>
      </c>
      <c r="AC434">
        <v>0</v>
      </c>
      <c r="AD434">
        <v>50483576</v>
      </c>
      <c r="AE434">
        <v>0</v>
      </c>
      <c r="AF434">
        <v>101925736</v>
      </c>
      <c r="AG434">
        <v>92919288</v>
      </c>
      <c r="AH434">
        <v>52421680</v>
      </c>
      <c r="AI434">
        <v>0</v>
      </c>
      <c r="AJ434">
        <v>59499032</v>
      </c>
      <c r="AK434">
        <v>0</v>
      </c>
      <c r="AL434">
        <v>117768616</v>
      </c>
      <c r="AM434">
        <v>0</v>
      </c>
      <c r="AN434">
        <v>54538956</v>
      </c>
      <c r="AO434">
        <v>0</v>
      </c>
      <c r="AP434">
        <v>0</v>
      </c>
    </row>
    <row r="435" spans="1:42" x14ac:dyDescent="0.25">
      <c r="A435">
        <v>13059</v>
      </c>
      <c r="B435" s="1">
        <f>DATE(2040,2,1) + TIME(0,0,0)</f>
        <v>51167</v>
      </c>
      <c r="C435">
        <v>35924960</v>
      </c>
      <c r="D435">
        <v>29562178</v>
      </c>
      <c r="E435">
        <v>63752640</v>
      </c>
      <c r="F435">
        <v>39247844</v>
      </c>
      <c r="G435">
        <v>0</v>
      </c>
      <c r="H435">
        <v>0</v>
      </c>
      <c r="I435">
        <v>0</v>
      </c>
      <c r="J435">
        <v>0</v>
      </c>
      <c r="K435">
        <v>46397668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12780976</v>
      </c>
      <c r="T435">
        <v>0</v>
      </c>
      <c r="U435">
        <v>12583059</v>
      </c>
      <c r="V435">
        <v>0</v>
      </c>
      <c r="W435">
        <v>19590148</v>
      </c>
      <c r="X435">
        <v>0</v>
      </c>
      <c r="Y435">
        <v>1685505.5</v>
      </c>
      <c r="Z435">
        <v>0</v>
      </c>
      <c r="AA435">
        <v>0</v>
      </c>
      <c r="AB435">
        <v>70090992</v>
      </c>
      <c r="AC435">
        <v>0</v>
      </c>
      <c r="AD435">
        <v>50903148</v>
      </c>
      <c r="AE435">
        <v>0</v>
      </c>
      <c r="AF435">
        <v>101384144</v>
      </c>
      <c r="AG435">
        <v>92359880</v>
      </c>
      <c r="AH435">
        <v>52762036</v>
      </c>
      <c r="AI435">
        <v>0</v>
      </c>
      <c r="AJ435">
        <v>59946176</v>
      </c>
      <c r="AK435">
        <v>0</v>
      </c>
      <c r="AL435">
        <v>116988368</v>
      </c>
      <c r="AM435">
        <v>0</v>
      </c>
      <c r="AN435">
        <v>54613764</v>
      </c>
      <c r="AO435">
        <v>0</v>
      </c>
      <c r="AP435">
        <v>0</v>
      </c>
    </row>
    <row r="436" spans="1:42" x14ac:dyDescent="0.25">
      <c r="A436">
        <v>13088</v>
      </c>
      <c r="B436" s="1">
        <f>DATE(2040,3,1) + TIME(0,0,0)</f>
        <v>51196</v>
      </c>
      <c r="C436">
        <v>35475256</v>
      </c>
      <c r="D436">
        <v>29135046</v>
      </c>
      <c r="E436">
        <v>63311840</v>
      </c>
      <c r="F436">
        <v>38922596</v>
      </c>
      <c r="G436">
        <v>0</v>
      </c>
      <c r="H436">
        <v>0</v>
      </c>
      <c r="I436">
        <v>0</v>
      </c>
      <c r="J436">
        <v>0</v>
      </c>
      <c r="K436">
        <v>46054224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12703363</v>
      </c>
      <c r="T436">
        <v>0</v>
      </c>
      <c r="U436">
        <v>12495907</v>
      </c>
      <c r="V436">
        <v>0</v>
      </c>
      <c r="W436">
        <v>19520758</v>
      </c>
      <c r="X436">
        <v>0</v>
      </c>
      <c r="Y436">
        <v>1635249.125</v>
      </c>
      <c r="Z436">
        <v>0</v>
      </c>
      <c r="AA436">
        <v>0</v>
      </c>
      <c r="AB436">
        <v>70700736</v>
      </c>
      <c r="AC436">
        <v>0</v>
      </c>
      <c r="AD436">
        <v>51314176</v>
      </c>
      <c r="AE436">
        <v>0</v>
      </c>
      <c r="AF436">
        <v>100853760</v>
      </c>
      <c r="AG436">
        <v>91812088</v>
      </c>
      <c r="AH436">
        <v>53052740</v>
      </c>
      <c r="AI436">
        <v>0</v>
      </c>
      <c r="AJ436">
        <v>60293964</v>
      </c>
      <c r="AK436">
        <v>0</v>
      </c>
      <c r="AL436">
        <v>116200504</v>
      </c>
      <c r="AM436">
        <v>0</v>
      </c>
      <c r="AN436">
        <v>54642904</v>
      </c>
      <c r="AO436">
        <v>0</v>
      </c>
      <c r="AP436">
        <v>0</v>
      </c>
    </row>
    <row r="437" spans="1:42" x14ac:dyDescent="0.25">
      <c r="A437">
        <v>13119</v>
      </c>
      <c r="B437" s="1">
        <f>DATE(2040,4,1) + TIME(0,0,0)</f>
        <v>51227</v>
      </c>
      <c r="C437">
        <v>35074564</v>
      </c>
      <c r="D437">
        <v>28745570</v>
      </c>
      <c r="E437">
        <v>62886748</v>
      </c>
      <c r="F437">
        <v>38635960</v>
      </c>
      <c r="G437">
        <v>0</v>
      </c>
      <c r="H437">
        <v>0</v>
      </c>
      <c r="I437">
        <v>0</v>
      </c>
      <c r="J437">
        <v>0</v>
      </c>
      <c r="K437">
        <v>45727264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12634989</v>
      </c>
      <c r="T437">
        <v>0</v>
      </c>
      <c r="U437">
        <v>12419626</v>
      </c>
      <c r="V437">
        <v>0</v>
      </c>
      <c r="W437">
        <v>19459902</v>
      </c>
      <c r="X437">
        <v>0</v>
      </c>
      <c r="Y437">
        <v>1590196.25</v>
      </c>
      <c r="Z437">
        <v>0</v>
      </c>
      <c r="AA437">
        <v>0</v>
      </c>
      <c r="AB437">
        <v>71316848</v>
      </c>
      <c r="AC437">
        <v>0</v>
      </c>
      <c r="AD437">
        <v>51764008</v>
      </c>
      <c r="AE437">
        <v>0</v>
      </c>
      <c r="AF437">
        <v>100321088</v>
      </c>
      <c r="AG437">
        <v>91269288</v>
      </c>
      <c r="AH437">
        <v>53410356</v>
      </c>
      <c r="AI437">
        <v>0</v>
      </c>
      <c r="AJ437">
        <v>60718336</v>
      </c>
      <c r="AK437">
        <v>0</v>
      </c>
      <c r="AL437">
        <v>115444952</v>
      </c>
      <c r="AM437">
        <v>0</v>
      </c>
      <c r="AN437">
        <v>54728472</v>
      </c>
      <c r="AO437">
        <v>0</v>
      </c>
      <c r="AP437">
        <v>0</v>
      </c>
    </row>
    <row r="438" spans="1:42" x14ac:dyDescent="0.25">
      <c r="A438">
        <v>13149</v>
      </c>
      <c r="B438" s="1">
        <f>DATE(2040,5,1) + TIME(0,0,0)</f>
        <v>51257</v>
      </c>
      <c r="C438">
        <v>34629000</v>
      </c>
      <c r="D438">
        <v>28337498</v>
      </c>
      <c r="E438">
        <v>62450592</v>
      </c>
      <c r="F438">
        <v>38335808</v>
      </c>
      <c r="G438">
        <v>0</v>
      </c>
      <c r="H438">
        <v>0</v>
      </c>
      <c r="I438">
        <v>0</v>
      </c>
      <c r="J438">
        <v>0</v>
      </c>
      <c r="K438">
        <v>45385340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12562851</v>
      </c>
      <c r="T438">
        <v>0</v>
      </c>
      <c r="U438">
        <v>12338867</v>
      </c>
      <c r="V438">
        <v>0</v>
      </c>
      <c r="W438">
        <v>19394268</v>
      </c>
      <c r="X438">
        <v>0</v>
      </c>
      <c r="Y438">
        <v>1543067</v>
      </c>
      <c r="Z438">
        <v>0</v>
      </c>
      <c r="AA438">
        <v>0</v>
      </c>
      <c r="AB438">
        <v>71908320</v>
      </c>
      <c r="AC438">
        <v>0</v>
      </c>
      <c r="AD438">
        <v>52177160</v>
      </c>
      <c r="AE438">
        <v>0</v>
      </c>
      <c r="AF438">
        <v>99785984</v>
      </c>
      <c r="AG438">
        <v>90718152</v>
      </c>
      <c r="AH438">
        <v>53723308</v>
      </c>
      <c r="AI438">
        <v>0</v>
      </c>
      <c r="AJ438">
        <v>61160912</v>
      </c>
      <c r="AK438">
        <v>0</v>
      </c>
      <c r="AL438">
        <v>114672200</v>
      </c>
      <c r="AM438">
        <v>0</v>
      </c>
      <c r="AN438">
        <v>54969288</v>
      </c>
      <c r="AO438">
        <v>0</v>
      </c>
      <c r="AP438">
        <v>0</v>
      </c>
    </row>
    <row r="439" spans="1:42" x14ac:dyDescent="0.25">
      <c r="A439">
        <v>13180</v>
      </c>
      <c r="B439" s="1">
        <f>DATE(2040,6,1) + TIME(0,0,0)</f>
        <v>51288</v>
      </c>
      <c r="C439">
        <v>34215860</v>
      </c>
      <c r="D439">
        <v>27956876</v>
      </c>
      <c r="E439">
        <v>62034856</v>
      </c>
      <c r="F439">
        <v>38060404</v>
      </c>
      <c r="G439">
        <v>0</v>
      </c>
      <c r="H439">
        <v>0</v>
      </c>
      <c r="I439">
        <v>0</v>
      </c>
      <c r="J439">
        <v>0</v>
      </c>
      <c r="K439">
        <v>45067748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12494875</v>
      </c>
      <c r="T439">
        <v>0</v>
      </c>
      <c r="U439">
        <v>12262884</v>
      </c>
      <c r="V439">
        <v>0</v>
      </c>
      <c r="W439">
        <v>19332292</v>
      </c>
      <c r="X439">
        <v>0</v>
      </c>
      <c r="Y439">
        <v>1499065.75</v>
      </c>
      <c r="Z439">
        <v>0</v>
      </c>
      <c r="AA439">
        <v>0</v>
      </c>
      <c r="AB439">
        <v>63246436</v>
      </c>
      <c r="AC439">
        <v>0</v>
      </c>
      <c r="AD439">
        <v>53846196</v>
      </c>
      <c r="AE439">
        <v>0</v>
      </c>
      <c r="AF439">
        <v>99598088</v>
      </c>
      <c r="AG439">
        <v>91155048</v>
      </c>
      <c r="AH439">
        <v>53276484</v>
      </c>
      <c r="AI439">
        <v>0</v>
      </c>
      <c r="AJ439">
        <v>63930632</v>
      </c>
      <c r="AK439">
        <v>0</v>
      </c>
      <c r="AL439">
        <v>114904272</v>
      </c>
      <c r="AM439">
        <v>0</v>
      </c>
      <c r="AN439">
        <v>58285932</v>
      </c>
      <c r="AO439">
        <v>0</v>
      </c>
      <c r="AP439">
        <v>0</v>
      </c>
    </row>
    <row r="440" spans="1:42" x14ac:dyDescent="0.25">
      <c r="A440">
        <v>13210</v>
      </c>
      <c r="B440" s="1">
        <f>DATE(2040,7,1) + TIME(0,0,0)</f>
        <v>51318</v>
      </c>
      <c r="C440">
        <v>33835112</v>
      </c>
      <c r="D440">
        <v>27596198</v>
      </c>
      <c r="E440">
        <v>61632096</v>
      </c>
      <c r="F440">
        <v>37808848</v>
      </c>
      <c r="G440">
        <v>0</v>
      </c>
      <c r="H440">
        <v>0</v>
      </c>
      <c r="I440">
        <v>0</v>
      </c>
      <c r="J440">
        <v>0</v>
      </c>
      <c r="K440">
        <v>44760120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12425266</v>
      </c>
      <c r="T440">
        <v>0</v>
      </c>
      <c r="U440">
        <v>12185466</v>
      </c>
      <c r="V440">
        <v>0</v>
      </c>
      <c r="W440">
        <v>19268684</v>
      </c>
      <c r="X440">
        <v>0</v>
      </c>
      <c r="Y440">
        <v>1455074</v>
      </c>
      <c r="Z440">
        <v>0</v>
      </c>
      <c r="AA440">
        <v>0</v>
      </c>
      <c r="AB440">
        <v>64049564</v>
      </c>
      <c r="AC440">
        <v>0</v>
      </c>
      <c r="AD440">
        <v>54260300</v>
      </c>
      <c r="AE440">
        <v>0</v>
      </c>
      <c r="AF440">
        <v>99043352</v>
      </c>
      <c r="AG440">
        <v>90580160</v>
      </c>
      <c r="AH440">
        <v>53496792</v>
      </c>
      <c r="AI440">
        <v>0</v>
      </c>
      <c r="AJ440">
        <v>64179736</v>
      </c>
      <c r="AK440">
        <v>0</v>
      </c>
      <c r="AL440">
        <v>114119680</v>
      </c>
      <c r="AM440">
        <v>0</v>
      </c>
      <c r="AN440">
        <v>58382020</v>
      </c>
      <c r="AO440">
        <v>0</v>
      </c>
      <c r="AP440">
        <v>0</v>
      </c>
    </row>
    <row r="441" spans="1:42" x14ac:dyDescent="0.25">
      <c r="A441">
        <v>13241</v>
      </c>
      <c r="B441" s="1">
        <f>DATE(2040,8,1) + TIME(0,0,0)</f>
        <v>51349</v>
      </c>
      <c r="C441">
        <v>33493662</v>
      </c>
      <c r="D441">
        <v>27265298</v>
      </c>
      <c r="E441">
        <v>61250276</v>
      </c>
      <c r="F441">
        <v>37578304</v>
      </c>
      <c r="G441">
        <v>0</v>
      </c>
      <c r="H441">
        <v>0</v>
      </c>
      <c r="I441">
        <v>0</v>
      </c>
      <c r="J441">
        <v>0</v>
      </c>
      <c r="K441">
        <v>44474812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12359514</v>
      </c>
      <c r="T441">
        <v>0</v>
      </c>
      <c r="U441">
        <v>12112521</v>
      </c>
      <c r="V441">
        <v>0</v>
      </c>
      <c r="W441">
        <v>19208124</v>
      </c>
      <c r="X441">
        <v>0</v>
      </c>
      <c r="Y441">
        <v>1413390.375</v>
      </c>
      <c r="Z441">
        <v>0</v>
      </c>
      <c r="AA441">
        <v>0</v>
      </c>
      <c r="AB441">
        <v>64781584</v>
      </c>
      <c r="AC441">
        <v>0</v>
      </c>
      <c r="AD441">
        <v>54719448</v>
      </c>
      <c r="AE441">
        <v>0</v>
      </c>
      <c r="AF441">
        <v>98501376</v>
      </c>
      <c r="AG441">
        <v>90020272</v>
      </c>
      <c r="AH441">
        <v>53612984</v>
      </c>
      <c r="AI441">
        <v>0</v>
      </c>
      <c r="AJ441">
        <v>64405616</v>
      </c>
      <c r="AK441">
        <v>0</v>
      </c>
      <c r="AL441">
        <v>113364152</v>
      </c>
      <c r="AM441">
        <v>0</v>
      </c>
      <c r="AN441">
        <v>58540044</v>
      </c>
      <c r="AO441">
        <v>0</v>
      </c>
      <c r="AP441">
        <v>0</v>
      </c>
    </row>
    <row r="442" spans="1:42" x14ac:dyDescent="0.25">
      <c r="A442">
        <v>13272</v>
      </c>
      <c r="B442" s="1">
        <f>DATE(2040,9,1) + TIME(0,0,0)</f>
        <v>51380</v>
      </c>
      <c r="C442">
        <v>33161390</v>
      </c>
      <c r="D442">
        <v>26939742</v>
      </c>
      <c r="E442">
        <v>60865832</v>
      </c>
      <c r="F442">
        <v>37355880</v>
      </c>
      <c r="G442">
        <v>0</v>
      </c>
      <c r="H442">
        <v>0</v>
      </c>
      <c r="I442">
        <v>0</v>
      </c>
      <c r="J442">
        <v>0</v>
      </c>
      <c r="K442">
        <v>44191404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12292238</v>
      </c>
      <c r="T442">
        <v>0</v>
      </c>
      <c r="U442">
        <v>12037745</v>
      </c>
      <c r="V442">
        <v>0</v>
      </c>
      <c r="W442">
        <v>19145522</v>
      </c>
      <c r="X442">
        <v>0</v>
      </c>
      <c r="Y442">
        <v>1371858.125</v>
      </c>
      <c r="Z442">
        <v>0</v>
      </c>
      <c r="AA442">
        <v>0</v>
      </c>
      <c r="AB442">
        <v>65497580</v>
      </c>
      <c r="AC442">
        <v>0</v>
      </c>
      <c r="AD442">
        <v>55185400</v>
      </c>
      <c r="AE442">
        <v>0</v>
      </c>
      <c r="AF442">
        <v>97930960</v>
      </c>
      <c r="AG442">
        <v>89441672</v>
      </c>
      <c r="AH442">
        <v>53772104</v>
      </c>
      <c r="AI442">
        <v>0</v>
      </c>
      <c r="AJ442">
        <v>64709272</v>
      </c>
      <c r="AK442">
        <v>0</v>
      </c>
      <c r="AL442">
        <v>112566744</v>
      </c>
      <c r="AM442">
        <v>0</v>
      </c>
      <c r="AN442">
        <v>58792764</v>
      </c>
      <c r="AO442">
        <v>0</v>
      </c>
      <c r="AP442">
        <v>0</v>
      </c>
    </row>
    <row r="443" spans="1:42" x14ac:dyDescent="0.25">
      <c r="A443">
        <v>13302</v>
      </c>
      <c r="B443" s="1">
        <f>DATE(2040,10,1) + TIME(0,0,0)</f>
        <v>51410</v>
      </c>
      <c r="C443">
        <v>32852530</v>
      </c>
      <c r="D443">
        <v>26616668</v>
      </c>
      <c r="E443">
        <v>60524016</v>
      </c>
      <c r="F443">
        <v>37140976</v>
      </c>
      <c r="G443">
        <v>0</v>
      </c>
      <c r="H443">
        <v>0</v>
      </c>
      <c r="I443">
        <v>0</v>
      </c>
      <c r="J443">
        <v>0</v>
      </c>
      <c r="K443">
        <v>43918672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12225762</v>
      </c>
      <c r="T443">
        <v>0</v>
      </c>
      <c r="U443">
        <v>11964275</v>
      </c>
      <c r="V443">
        <v>0</v>
      </c>
      <c r="W443">
        <v>19087998</v>
      </c>
      <c r="X443">
        <v>0</v>
      </c>
      <c r="Y443">
        <v>1331530</v>
      </c>
      <c r="Z443">
        <v>0</v>
      </c>
      <c r="AA443">
        <v>0</v>
      </c>
      <c r="AB443">
        <v>66221288</v>
      </c>
      <c r="AC443">
        <v>0</v>
      </c>
      <c r="AD443">
        <v>56716020</v>
      </c>
      <c r="AE443">
        <v>0</v>
      </c>
      <c r="AF443">
        <v>96975512</v>
      </c>
      <c r="AG443">
        <v>88002864</v>
      </c>
      <c r="AH443">
        <v>54709708</v>
      </c>
      <c r="AI443">
        <v>0</v>
      </c>
      <c r="AJ443">
        <v>65968348</v>
      </c>
      <c r="AK443">
        <v>0</v>
      </c>
      <c r="AL443">
        <v>110998688</v>
      </c>
      <c r="AM443">
        <v>0</v>
      </c>
      <c r="AN443">
        <v>59329624</v>
      </c>
      <c r="AO443">
        <v>0</v>
      </c>
      <c r="AP443">
        <v>0</v>
      </c>
    </row>
    <row r="444" spans="1:42" x14ac:dyDescent="0.25">
      <c r="A444">
        <v>13333</v>
      </c>
      <c r="B444" s="1">
        <f>DATE(2040,11,1) + TIME(0,0,0)</f>
        <v>51441</v>
      </c>
      <c r="C444">
        <v>32572766</v>
      </c>
      <c r="D444">
        <v>26312374</v>
      </c>
      <c r="E444">
        <v>60178660</v>
      </c>
      <c r="F444">
        <v>36947824</v>
      </c>
      <c r="G444">
        <v>0</v>
      </c>
      <c r="H444">
        <v>0</v>
      </c>
      <c r="I444">
        <v>0</v>
      </c>
      <c r="J444">
        <v>0</v>
      </c>
      <c r="K444">
        <v>43668864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12163652</v>
      </c>
      <c r="T444">
        <v>0</v>
      </c>
      <c r="U444">
        <v>11895582</v>
      </c>
      <c r="V444">
        <v>0</v>
      </c>
      <c r="W444">
        <v>19026522</v>
      </c>
      <c r="X444">
        <v>0</v>
      </c>
      <c r="Y444">
        <v>1294138</v>
      </c>
      <c r="Z444">
        <v>0</v>
      </c>
      <c r="AA444">
        <v>0</v>
      </c>
      <c r="AB444">
        <v>67263408</v>
      </c>
      <c r="AC444">
        <v>0</v>
      </c>
      <c r="AD444">
        <v>57154928</v>
      </c>
      <c r="AE444">
        <v>0</v>
      </c>
      <c r="AF444">
        <v>96443368</v>
      </c>
      <c r="AG444">
        <v>87381104</v>
      </c>
      <c r="AH444">
        <v>54878888</v>
      </c>
      <c r="AI444">
        <v>0</v>
      </c>
      <c r="AJ444">
        <v>66365428</v>
      </c>
      <c r="AK444">
        <v>0</v>
      </c>
      <c r="AL444">
        <v>110208872</v>
      </c>
      <c r="AM444">
        <v>0</v>
      </c>
      <c r="AN444">
        <v>59271076</v>
      </c>
      <c r="AO444">
        <v>0</v>
      </c>
      <c r="AP444">
        <v>0</v>
      </c>
    </row>
    <row r="445" spans="1:42" x14ac:dyDescent="0.25">
      <c r="A445">
        <v>13363</v>
      </c>
      <c r="B445" s="1">
        <f>DATE(2040,12,1) + TIME(0,0,0)</f>
        <v>51471</v>
      </c>
      <c r="C445">
        <v>32306816</v>
      </c>
      <c r="D445">
        <v>26004824</v>
      </c>
      <c r="E445">
        <v>59808296</v>
      </c>
      <c r="F445">
        <v>36765380</v>
      </c>
      <c r="G445">
        <v>0</v>
      </c>
      <c r="H445">
        <v>0</v>
      </c>
      <c r="I445">
        <v>0</v>
      </c>
      <c r="J445">
        <v>0</v>
      </c>
      <c r="K445">
        <v>43420944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12099908</v>
      </c>
      <c r="T445">
        <v>0</v>
      </c>
      <c r="U445">
        <v>11824846</v>
      </c>
      <c r="V445">
        <v>0</v>
      </c>
      <c r="W445">
        <v>18966350</v>
      </c>
      <c r="X445">
        <v>0</v>
      </c>
      <c r="Y445">
        <v>1256795.875</v>
      </c>
      <c r="Z445">
        <v>0</v>
      </c>
      <c r="AA445">
        <v>0</v>
      </c>
      <c r="AB445">
        <v>68228280</v>
      </c>
      <c r="AC445">
        <v>0</v>
      </c>
      <c r="AD445">
        <v>57704960</v>
      </c>
      <c r="AE445">
        <v>0</v>
      </c>
      <c r="AF445">
        <v>95863576</v>
      </c>
      <c r="AG445">
        <v>86728656</v>
      </c>
      <c r="AH445">
        <v>55089548</v>
      </c>
      <c r="AI445">
        <v>0</v>
      </c>
      <c r="AJ445">
        <v>66768004</v>
      </c>
      <c r="AK445">
        <v>0</v>
      </c>
      <c r="AL445">
        <v>109390216</v>
      </c>
      <c r="AM445">
        <v>0</v>
      </c>
      <c r="AN445">
        <v>59273864</v>
      </c>
      <c r="AO445">
        <v>0</v>
      </c>
      <c r="AP445">
        <v>0</v>
      </c>
    </row>
    <row r="446" spans="1:42" x14ac:dyDescent="0.25">
      <c r="A446">
        <v>13394</v>
      </c>
      <c r="B446" s="1">
        <f>DATE(2041,1,1) + TIME(0,0,0)</f>
        <v>51502</v>
      </c>
      <c r="C446">
        <v>32067544</v>
      </c>
      <c r="D446">
        <v>25723114</v>
      </c>
      <c r="E446">
        <v>59467536</v>
      </c>
      <c r="F446">
        <v>36594160</v>
      </c>
      <c r="G446">
        <v>0</v>
      </c>
      <c r="H446">
        <v>0</v>
      </c>
      <c r="I446">
        <v>0</v>
      </c>
      <c r="J446">
        <v>0</v>
      </c>
      <c r="K446">
        <v>43187580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12039718</v>
      </c>
      <c r="T446">
        <v>0</v>
      </c>
      <c r="U446">
        <v>11758482</v>
      </c>
      <c r="V446">
        <v>0</v>
      </c>
      <c r="W446">
        <v>18909734</v>
      </c>
      <c r="X446">
        <v>0</v>
      </c>
      <c r="Y446">
        <v>1221782.5</v>
      </c>
      <c r="Z446">
        <v>0</v>
      </c>
      <c r="AA446">
        <v>0</v>
      </c>
      <c r="AB446">
        <v>69081824</v>
      </c>
      <c r="AC446">
        <v>0</v>
      </c>
      <c r="AD446">
        <v>58241372</v>
      </c>
      <c r="AE446">
        <v>0</v>
      </c>
      <c r="AF446">
        <v>95282448</v>
      </c>
      <c r="AG446">
        <v>86110800</v>
      </c>
      <c r="AH446">
        <v>55206576</v>
      </c>
      <c r="AI446">
        <v>0</v>
      </c>
      <c r="AJ446">
        <v>67046280</v>
      </c>
      <c r="AK446">
        <v>0</v>
      </c>
      <c r="AL446">
        <v>108623400</v>
      </c>
      <c r="AM446">
        <v>0</v>
      </c>
      <c r="AN446">
        <v>59211888</v>
      </c>
      <c r="AO446">
        <v>0</v>
      </c>
      <c r="AP446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6F401-74BA-47CE-A54B-67DCB0FF009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ProxyCAM2020_HMfinal_Mar22_40_R</vt:lpstr>
      <vt:lpstr>Sheet1</vt:lpstr>
    </vt:vector>
  </TitlesOfParts>
  <Company>PLUSPETROL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 Zuloaga</dc:creator>
  <cp:lastModifiedBy>Pavel  Zuloaga</cp:lastModifiedBy>
  <dcterms:created xsi:type="dcterms:W3CDTF">2022-10-20T13:47:15Z</dcterms:created>
  <dcterms:modified xsi:type="dcterms:W3CDTF">2022-10-20T13:48:01Z</dcterms:modified>
</cp:coreProperties>
</file>