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algary\547\lab3\"/>
    </mc:Choice>
  </mc:AlternateContent>
  <bookViews>
    <workbookView xWindow="0" yWindow="0" windowWidth="13584" windowHeight="4596" activeTab="1"/>
  </bookViews>
  <sheets>
    <sheet name="Raw data" sheetId="1" r:id="rId1"/>
    <sheet name="Corrected 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6" i="2"/>
  <c r="K40" i="2" l="1"/>
  <c r="K41" i="2"/>
  <c r="K39" i="2"/>
  <c r="L39" i="2" s="1"/>
  <c r="K37" i="2"/>
  <c r="L37" i="2" s="1"/>
  <c r="K38" i="2"/>
  <c r="L38" i="2" s="1"/>
  <c r="K36" i="2"/>
  <c r="L36" i="2" s="1"/>
  <c r="K35" i="2"/>
  <c r="K34" i="2"/>
  <c r="L34" i="2"/>
  <c r="K33" i="2"/>
  <c r="L33" i="2" s="1"/>
  <c r="K6" i="2"/>
  <c r="L6" i="2" s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5" i="2"/>
  <c r="L40" i="2"/>
  <c r="L41" i="2"/>
  <c r="L42" i="2"/>
  <c r="L43" i="2"/>
  <c r="L44" i="2"/>
  <c r="K10" i="2"/>
  <c r="K9" i="2"/>
  <c r="K8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7" i="2"/>
  <c r="I6" i="2"/>
  <c r="G18" i="2"/>
  <c r="G42" i="2"/>
  <c r="G30" i="2"/>
  <c r="G6" i="2"/>
  <c r="J30" i="2"/>
  <c r="F39" i="2"/>
  <c r="J18" i="2"/>
  <c r="J42" i="2"/>
  <c r="J6" i="2"/>
  <c r="F42" i="2" l="1"/>
  <c r="F12" i="2"/>
  <c r="F15" i="2"/>
  <c r="F18" i="2"/>
  <c r="F21" i="2"/>
  <c r="F24" i="2"/>
  <c r="F27" i="2"/>
  <c r="F30" i="2"/>
  <c r="F33" i="2"/>
  <c r="F36" i="2"/>
  <c r="F9" i="2"/>
  <c r="F6" i="2"/>
  <c r="H15" i="2" l="1"/>
  <c r="I15" i="2" s="1"/>
  <c r="H8" i="2"/>
  <c r="I8" i="2" s="1"/>
  <c r="H13" i="2"/>
  <c r="I13" i="2" s="1"/>
  <c r="H6" i="2"/>
  <c r="H14" i="2"/>
  <c r="I14" i="2" s="1"/>
  <c r="H7" i="2"/>
  <c r="I7" i="2" s="1"/>
  <c r="H12" i="2"/>
  <c r="I12" i="2" s="1"/>
  <c r="H11" i="2"/>
  <c r="I11" i="2" s="1"/>
  <c r="H17" i="2"/>
  <c r="I17" i="2" s="1"/>
  <c r="H16" i="2"/>
  <c r="I16" i="2" s="1"/>
  <c r="H10" i="2"/>
  <c r="I10" i="2" s="1"/>
  <c r="H9" i="2"/>
  <c r="I9" i="2" s="1"/>
  <c r="H27" i="2"/>
  <c r="I27" i="2" s="1"/>
  <c r="H23" i="2"/>
  <c r="I23" i="2" s="1"/>
  <c r="H28" i="2"/>
  <c r="I28" i="2" s="1"/>
  <c r="H29" i="2"/>
  <c r="I29" i="2" s="1"/>
  <c r="H19" i="2"/>
  <c r="I19" i="2" s="1"/>
  <c r="H18" i="2"/>
  <c r="I18" i="2" s="1"/>
  <c r="H22" i="2"/>
  <c r="I22" i="2" s="1"/>
  <c r="H20" i="2"/>
  <c r="I20" i="2" s="1"/>
  <c r="H24" i="2"/>
  <c r="I24" i="2" s="1"/>
  <c r="H21" i="2"/>
  <c r="I21" i="2" s="1"/>
  <c r="H25" i="2"/>
  <c r="I25" i="2" s="1"/>
  <c r="H26" i="2"/>
  <c r="I26" i="2" s="1"/>
  <c r="H44" i="2"/>
  <c r="I44" i="2" s="1"/>
  <c r="H42" i="2"/>
  <c r="I42" i="2" s="1"/>
  <c r="H43" i="2"/>
  <c r="I43" i="2" s="1"/>
  <c r="H37" i="2"/>
  <c r="I37" i="2" s="1"/>
  <c r="H36" i="2"/>
  <c r="I36" i="2" s="1"/>
  <c r="H32" i="2"/>
  <c r="I32" i="2" s="1"/>
  <c r="H41" i="2"/>
  <c r="I41" i="2" s="1"/>
  <c r="H35" i="2"/>
  <c r="I35" i="2" s="1"/>
  <c r="H34" i="2"/>
  <c r="I34" i="2" s="1"/>
  <c r="H38" i="2"/>
  <c r="I38" i="2" s="1"/>
  <c r="H33" i="2"/>
  <c r="I33" i="2" s="1"/>
  <c r="H39" i="2"/>
  <c r="I39" i="2" s="1"/>
  <c r="H40" i="2"/>
  <c r="I40" i="2" s="1"/>
  <c r="H30" i="2"/>
  <c r="I30" i="2" s="1"/>
  <c r="H31" i="2"/>
  <c r="I31" i="2" s="1"/>
  <c r="E60" i="1"/>
  <c r="E5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14" i="1"/>
  <c r="D13" i="1"/>
  <c r="D12" i="1"/>
  <c r="D11" i="1"/>
  <c r="D5" i="1"/>
  <c r="E5" i="1"/>
  <c r="D6" i="1"/>
  <c r="D7" i="1"/>
  <c r="D8" i="1"/>
  <c r="D9" i="1"/>
  <c r="D10" i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</calcChain>
</file>

<file path=xl/sharedStrings.xml><?xml version="1.0" encoding="utf-8"?>
<sst xmlns="http://schemas.openxmlformats.org/spreadsheetml/2006/main" count="35" uniqueCount="32">
  <si>
    <t>Time</t>
  </si>
  <si>
    <t>min</t>
  </si>
  <si>
    <t>sec</t>
  </si>
  <si>
    <t xml:space="preserve">Time interval/Time </t>
  </si>
  <si>
    <t>Mearsurement</t>
  </si>
  <si>
    <t>Sec</t>
  </si>
  <si>
    <t>Sec: A(x)*60+B3</t>
  </si>
  <si>
    <t>This is time interval</t>
  </si>
  <si>
    <t>0.1025(4) milligal</t>
  </si>
  <si>
    <t>1 (4.27m)</t>
  </si>
  <si>
    <t>2 (4.73m)</t>
  </si>
  <si>
    <t>3 (4.02m)</t>
  </si>
  <si>
    <t>4 (3.98m)</t>
  </si>
  <si>
    <t>5 (3.97m)</t>
  </si>
  <si>
    <t>6 (3.93m)</t>
  </si>
  <si>
    <t>7 (3.95m)</t>
  </si>
  <si>
    <t>8 (3.98m)</t>
  </si>
  <si>
    <t>9 (3.97m)</t>
  </si>
  <si>
    <t>Total Time (s)</t>
  </si>
  <si>
    <t>Dial Constant</t>
  </si>
  <si>
    <t>Elevation (m)</t>
  </si>
  <si>
    <t>Location (floor #)</t>
  </si>
  <si>
    <t>Time (Sec)</t>
  </si>
  <si>
    <t>Theoretical Free Air Gradient in Calgary</t>
  </si>
  <si>
    <t>Readings</t>
  </si>
  <si>
    <t>Arithmetica means</t>
  </si>
  <si>
    <t>Corrected readings</t>
  </si>
  <si>
    <t>Corrected readings (mGal)</t>
  </si>
  <si>
    <t>Drift corrected reading</t>
  </si>
  <si>
    <t>Average time (sec)</t>
  </si>
  <si>
    <t>Drift corrected readings (mGal)</t>
  </si>
  <si>
    <t>Relative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</si>
</sst>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2" borderId="0" xfId="0" applyNumberForma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2" borderId="7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NumberFormat="1" applyFill="1" applyBorder="1"/>
    <xf numFmtId="0" fontId="0" fillId="0" borderId="0" xfId="0" applyFill="1" applyBorder="1"/>
    <xf numFmtId="0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NumberFormat="1" applyFill="1" applyBorder="1"/>
    <xf numFmtId="0" fontId="0" fillId="0" borderId="2" xfId="0" applyFill="1" applyBorder="1"/>
    <xf numFmtId="0" fontId="0" fillId="0" borderId="1" xfId="0" applyBorder="1"/>
    <xf numFmtId="0" fontId="0" fillId="0" borderId="2" xfId="0" applyNumberFormat="1" applyBorder="1" applyAlignment="1"/>
    <xf numFmtId="0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/>
    <xf numFmtId="0" fontId="0" fillId="0" borderId="11" xfId="0" applyBorder="1" applyAlignment="1"/>
    <xf numFmtId="0" fontId="0" fillId="0" borderId="10" xfId="0" applyBorder="1" applyAlignment="1"/>
    <xf numFmtId="0" fontId="0" fillId="0" borderId="9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Drift curve: readings at the base station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('Corrected data'!$D$6:$D$8,'Corrected data'!$D$18:$D$20,'Corrected data'!$D$30:$D$32,'Corrected data'!$D$42:$D$44)</c:f>
              <c:numCache>
                <c:formatCode>General</c:formatCode>
                <c:ptCount val="12"/>
                <c:pt idx="0">
                  <c:v>268.28999999999996</c:v>
                </c:pt>
                <c:pt idx="1">
                  <c:v>715.9899999999999</c:v>
                </c:pt>
                <c:pt idx="2">
                  <c:v>822.9899999999999</c:v>
                </c:pt>
                <c:pt idx="3">
                  <c:v>2561.0099999999998</c:v>
                </c:pt>
                <c:pt idx="4">
                  <c:v>2613.37</c:v>
                </c:pt>
                <c:pt idx="5">
                  <c:v>2734.9300000000003</c:v>
                </c:pt>
                <c:pt idx="6">
                  <c:v>4829.4400000000005</c:v>
                </c:pt>
                <c:pt idx="7">
                  <c:v>5077.3100000000004</c:v>
                </c:pt>
                <c:pt idx="8">
                  <c:v>5175.7300000000005</c:v>
                </c:pt>
                <c:pt idx="9">
                  <c:v>7368.09</c:v>
                </c:pt>
                <c:pt idx="10">
                  <c:v>7447.27</c:v>
                </c:pt>
                <c:pt idx="11">
                  <c:v>7568.17</c:v>
                </c:pt>
              </c:numCache>
            </c:numRef>
          </c:xVal>
          <c:yVal>
            <c:numRef>
              <c:f>('Corrected data'!$E$6:$E$8,'Corrected data'!$E$18:$E$20,'Corrected data'!$E$30:$E$32,'Corrected data'!$E$42:$E$44)</c:f>
              <c:numCache>
                <c:formatCode>General</c:formatCode>
                <c:ptCount val="12"/>
                <c:pt idx="0">
                  <c:v>1874</c:v>
                </c:pt>
                <c:pt idx="1">
                  <c:v>1874.4</c:v>
                </c:pt>
                <c:pt idx="2">
                  <c:v>1874</c:v>
                </c:pt>
                <c:pt idx="3">
                  <c:v>1873.5</c:v>
                </c:pt>
                <c:pt idx="4">
                  <c:v>1874</c:v>
                </c:pt>
                <c:pt idx="5">
                  <c:v>1873.5</c:v>
                </c:pt>
                <c:pt idx="6">
                  <c:v>1875</c:v>
                </c:pt>
                <c:pt idx="7">
                  <c:v>1875.6</c:v>
                </c:pt>
                <c:pt idx="8">
                  <c:v>1874.9</c:v>
                </c:pt>
                <c:pt idx="9">
                  <c:v>1876.9</c:v>
                </c:pt>
                <c:pt idx="10">
                  <c:v>1877.3</c:v>
                </c:pt>
                <c:pt idx="11">
                  <c:v>1877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D9-4E01-8AE7-CA013306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725992"/>
        <c:axId val="406730912"/>
      </c:scatterChart>
      <c:valAx>
        <c:axId val="40672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30912"/>
        <c:crosses val="autoZero"/>
        <c:crossBetween val="midCat"/>
      </c:valAx>
      <c:valAx>
        <c:axId val="4067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Base </a:t>
                </a:r>
                <a:r>
                  <a:rPr lang="en-US"/>
                  <a:t>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2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 readings VS elevation </a:t>
            </a:r>
          </a:p>
        </c:rich>
      </c:tx>
      <c:layout>
        <c:manualLayout>
          <c:xMode val="edge"/>
          <c:yMode val="edge"/>
          <c:x val="0.24620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'Corrected data'!$C$6:$C$44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4.2699999999999996</c:v>
                </c:pt>
                <c:pt idx="4">
                  <c:v>4.2699999999999996</c:v>
                </c:pt>
                <c:pt idx="5">
                  <c:v>4.2699999999999996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13.02</c:v>
                </c:pt>
                <c:pt idx="10">
                  <c:v>13.02</c:v>
                </c:pt>
                <c:pt idx="11">
                  <c:v>13.02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20.97</c:v>
                </c:pt>
                <c:pt idx="19">
                  <c:v>20.97</c:v>
                </c:pt>
                <c:pt idx="20">
                  <c:v>20.97</c:v>
                </c:pt>
                <c:pt idx="21">
                  <c:v>24.9</c:v>
                </c:pt>
                <c:pt idx="22">
                  <c:v>24.9</c:v>
                </c:pt>
                <c:pt idx="23">
                  <c:v>24.9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28.85</c:v>
                </c:pt>
                <c:pt idx="28">
                  <c:v>28.85</c:v>
                </c:pt>
                <c:pt idx="29">
                  <c:v>28.85</c:v>
                </c:pt>
                <c:pt idx="30">
                  <c:v>32.83</c:v>
                </c:pt>
                <c:pt idx="31">
                  <c:v>32.83</c:v>
                </c:pt>
                <c:pt idx="32">
                  <c:v>32.83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'Corrected data'!$I$6:$I$44</c:f>
              <c:numCache>
                <c:formatCode>General</c:formatCode>
                <c:ptCount val="39"/>
                <c:pt idx="0">
                  <c:v>-1.3671999999987566E-2</c:v>
                </c:pt>
                <c:pt idx="1">
                  <c:v>2.7344000000021761E-2</c:v>
                </c:pt>
                <c:pt idx="2">
                  <c:v>-1.3671999999987566E-2</c:v>
                </c:pt>
                <c:pt idx="3">
                  <c:v>-1.1826279999999969</c:v>
                </c:pt>
                <c:pt idx="4">
                  <c:v>-1.1108499999999923</c:v>
                </c:pt>
                <c:pt idx="5">
                  <c:v>-1.1621199999999923</c:v>
                </c:pt>
                <c:pt idx="6">
                  <c:v>-2.6079339999999829</c:v>
                </c:pt>
                <c:pt idx="7">
                  <c:v>-2.6797119999999879</c:v>
                </c:pt>
                <c:pt idx="8">
                  <c:v>-2.6284419999999877</c:v>
                </c:pt>
                <c:pt idx="9">
                  <c:v>-3.889683999999983</c:v>
                </c:pt>
                <c:pt idx="10">
                  <c:v>-3.8691759999999786</c:v>
                </c:pt>
                <c:pt idx="11">
                  <c:v>-3.899937999999997</c:v>
                </c:pt>
                <c:pt idx="12">
                  <c:v>-1.7090000000007773E-2</c:v>
                </c:pt>
                <c:pt idx="13">
                  <c:v>3.417999999999223E-2</c:v>
                </c:pt>
                <c:pt idx="14">
                  <c:v>-1.7090000000007773E-2</c:v>
                </c:pt>
                <c:pt idx="15">
                  <c:v>-4.7954539999999986</c:v>
                </c:pt>
                <c:pt idx="16">
                  <c:v>-4.7852000000000077</c:v>
                </c:pt>
                <c:pt idx="17">
                  <c:v>-4.8467239999999991</c:v>
                </c:pt>
                <c:pt idx="18">
                  <c:v>-6.0156800000000086</c:v>
                </c:pt>
                <c:pt idx="19">
                  <c:v>-5.9951720000000037</c:v>
                </c:pt>
                <c:pt idx="20">
                  <c:v>-5.9951720000000037</c:v>
                </c:pt>
                <c:pt idx="21">
                  <c:v>-7.1436200000000083</c:v>
                </c:pt>
                <c:pt idx="22">
                  <c:v>-7.1436200000000083</c:v>
                </c:pt>
                <c:pt idx="23">
                  <c:v>-7.1231120000000034</c:v>
                </c:pt>
                <c:pt idx="24">
                  <c:v>-1.7090000000007773E-2</c:v>
                </c:pt>
                <c:pt idx="25">
                  <c:v>4.4433999999982904E-2</c:v>
                </c:pt>
                <c:pt idx="26">
                  <c:v>-2.7343999999998446E-2</c:v>
                </c:pt>
                <c:pt idx="27">
                  <c:v>-8.4048620000000032</c:v>
                </c:pt>
                <c:pt idx="28">
                  <c:v>-8.3946080000000123</c:v>
                </c:pt>
                <c:pt idx="29">
                  <c:v>-8.425370000000008</c:v>
                </c:pt>
                <c:pt idx="30">
                  <c:v>-9.655850000000008</c:v>
                </c:pt>
                <c:pt idx="31">
                  <c:v>-9.6148339999999983</c:v>
                </c:pt>
                <c:pt idx="32">
                  <c:v>-9.6148339999999983</c:v>
                </c:pt>
                <c:pt idx="33">
                  <c:v>-10.824806000000018</c:v>
                </c:pt>
                <c:pt idx="34">
                  <c:v>-10.814552000000004</c:v>
                </c:pt>
                <c:pt idx="35">
                  <c:v>-10.886330000000008</c:v>
                </c:pt>
                <c:pt idx="36">
                  <c:v>-1.7089999999984458E-2</c:v>
                </c:pt>
                <c:pt idx="37">
                  <c:v>2.3926000000001557E-2</c:v>
                </c:pt>
                <c:pt idx="38">
                  <c:v>-6.8359999999937828E-3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9-4CFD-B955-EA9FE957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63192"/>
        <c:axId val="582339080"/>
      </c:scatterChart>
      <c:valAx>
        <c:axId val="40196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9080"/>
        <c:crosses val="autoZero"/>
        <c:crossBetween val="midCat"/>
      </c:valAx>
      <c:valAx>
        <c:axId val="5823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readings (mGal)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6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Drift</a:t>
            </a:r>
            <a:r>
              <a:rPr lang="en-US" baseline="0"/>
              <a:t> corrected</a:t>
            </a:r>
            <a:r>
              <a:rPr lang="en-US"/>
              <a:t> readings VS elevation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'Corrected data'!$L$5</c:f>
              <c:strCache>
                <c:ptCount val="1"/>
                <c:pt idx="0">
                  <c:v>Drift corrected readings (mGal)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'Corrected data'!$C$6:$C$44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4.2699999999999996</c:v>
                </c:pt>
                <c:pt idx="4">
                  <c:v>4.2699999999999996</c:v>
                </c:pt>
                <c:pt idx="5">
                  <c:v>4.2699999999999996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13.02</c:v>
                </c:pt>
                <c:pt idx="10">
                  <c:v>13.02</c:v>
                </c:pt>
                <c:pt idx="11">
                  <c:v>13.02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20.97</c:v>
                </c:pt>
                <c:pt idx="19">
                  <c:v>20.97</c:v>
                </c:pt>
                <c:pt idx="20">
                  <c:v>20.97</c:v>
                </c:pt>
                <c:pt idx="21">
                  <c:v>24.9</c:v>
                </c:pt>
                <c:pt idx="22">
                  <c:v>24.9</c:v>
                </c:pt>
                <c:pt idx="23">
                  <c:v>24.9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28.85</c:v>
                </c:pt>
                <c:pt idx="28">
                  <c:v>28.85</c:v>
                </c:pt>
                <c:pt idx="29">
                  <c:v>28.85</c:v>
                </c:pt>
                <c:pt idx="30">
                  <c:v>32.83</c:v>
                </c:pt>
                <c:pt idx="31">
                  <c:v>32.83</c:v>
                </c:pt>
                <c:pt idx="32">
                  <c:v>32.83</c:v>
                </c:pt>
                <c:pt idx="33">
                  <c:v>36.799999999999997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'Corrected data'!$L$6:$L$44</c:f>
              <c:numCache>
                <c:formatCode>General</c:formatCode>
                <c:ptCount val="39"/>
                <c:pt idx="0">
                  <c:v>-2.1532788326511114E-2</c:v>
                </c:pt>
                <c:pt idx="1">
                  <c:v>3.0015758362797674E-2</c:v>
                </c:pt>
                <c:pt idx="2">
                  <c:v>-8.4829700362399306E-3</c:v>
                </c:pt>
                <c:pt idx="3">
                  <c:v>-1.1676366673702598</c:v>
                </c:pt>
                <c:pt idx="4">
                  <c:v>-1.0933416310283115</c:v>
                </c:pt>
                <c:pt idx="5">
                  <c:v>-1.141241310191347</c:v>
                </c:pt>
                <c:pt idx="6">
                  <c:v>-2.5803760711237498</c:v>
                </c:pt>
                <c:pt idx="7">
                  <c:v>-2.6508450898912495</c:v>
                </c:pt>
                <c:pt idx="8">
                  <c:v>-2.598449375441656</c:v>
                </c:pt>
                <c:pt idx="9">
                  <c:v>-3.8545996642958729</c:v>
                </c:pt>
                <c:pt idx="10">
                  <c:v>-3.832484139356668</c:v>
                </c:pt>
                <c:pt idx="11">
                  <c:v>-3.8611916222640432</c:v>
                </c:pt>
                <c:pt idx="12">
                  <c:v>-1.2238013109971704E-2</c:v>
                </c:pt>
                <c:pt idx="13">
                  <c:v>3.5663814268997424E-2</c:v>
                </c:pt>
                <c:pt idx="14">
                  <c:v>-2.3425801159049065E-2</c:v>
                </c:pt>
                <c:pt idx="15">
                  <c:v>-4.8376271321159248</c:v>
                </c:pt>
                <c:pt idx="16">
                  <c:v>-4.8330538678715351</c:v>
                </c:pt>
                <c:pt idx="17">
                  <c:v>-4.8987359786091771</c:v>
                </c:pt>
                <c:pt idx="18">
                  <c:v>-6.0961940780157251</c:v>
                </c:pt>
                <c:pt idx="19">
                  <c:v>-6.0787512694861583</c:v>
                </c:pt>
                <c:pt idx="20">
                  <c:v>-6.0842036436526703</c:v>
                </c:pt>
                <c:pt idx="21">
                  <c:v>-7.2545376896964751</c:v>
                </c:pt>
                <c:pt idx="22">
                  <c:v>-7.2576614189263688</c:v>
                </c:pt>
                <c:pt idx="23">
                  <c:v>-7.2457996389797019</c:v>
                </c:pt>
                <c:pt idx="24">
                  <c:v>-1.2350454167641097E-3</c:v>
                </c:pt>
                <c:pt idx="25">
                  <c:v>4.0445978318170234E-2</c:v>
                </c:pt>
                <c:pt idx="26">
                  <c:v>-3.9210932901429657E-2</c:v>
                </c:pt>
                <c:pt idx="27">
                  <c:v>-8.4499401207552349</c:v>
                </c:pt>
                <c:pt idx="28">
                  <c:v>-8.446971832095393</c:v>
                </c:pt>
                <c:pt idx="29">
                  <c:v>-8.4854446299888409</c:v>
                </c:pt>
                <c:pt idx="30">
                  <c:v>-9.7443774101725111</c:v>
                </c:pt>
                <c:pt idx="31">
                  <c:v>-9.7180120862779926</c:v>
                </c:pt>
                <c:pt idx="32">
                  <c:v>-9.7237959852377305</c:v>
                </c:pt>
                <c:pt idx="33">
                  <c:v>-10.959792728667802</c:v>
                </c:pt>
                <c:pt idx="34">
                  <c:v>-10.959565487764083</c:v>
                </c:pt>
                <c:pt idx="35">
                  <c:v>-11.04290328028708</c:v>
                </c:pt>
                <c:pt idx="36">
                  <c:v>-1.7089999999984458E-2</c:v>
                </c:pt>
                <c:pt idx="37">
                  <c:v>2.3926000000001557E-2</c:v>
                </c:pt>
                <c:pt idx="38">
                  <c:v>-6.8359999999937828E-3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3-44A7-82E1-018F79D3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63192"/>
        <c:axId val="582339080"/>
      </c:scatterChart>
      <c:valAx>
        <c:axId val="40196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9080"/>
        <c:crosses val="autoZero"/>
        <c:crossBetween val="midCat"/>
      </c:valAx>
      <c:valAx>
        <c:axId val="5823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readings (mGal)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631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Drift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readings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('Corrected data'!$D$6:$D$8,'Corrected data'!$D$18:$D$20,'Corrected data'!$D$30:$D$32,'Corrected data'!$D$42:$D$44)</c:f>
              <c:numCache>
                <c:formatCode>General</c:formatCode>
                <c:ptCount val="12"/>
                <c:pt idx="0">
                  <c:v>268.28999999999996</c:v>
                </c:pt>
                <c:pt idx="1">
                  <c:v>715.9899999999999</c:v>
                </c:pt>
                <c:pt idx="2">
                  <c:v>822.9899999999999</c:v>
                </c:pt>
                <c:pt idx="3">
                  <c:v>2561.0099999999998</c:v>
                </c:pt>
                <c:pt idx="4">
                  <c:v>2613.37</c:v>
                </c:pt>
                <c:pt idx="5">
                  <c:v>2734.9300000000003</c:v>
                </c:pt>
                <c:pt idx="6">
                  <c:v>4829.4400000000005</c:v>
                </c:pt>
                <c:pt idx="7">
                  <c:v>5077.3100000000004</c:v>
                </c:pt>
                <c:pt idx="8">
                  <c:v>5175.7300000000005</c:v>
                </c:pt>
                <c:pt idx="9">
                  <c:v>7368.09</c:v>
                </c:pt>
                <c:pt idx="10">
                  <c:v>7447.27</c:v>
                </c:pt>
                <c:pt idx="11">
                  <c:v>7568.17</c:v>
                </c:pt>
              </c:numCache>
            </c:numRef>
          </c:xVal>
          <c:yVal>
            <c:numRef>
              <c:f>('Corrected data'!$M$6:$M$8,'Corrected data'!$M$18:$M$20,'Corrected data'!$M$30:$M$32,'Corrected data'!$M$42:$M$44)</c:f>
              <c:numCache>
                <c:formatCode>General</c:formatCode>
                <c:ptCount val="12"/>
                <c:pt idx="0">
                  <c:v>-0.13333332999991399</c:v>
                </c:pt>
                <c:pt idx="1">
                  <c:v>0.26666667000017696</c:v>
                </c:pt>
                <c:pt idx="2">
                  <c:v>-0.13333332999991399</c:v>
                </c:pt>
                <c:pt idx="3">
                  <c:v>-0.63333332999991399</c:v>
                </c:pt>
                <c:pt idx="4">
                  <c:v>-0.13333332999991399</c:v>
                </c:pt>
                <c:pt idx="5">
                  <c:v>-0.63333332999991399</c:v>
                </c:pt>
                <c:pt idx="6">
                  <c:v>0.86666667000008601</c:v>
                </c:pt>
                <c:pt idx="7">
                  <c:v>1.4666666699999951</c:v>
                </c:pt>
                <c:pt idx="8">
                  <c:v>0.76666667000017696</c:v>
                </c:pt>
                <c:pt idx="9">
                  <c:v>2.766666670000177</c:v>
                </c:pt>
                <c:pt idx="10">
                  <c:v>3.1666666700000405</c:v>
                </c:pt>
                <c:pt idx="11">
                  <c:v>2.866666670000086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D8-4D4E-B3D8-B9512D01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34744"/>
        <c:axId val="402136712"/>
      </c:scatterChart>
      <c:valAx>
        <c:axId val="40213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36712"/>
        <c:crosses val="autoZero"/>
        <c:crossBetween val="midCat"/>
      </c:valAx>
      <c:valAx>
        <c:axId val="4021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3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4</xdr:row>
      <xdr:rowOff>22860</xdr:rowOff>
    </xdr:from>
    <xdr:to>
      <xdr:col>21</xdr:col>
      <xdr:colOff>312420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6B5BB-6C7D-4991-87BE-A0F694E71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20</xdr:row>
      <xdr:rowOff>91440</xdr:rowOff>
    </xdr:from>
    <xdr:to>
      <xdr:col>7</xdr:col>
      <xdr:colOff>83820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136BDB-9BEE-4278-9CA2-789D37F72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1470660</xdr:colOff>
      <xdr:row>28</xdr:row>
      <xdr:rowOff>129540</xdr:rowOff>
    </xdr:from>
    <xdr:to>
      <xdr:col>6</xdr:col>
      <xdr:colOff>1021080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8AB54D-FB65-4D56-82CF-080E969E9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510540</xdr:colOff>
      <xdr:row>2</xdr:row>
      <xdr:rowOff>167640</xdr:rowOff>
    </xdr:from>
    <xdr:to>
      <xdr:col>8</xdr:col>
      <xdr:colOff>1082040</xdr:colOff>
      <xdr:row>17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5384B-D9C1-4BEF-AEA4-4B6D3B8B1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31" workbookViewId="0">
      <selection activeCell="D58" sqref="D58"/>
    </sheetView>
  </sheetViews>
  <sheetFormatPr defaultRowHeight="14.4" x14ac:dyDescent="0.3"/>
  <cols>
    <col min="1" max="1" width="24.5546875" customWidth="1"/>
    <col min="2" max="2" width="14.44140625" style="1" customWidth="1"/>
    <col min="3" max="5" width="18.6640625" customWidth="1"/>
    <col min="6" max="6" width="40.6640625" customWidth="1"/>
  </cols>
  <sheetData>
    <row r="1" spans="1:6" ht="15" thickBot="1" x14ac:dyDescent="0.35">
      <c r="A1" s="3" t="s">
        <v>19</v>
      </c>
      <c r="B1" s="2" t="s">
        <v>8</v>
      </c>
    </row>
    <row r="2" spans="1:6" x14ac:dyDescent="0.3">
      <c r="A2" s="23"/>
      <c r="B2" s="24" t="s">
        <v>3</v>
      </c>
      <c r="C2" s="24"/>
      <c r="D2" s="25"/>
      <c r="E2" s="25"/>
      <c r="F2" s="52" t="s">
        <v>4</v>
      </c>
    </row>
    <row r="3" spans="1:6" x14ac:dyDescent="0.3">
      <c r="A3" s="26"/>
      <c r="B3" s="54" t="s">
        <v>7</v>
      </c>
      <c r="C3" s="54"/>
      <c r="D3" s="54"/>
      <c r="E3" s="27" t="s">
        <v>0</v>
      </c>
      <c r="F3" s="53"/>
    </row>
    <row r="4" spans="1:6" ht="15" thickBot="1" x14ac:dyDescent="0.35">
      <c r="A4" s="26"/>
      <c r="B4" s="27" t="s">
        <v>1</v>
      </c>
      <c r="C4" s="28" t="s">
        <v>2</v>
      </c>
      <c r="D4" s="28" t="s">
        <v>6</v>
      </c>
      <c r="E4" s="11" t="s">
        <v>5</v>
      </c>
      <c r="F4" s="53"/>
    </row>
    <row r="5" spans="1:6" x14ac:dyDescent="0.3">
      <c r="A5" s="49">
        <v>0</v>
      </c>
      <c r="B5" s="4">
        <v>0</v>
      </c>
      <c r="C5" s="5">
        <v>11.52</v>
      </c>
      <c r="D5" s="5">
        <f>B5*60+C5</f>
        <v>11.52</v>
      </c>
      <c r="E5" s="5">
        <f>D5</f>
        <v>11.52</v>
      </c>
      <c r="F5" s="6">
        <v>1873.5</v>
      </c>
    </row>
    <row r="6" spans="1:6" s="3" customFormat="1" x14ac:dyDescent="0.3">
      <c r="A6" s="50"/>
      <c r="B6" s="7">
        <v>4</v>
      </c>
      <c r="C6" s="8">
        <v>16.77</v>
      </c>
      <c r="D6" s="8">
        <f t="shared" ref="D6:D59" si="0">B6*60+C6</f>
        <v>256.77</v>
      </c>
      <c r="E6" s="8">
        <f>E5+D6</f>
        <v>268.28999999999996</v>
      </c>
      <c r="F6" s="9">
        <v>1874</v>
      </c>
    </row>
    <row r="7" spans="1:6" x14ac:dyDescent="0.3">
      <c r="A7" s="50"/>
      <c r="B7" s="10">
        <v>4</v>
      </c>
      <c r="C7" s="11">
        <v>1.6</v>
      </c>
      <c r="D7" s="11">
        <f t="shared" si="0"/>
        <v>241.6</v>
      </c>
      <c r="E7" s="11">
        <f>E6+D7</f>
        <v>509.89</v>
      </c>
      <c r="F7" s="12">
        <v>1875.7</v>
      </c>
    </row>
    <row r="8" spans="1:6" x14ac:dyDescent="0.3">
      <c r="A8" s="50"/>
      <c r="B8" s="10">
        <v>2</v>
      </c>
      <c r="C8" s="11">
        <v>3.19</v>
      </c>
      <c r="D8" s="11">
        <f t="shared" si="0"/>
        <v>123.19</v>
      </c>
      <c r="E8" s="11">
        <f t="shared" ref="E8:E58" si="1">E7+D8</f>
        <v>633.07999999999993</v>
      </c>
      <c r="F8" s="12">
        <v>1875</v>
      </c>
    </row>
    <row r="9" spans="1:6" s="3" customFormat="1" x14ac:dyDescent="0.3">
      <c r="A9" s="50"/>
      <c r="B9" s="7">
        <v>1</v>
      </c>
      <c r="C9" s="8">
        <v>22.91</v>
      </c>
      <c r="D9" s="8">
        <f t="shared" si="0"/>
        <v>82.91</v>
      </c>
      <c r="E9" s="8">
        <f t="shared" si="1"/>
        <v>715.9899999999999</v>
      </c>
      <c r="F9" s="9">
        <v>1874.4</v>
      </c>
    </row>
    <row r="10" spans="1:6" s="3" customFormat="1" ht="15" thickBot="1" x14ac:dyDescent="0.35">
      <c r="A10" s="51"/>
      <c r="B10" s="13">
        <v>1</v>
      </c>
      <c r="C10" s="14">
        <v>47</v>
      </c>
      <c r="D10" s="14">
        <f t="shared" si="0"/>
        <v>107</v>
      </c>
      <c r="E10" s="14">
        <f t="shared" si="1"/>
        <v>822.9899999999999</v>
      </c>
      <c r="F10" s="15">
        <v>1874</v>
      </c>
    </row>
    <row r="11" spans="1:6" s="3" customFormat="1" x14ac:dyDescent="0.3">
      <c r="A11" s="49" t="s">
        <v>9</v>
      </c>
      <c r="B11" s="18">
        <v>6</v>
      </c>
      <c r="C11" s="19">
        <v>56.66</v>
      </c>
      <c r="D11" s="19">
        <f t="shared" si="0"/>
        <v>416.65999999999997</v>
      </c>
      <c r="E11" s="19">
        <f t="shared" si="1"/>
        <v>1239.6499999999999</v>
      </c>
      <c r="F11" s="20">
        <v>1862.6</v>
      </c>
    </row>
    <row r="12" spans="1:6" s="3" customFormat="1" x14ac:dyDescent="0.3">
      <c r="A12" s="50"/>
      <c r="B12" s="7">
        <v>1</v>
      </c>
      <c r="C12" s="8">
        <v>46.99</v>
      </c>
      <c r="D12" s="8">
        <f t="shared" si="0"/>
        <v>106.99000000000001</v>
      </c>
      <c r="E12" s="8">
        <f t="shared" si="1"/>
        <v>1346.6399999999999</v>
      </c>
      <c r="F12" s="9">
        <v>1863.3</v>
      </c>
    </row>
    <row r="13" spans="1:6" x14ac:dyDescent="0.3">
      <c r="A13" s="50"/>
      <c r="B13" s="16">
        <v>1</v>
      </c>
      <c r="C13" s="17">
        <v>10.59</v>
      </c>
      <c r="D13" s="17">
        <f t="shared" si="0"/>
        <v>70.59</v>
      </c>
      <c r="E13" s="17">
        <f t="shared" si="1"/>
        <v>1417.2299999999998</v>
      </c>
      <c r="F13" s="12">
        <v>1863.7</v>
      </c>
    </row>
    <row r="14" spans="1:6" s="3" customFormat="1" ht="15" thickBot="1" x14ac:dyDescent="0.35">
      <c r="A14" s="51"/>
      <c r="B14" s="13">
        <v>1</v>
      </c>
      <c r="C14" s="14">
        <v>12.67</v>
      </c>
      <c r="D14" s="14">
        <f t="shared" si="0"/>
        <v>72.67</v>
      </c>
      <c r="E14" s="14">
        <f t="shared" si="1"/>
        <v>1489.8999999999999</v>
      </c>
      <c r="F14" s="15">
        <v>1862.8</v>
      </c>
    </row>
    <row r="15" spans="1:6" s="3" customFormat="1" x14ac:dyDescent="0.3">
      <c r="A15" s="46" t="s">
        <v>10</v>
      </c>
      <c r="B15" s="18">
        <v>4</v>
      </c>
      <c r="C15" s="19">
        <v>43.91</v>
      </c>
      <c r="D15" s="19">
        <f t="shared" si="0"/>
        <v>283.90999999999997</v>
      </c>
      <c r="E15" s="19">
        <f t="shared" si="1"/>
        <v>1773.81</v>
      </c>
      <c r="F15" s="20">
        <v>1848.7</v>
      </c>
    </row>
    <row r="16" spans="1:6" s="3" customFormat="1" x14ac:dyDescent="0.3">
      <c r="A16" s="47"/>
      <c r="B16" s="7">
        <v>0</v>
      </c>
      <c r="C16" s="8">
        <v>55.64</v>
      </c>
      <c r="D16" s="8">
        <f t="shared" si="0"/>
        <v>55.64</v>
      </c>
      <c r="E16" s="8">
        <f t="shared" si="1"/>
        <v>1829.45</v>
      </c>
      <c r="F16" s="9">
        <v>1848</v>
      </c>
    </row>
    <row r="17" spans="1:6" s="3" customFormat="1" ht="15" thickBot="1" x14ac:dyDescent="0.35">
      <c r="A17" s="48"/>
      <c r="B17" s="13">
        <v>0</v>
      </c>
      <c r="C17" s="14">
        <v>47.85</v>
      </c>
      <c r="D17" s="14">
        <f t="shared" si="0"/>
        <v>47.85</v>
      </c>
      <c r="E17" s="14">
        <f t="shared" si="1"/>
        <v>1877.3</v>
      </c>
      <c r="F17" s="15">
        <v>1848.5</v>
      </c>
    </row>
    <row r="18" spans="1:6" s="3" customFormat="1" x14ac:dyDescent="0.3">
      <c r="A18" s="49" t="s">
        <v>11</v>
      </c>
      <c r="B18" s="18">
        <v>3</v>
      </c>
      <c r="C18" s="19">
        <v>36.43</v>
      </c>
      <c r="D18" s="19">
        <f t="shared" si="0"/>
        <v>216.43</v>
      </c>
      <c r="E18" s="19">
        <f t="shared" si="1"/>
        <v>2093.73</v>
      </c>
      <c r="F18" s="20">
        <v>1836.2</v>
      </c>
    </row>
    <row r="19" spans="1:6" s="3" customFormat="1" x14ac:dyDescent="0.3">
      <c r="A19" s="50"/>
      <c r="B19" s="7">
        <v>1</v>
      </c>
      <c r="C19" s="8">
        <v>8.33</v>
      </c>
      <c r="D19" s="8">
        <f t="shared" si="0"/>
        <v>68.33</v>
      </c>
      <c r="E19" s="8">
        <f t="shared" si="1"/>
        <v>2162.06</v>
      </c>
      <c r="F19" s="9">
        <v>1836.4</v>
      </c>
    </row>
    <row r="20" spans="1:6" x14ac:dyDescent="0.3">
      <c r="A20" s="50"/>
      <c r="B20" s="16">
        <v>0</v>
      </c>
      <c r="C20" s="17">
        <v>36.479999999999997</v>
      </c>
      <c r="D20" s="11">
        <f t="shared" si="0"/>
        <v>36.479999999999997</v>
      </c>
      <c r="E20" s="17">
        <f t="shared" si="1"/>
        <v>2198.54</v>
      </c>
      <c r="F20" s="12">
        <v>1837.2</v>
      </c>
    </row>
    <row r="21" spans="1:6" s="3" customFormat="1" ht="15" thickBot="1" x14ac:dyDescent="0.35">
      <c r="A21" s="51"/>
      <c r="B21" s="13">
        <v>0</v>
      </c>
      <c r="C21" s="14">
        <v>50.85</v>
      </c>
      <c r="D21" s="14">
        <f t="shared" si="0"/>
        <v>50.85</v>
      </c>
      <c r="E21" s="14">
        <f t="shared" si="1"/>
        <v>2249.39</v>
      </c>
      <c r="F21" s="15">
        <v>1836.1</v>
      </c>
    </row>
    <row r="22" spans="1:6" s="3" customFormat="1" x14ac:dyDescent="0.3">
      <c r="A22" s="49">
        <v>0</v>
      </c>
      <c r="B22" s="18">
        <v>5</v>
      </c>
      <c r="C22" s="19">
        <v>11.62</v>
      </c>
      <c r="D22" s="19">
        <f t="shared" si="0"/>
        <v>311.62</v>
      </c>
      <c r="E22" s="19">
        <f t="shared" si="1"/>
        <v>2561.0099999999998</v>
      </c>
      <c r="F22" s="20">
        <v>1873.5</v>
      </c>
    </row>
    <row r="23" spans="1:6" s="3" customFormat="1" x14ac:dyDescent="0.3">
      <c r="A23" s="50"/>
      <c r="B23" s="7">
        <v>0</v>
      </c>
      <c r="C23" s="8">
        <v>52.36</v>
      </c>
      <c r="D23" s="8">
        <f t="shared" si="0"/>
        <v>52.36</v>
      </c>
      <c r="E23" s="8">
        <f t="shared" si="1"/>
        <v>2613.37</v>
      </c>
      <c r="F23" s="9">
        <v>1874</v>
      </c>
    </row>
    <row r="24" spans="1:6" x14ac:dyDescent="0.3">
      <c r="A24" s="50"/>
      <c r="B24" s="16">
        <v>0</v>
      </c>
      <c r="C24" s="17">
        <v>32.86</v>
      </c>
      <c r="D24" s="11">
        <f t="shared" si="0"/>
        <v>32.86</v>
      </c>
      <c r="E24" s="17">
        <f t="shared" si="1"/>
        <v>2646.23</v>
      </c>
      <c r="F24" s="12">
        <v>1874.5</v>
      </c>
    </row>
    <row r="25" spans="1:6" x14ac:dyDescent="0.3">
      <c r="A25" s="50"/>
      <c r="B25" s="16">
        <v>0</v>
      </c>
      <c r="C25" s="17">
        <v>53.82</v>
      </c>
      <c r="D25" s="11">
        <f t="shared" si="0"/>
        <v>53.82</v>
      </c>
      <c r="E25" s="17">
        <f t="shared" si="1"/>
        <v>2700.05</v>
      </c>
      <c r="F25" s="12">
        <v>1875.3</v>
      </c>
    </row>
    <row r="26" spans="1:6" s="3" customFormat="1" ht="15" thickBot="1" x14ac:dyDescent="0.35">
      <c r="A26" s="51"/>
      <c r="B26" s="13">
        <v>0</v>
      </c>
      <c r="C26" s="14">
        <v>34.880000000000003</v>
      </c>
      <c r="D26" s="14">
        <f t="shared" si="0"/>
        <v>34.880000000000003</v>
      </c>
      <c r="E26" s="14">
        <f t="shared" si="1"/>
        <v>2734.9300000000003</v>
      </c>
      <c r="F26" s="15">
        <v>1873.5</v>
      </c>
    </row>
    <row r="27" spans="1:6" x14ac:dyDescent="0.3">
      <c r="A27" s="49" t="s">
        <v>12</v>
      </c>
      <c r="B27" s="21">
        <v>6</v>
      </c>
      <c r="C27" s="22">
        <v>50.19</v>
      </c>
      <c r="D27" s="5">
        <f t="shared" si="0"/>
        <v>410.19</v>
      </c>
      <c r="E27" s="22">
        <f t="shared" si="1"/>
        <v>3145.1200000000003</v>
      </c>
      <c r="F27" s="6">
        <v>1822.1</v>
      </c>
    </row>
    <row r="28" spans="1:6" x14ac:dyDescent="0.3">
      <c r="A28" s="50"/>
      <c r="B28" s="16">
        <v>1</v>
      </c>
      <c r="C28" s="17">
        <v>15.7</v>
      </c>
      <c r="D28" s="11">
        <f t="shared" si="0"/>
        <v>75.7</v>
      </c>
      <c r="E28" s="17">
        <f t="shared" si="1"/>
        <v>3220.82</v>
      </c>
      <c r="F28" s="12">
        <v>1820.9</v>
      </c>
    </row>
    <row r="29" spans="1:6" s="3" customFormat="1" x14ac:dyDescent="0.3">
      <c r="A29" s="50"/>
      <c r="B29" s="7">
        <v>1</v>
      </c>
      <c r="C29" s="8">
        <v>11.22</v>
      </c>
      <c r="D29" s="8">
        <f t="shared" si="0"/>
        <v>71.22</v>
      </c>
      <c r="E29" s="8">
        <f t="shared" si="1"/>
        <v>3292.04</v>
      </c>
      <c r="F29" s="9">
        <v>1826.9</v>
      </c>
    </row>
    <row r="30" spans="1:6" s="3" customFormat="1" x14ac:dyDescent="0.3">
      <c r="A30" s="50"/>
      <c r="B30" s="7">
        <v>1</v>
      </c>
      <c r="C30" s="8">
        <v>28.31</v>
      </c>
      <c r="D30" s="8">
        <f t="shared" si="0"/>
        <v>88.31</v>
      </c>
      <c r="E30" s="8">
        <f t="shared" si="1"/>
        <v>3380.35</v>
      </c>
      <c r="F30" s="9">
        <v>1827</v>
      </c>
    </row>
    <row r="31" spans="1:6" s="3" customFormat="1" ht="15" thickBot="1" x14ac:dyDescent="0.35">
      <c r="A31" s="51"/>
      <c r="B31" s="13">
        <v>1</v>
      </c>
      <c r="C31" s="14">
        <v>4.6399999999999997</v>
      </c>
      <c r="D31" s="14">
        <f t="shared" si="0"/>
        <v>64.64</v>
      </c>
      <c r="E31" s="14">
        <f t="shared" si="1"/>
        <v>3444.99</v>
      </c>
      <c r="F31" s="15">
        <v>1826.4</v>
      </c>
    </row>
    <row r="32" spans="1:6" x14ac:dyDescent="0.3">
      <c r="A32" s="49" t="s">
        <v>13</v>
      </c>
      <c r="B32" s="21">
        <v>5</v>
      </c>
      <c r="C32" s="22">
        <v>42.14</v>
      </c>
      <c r="D32" s="5">
        <f t="shared" si="0"/>
        <v>342.14</v>
      </c>
      <c r="E32" s="22">
        <f t="shared" si="1"/>
        <v>3787.1299999999997</v>
      </c>
      <c r="F32" s="6">
        <v>1816.8</v>
      </c>
    </row>
    <row r="33" spans="1:6" s="3" customFormat="1" x14ac:dyDescent="0.3">
      <c r="A33" s="50"/>
      <c r="B33" s="7">
        <v>1</v>
      </c>
      <c r="C33" s="8">
        <v>40.94</v>
      </c>
      <c r="D33" s="8">
        <f t="shared" si="0"/>
        <v>100.94</v>
      </c>
      <c r="E33" s="8">
        <f t="shared" si="1"/>
        <v>3888.0699999999997</v>
      </c>
      <c r="F33" s="9">
        <v>1815</v>
      </c>
    </row>
    <row r="34" spans="1:6" s="3" customFormat="1" x14ac:dyDescent="0.3">
      <c r="A34" s="50"/>
      <c r="B34" s="7">
        <v>0</v>
      </c>
      <c r="C34" s="8">
        <v>47.65</v>
      </c>
      <c r="D34" s="8">
        <f t="shared" si="0"/>
        <v>47.65</v>
      </c>
      <c r="E34" s="8">
        <f t="shared" si="1"/>
        <v>3935.72</v>
      </c>
      <c r="F34" s="9">
        <v>1815.2</v>
      </c>
    </row>
    <row r="35" spans="1:6" s="3" customFormat="1" ht="15" thickBot="1" x14ac:dyDescent="0.35">
      <c r="A35" s="51"/>
      <c r="B35" s="13">
        <v>1</v>
      </c>
      <c r="C35" s="14">
        <v>24.76</v>
      </c>
      <c r="D35" s="14">
        <f t="shared" si="0"/>
        <v>84.76</v>
      </c>
      <c r="E35" s="14">
        <f t="shared" si="1"/>
        <v>4020.48</v>
      </c>
      <c r="F35" s="15">
        <v>1815.2</v>
      </c>
    </row>
    <row r="36" spans="1:6" x14ac:dyDescent="0.3">
      <c r="A36" s="49" t="s">
        <v>14</v>
      </c>
      <c r="B36" s="21">
        <v>4</v>
      </c>
      <c r="C36" s="22">
        <v>43.78</v>
      </c>
      <c r="D36" s="5">
        <f t="shared" si="0"/>
        <v>283.77999999999997</v>
      </c>
      <c r="E36" s="22">
        <f t="shared" si="1"/>
        <v>4304.26</v>
      </c>
      <c r="F36" s="6">
        <v>1803.3</v>
      </c>
    </row>
    <row r="37" spans="1:6" s="3" customFormat="1" x14ac:dyDescent="0.3">
      <c r="A37" s="50"/>
      <c r="B37" s="7">
        <v>0</v>
      </c>
      <c r="C37" s="8">
        <v>56.45</v>
      </c>
      <c r="D37" s="8">
        <f t="shared" si="0"/>
        <v>56.45</v>
      </c>
      <c r="E37" s="8">
        <f t="shared" si="1"/>
        <v>4360.71</v>
      </c>
      <c r="F37" s="9">
        <v>1804</v>
      </c>
    </row>
    <row r="38" spans="1:6" s="3" customFormat="1" x14ac:dyDescent="0.3">
      <c r="A38" s="50"/>
      <c r="B38" s="7">
        <v>0</v>
      </c>
      <c r="C38" s="8">
        <v>48.56</v>
      </c>
      <c r="D38" s="8">
        <f t="shared" si="0"/>
        <v>48.56</v>
      </c>
      <c r="E38" s="8">
        <f t="shared" si="1"/>
        <v>4409.2700000000004</v>
      </c>
      <c r="F38" s="9">
        <v>1804</v>
      </c>
    </row>
    <row r="39" spans="1:6" x14ac:dyDescent="0.3">
      <c r="A39" s="50"/>
      <c r="B39" s="16">
        <v>0</v>
      </c>
      <c r="C39" s="17">
        <v>57.08</v>
      </c>
      <c r="D39" s="11">
        <f t="shared" si="0"/>
        <v>57.08</v>
      </c>
      <c r="E39" s="17">
        <f t="shared" si="1"/>
        <v>4466.3500000000004</v>
      </c>
      <c r="F39" s="12">
        <v>1804.3</v>
      </c>
    </row>
    <row r="40" spans="1:6" s="3" customFormat="1" ht="15" thickBot="1" x14ac:dyDescent="0.35">
      <c r="A40" s="51"/>
      <c r="B40" s="13">
        <v>1</v>
      </c>
      <c r="C40" s="14">
        <v>17.329999999999998</v>
      </c>
      <c r="D40" s="14">
        <f t="shared" si="0"/>
        <v>77.33</v>
      </c>
      <c r="E40" s="14">
        <f t="shared" si="1"/>
        <v>4543.68</v>
      </c>
      <c r="F40" s="15">
        <v>1804.2</v>
      </c>
    </row>
    <row r="41" spans="1:6" s="3" customFormat="1" x14ac:dyDescent="0.3">
      <c r="A41" s="49">
        <v>0</v>
      </c>
      <c r="B41" s="18">
        <v>4</v>
      </c>
      <c r="C41" s="19">
        <v>45.76</v>
      </c>
      <c r="D41" s="19">
        <f t="shared" si="0"/>
        <v>285.76</v>
      </c>
      <c r="E41" s="19">
        <f t="shared" si="1"/>
        <v>4829.4400000000005</v>
      </c>
      <c r="F41" s="20">
        <v>1875</v>
      </c>
    </row>
    <row r="42" spans="1:6" x14ac:dyDescent="0.3">
      <c r="A42" s="50"/>
      <c r="B42" s="16">
        <v>0</v>
      </c>
      <c r="C42" s="17">
        <v>56.42</v>
      </c>
      <c r="D42" s="11">
        <f t="shared" si="0"/>
        <v>56.42</v>
      </c>
      <c r="E42" s="17">
        <f t="shared" si="1"/>
        <v>4885.8600000000006</v>
      </c>
      <c r="F42" s="12">
        <v>1875.3</v>
      </c>
    </row>
    <row r="43" spans="1:6" s="3" customFormat="1" x14ac:dyDescent="0.3">
      <c r="A43" s="50"/>
      <c r="B43" s="7">
        <v>3</v>
      </c>
      <c r="C43" s="8">
        <v>11.45</v>
      </c>
      <c r="D43" s="8">
        <f t="shared" si="0"/>
        <v>191.45</v>
      </c>
      <c r="E43" s="8">
        <f t="shared" si="1"/>
        <v>5077.3100000000004</v>
      </c>
      <c r="F43" s="9">
        <v>1875.6</v>
      </c>
    </row>
    <row r="44" spans="1:6" s="3" customFormat="1" ht="15" thickBot="1" x14ac:dyDescent="0.35">
      <c r="A44" s="51"/>
      <c r="B44" s="13">
        <v>1</v>
      </c>
      <c r="C44" s="14">
        <v>38.42</v>
      </c>
      <c r="D44" s="14">
        <f t="shared" si="0"/>
        <v>98.42</v>
      </c>
      <c r="E44" s="14">
        <f t="shared" si="1"/>
        <v>5175.7300000000005</v>
      </c>
      <c r="F44" s="15">
        <v>1874.9</v>
      </c>
    </row>
    <row r="45" spans="1:6" s="3" customFormat="1" x14ac:dyDescent="0.3">
      <c r="A45" s="46" t="s">
        <v>15</v>
      </c>
      <c r="B45" s="18">
        <v>6</v>
      </c>
      <c r="C45" s="19">
        <v>54.86</v>
      </c>
      <c r="D45" s="19">
        <f t="shared" si="0"/>
        <v>414.86</v>
      </c>
      <c r="E45" s="19">
        <f t="shared" si="1"/>
        <v>5590.59</v>
      </c>
      <c r="F45" s="20">
        <v>1793.2</v>
      </c>
    </row>
    <row r="46" spans="1:6" s="3" customFormat="1" x14ac:dyDescent="0.3">
      <c r="A46" s="47"/>
      <c r="B46" s="7">
        <v>1</v>
      </c>
      <c r="C46" s="8">
        <v>31.01</v>
      </c>
      <c r="D46" s="8">
        <f t="shared" si="0"/>
        <v>91.01</v>
      </c>
      <c r="E46" s="8">
        <f t="shared" si="1"/>
        <v>5681.6</v>
      </c>
      <c r="F46" s="9">
        <v>1793.3</v>
      </c>
    </row>
    <row r="47" spans="1:6" s="3" customFormat="1" ht="15" thickBot="1" x14ac:dyDescent="0.35">
      <c r="A47" s="48"/>
      <c r="B47" s="13">
        <v>1</v>
      </c>
      <c r="C47" s="14">
        <v>36.32</v>
      </c>
      <c r="D47" s="14">
        <f t="shared" si="0"/>
        <v>96.32</v>
      </c>
      <c r="E47" s="14">
        <f t="shared" si="1"/>
        <v>5777.92</v>
      </c>
      <c r="F47" s="15">
        <v>1793</v>
      </c>
    </row>
    <row r="48" spans="1:6" s="3" customFormat="1" x14ac:dyDescent="0.3">
      <c r="A48" s="49" t="s">
        <v>16</v>
      </c>
      <c r="B48" s="18">
        <v>5</v>
      </c>
      <c r="C48" s="19">
        <v>55.42</v>
      </c>
      <c r="D48" s="19">
        <f t="shared" si="0"/>
        <v>355.42</v>
      </c>
      <c r="E48" s="19">
        <f t="shared" si="1"/>
        <v>6133.34</v>
      </c>
      <c r="F48" s="20">
        <v>1781</v>
      </c>
    </row>
    <row r="49" spans="1:6" x14ac:dyDescent="0.3">
      <c r="A49" s="50"/>
      <c r="B49" s="16">
        <v>1</v>
      </c>
      <c r="C49" s="17">
        <v>2.36</v>
      </c>
      <c r="D49" s="11">
        <f t="shared" si="0"/>
        <v>62.36</v>
      </c>
      <c r="E49" s="17">
        <f t="shared" si="1"/>
        <v>6195.7</v>
      </c>
      <c r="F49" s="12">
        <v>1782</v>
      </c>
    </row>
    <row r="50" spans="1:6" x14ac:dyDescent="0.3">
      <c r="A50" s="50"/>
      <c r="B50" s="16">
        <v>1</v>
      </c>
      <c r="C50" s="17">
        <v>13.1</v>
      </c>
      <c r="D50" s="11">
        <f t="shared" si="0"/>
        <v>73.099999999999994</v>
      </c>
      <c r="E50" s="17">
        <f t="shared" si="1"/>
        <v>6268.8</v>
      </c>
      <c r="F50" s="12">
        <v>1780</v>
      </c>
    </row>
    <row r="51" spans="1:6" s="3" customFormat="1" x14ac:dyDescent="0.3">
      <c r="A51" s="50"/>
      <c r="B51" s="7">
        <v>0</v>
      </c>
      <c r="C51" s="8">
        <v>47.55</v>
      </c>
      <c r="D51" s="8">
        <f t="shared" si="0"/>
        <v>47.55</v>
      </c>
      <c r="E51" s="8">
        <f t="shared" si="1"/>
        <v>6316.35</v>
      </c>
      <c r="F51" s="9">
        <v>1781.4</v>
      </c>
    </row>
    <row r="52" spans="1:6" s="3" customFormat="1" ht="15" thickBot="1" x14ac:dyDescent="0.35">
      <c r="A52" s="51"/>
      <c r="B52" s="13">
        <v>1</v>
      </c>
      <c r="C52" s="14">
        <v>12.25</v>
      </c>
      <c r="D52" s="14">
        <f t="shared" si="0"/>
        <v>72.25</v>
      </c>
      <c r="E52" s="14">
        <f t="shared" si="1"/>
        <v>6388.6</v>
      </c>
      <c r="F52" s="15">
        <v>1781.4</v>
      </c>
    </row>
    <row r="53" spans="1:6" s="3" customFormat="1" x14ac:dyDescent="0.3">
      <c r="A53" s="49" t="s">
        <v>17</v>
      </c>
      <c r="B53" s="18">
        <v>5</v>
      </c>
      <c r="C53" s="19">
        <v>25.09</v>
      </c>
      <c r="D53" s="19">
        <f t="shared" si="0"/>
        <v>325.08999999999997</v>
      </c>
      <c r="E53" s="19">
        <f t="shared" si="1"/>
        <v>6713.6900000000005</v>
      </c>
      <c r="F53" s="20">
        <v>1769.6</v>
      </c>
    </row>
    <row r="54" spans="1:6" s="3" customFormat="1" x14ac:dyDescent="0.3">
      <c r="A54" s="50"/>
      <c r="B54" s="7">
        <v>2</v>
      </c>
      <c r="C54" s="8">
        <v>5.25</v>
      </c>
      <c r="D54" s="8">
        <f t="shared" si="0"/>
        <v>125.25</v>
      </c>
      <c r="E54" s="8">
        <f t="shared" si="1"/>
        <v>6838.9400000000005</v>
      </c>
      <c r="F54" s="9">
        <v>1769.7</v>
      </c>
    </row>
    <row r="55" spans="1:6" x14ac:dyDescent="0.3">
      <c r="A55" s="50"/>
      <c r="B55" s="16">
        <v>1</v>
      </c>
      <c r="C55" s="17">
        <v>9.99</v>
      </c>
      <c r="D55" s="11">
        <f t="shared" si="0"/>
        <v>69.989999999999995</v>
      </c>
      <c r="E55" s="17">
        <f t="shared" si="1"/>
        <v>6908.93</v>
      </c>
      <c r="F55" s="12">
        <v>1768</v>
      </c>
    </row>
    <row r="56" spans="1:6" s="3" customFormat="1" ht="15" thickBot="1" x14ac:dyDescent="0.35">
      <c r="A56" s="51"/>
      <c r="B56" s="13">
        <v>1</v>
      </c>
      <c r="C56" s="14">
        <v>14.41</v>
      </c>
      <c r="D56" s="14">
        <f t="shared" si="0"/>
        <v>74.41</v>
      </c>
      <c r="E56" s="14">
        <f t="shared" si="1"/>
        <v>6983.34</v>
      </c>
      <c r="F56" s="15">
        <v>1769</v>
      </c>
    </row>
    <row r="57" spans="1:6" s="3" customFormat="1" x14ac:dyDescent="0.3">
      <c r="A57" s="46">
        <v>0</v>
      </c>
      <c r="B57" s="18">
        <v>6</v>
      </c>
      <c r="C57" s="19">
        <v>24.75</v>
      </c>
      <c r="D57" s="19">
        <f t="shared" si="0"/>
        <v>384.75</v>
      </c>
      <c r="E57" s="19">
        <f t="shared" si="1"/>
        <v>7368.09</v>
      </c>
      <c r="F57" s="20">
        <v>1876.9</v>
      </c>
    </row>
    <row r="58" spans="1:6" s="3" customFormat="1" x14ac:dyDescent="0.3">
      <c r="A58" s="47"/>
      <c r="B58" s="7">
        <v>1</v>
      </c>
      <c r="C58" s="8">
        <v>19.18</v>
      </c>
      <c r="D58" s="8">
        <f t="shared" si="0"/>
        <v>79.180000000000007</v>
      </c>
      <c r="E58" s="8">
        <f t="shared" si="1"/>
        <v>7447.27</v>
      </c>
      <c r="F58" s="9">
        <v>1877.3</v>
      </c>
    </row>
    <row r="59" spans="1:6" s="3" customFormat="1" ht="15" thickBot="1" x14ac:dyDescent="0.35">
      <c r="A59" s="48"/>
      <c r="B59" s="13">
        <v>2</v>
      </c>
      <c r="C59" s="14">
        <v>0.9</v>
      </c>
      <c r="D59" s="14">
        <f t="shared" si="0"/>
        <v>120.9</v>
      </c>
      <c r="E59" s="14">
        <f>E58+D59</f>
        <v>7568.17</v>
      </c>
      <c r="F59" s="15">
        <v>1877</v>
      </c>
    </row>
    <row r="60" spans="1:6" x14ac:dyDescent="0.3">
      <c r="D60" t="s">
        <v>18</v>
      </c>
      <c r="E60" s="8">
        <f>E59-E5</f>
        <v>7556.65</v>
      </c>
    </row>
  </sheetData>
  <mergeCells count="15">
    <mergeCell ref="F2:F4"/>
    <mergeCell ref="B3:D3"/>
    <mergeCell ref="A5:A10"/>
    <mergeCell ref="A11:A14"/>
    <mergeCell ref="A15:A17"/>
    <mergeCell ref="A45:A47"/>
    <mergeCell ref="A48:A52"/>
    <mergeCell ref="A53:A56"/>
    <mergeCell ref="A57:A59"/>
    <mergeCell ref="A18:A21"/>
    <mergeCell ref="A22:A26"/>
    <mergeCell ref="A27:A31"/>
    <mergeCell ref="A32:A35"/>
    <mergeCell ref="A36:A40"/>
    <mergeCell ref="A41:A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5"/>
  <sheetViews>
    <sheetView tabSelected="1" topLeftCell="D1" workbookViewId="0">
      <selection activeCell="M6" sqref="M6:M44"/>
    </sheetView>
  </sheetViews>
  <sheetFormatPr defaultRowHeight="14.4" x14ac:dyDescent="0.3"/>
  <cols>
    <col min="2" max="2" width="15.44140625" style="39" customWidth="1"/>
    <col min="3" max="3" width="16.77734375" style="39" customWidth="1"/>
    <col min="4" max="4" width="30.6640625" style="39" customWidth="1"/>
    <col min="5" max="5" width="17.109375" style="39" customWidth="1"/>
    <col min="6" max="6" width="25.44140625" customWidth="1"/>
    <col min="7" max="7" width="15.88671875" style="44" customWidth="1"/>
    <col min="8" max="8" width="17" style="44" customWidth="1"/>
    <col min="9" max="9" width="17.88671875" customWidth="1"/>
    <col min="10" max="10" width="14.6640625" style="44" customWidth="1"/>
    <col min="11" max="11" width="15" customWidth="1"/>
    <col min="13" max="13" width="17.33203125" customWidth="1"/>
  </cols>
  <sheetData>
    <row r="3" spans="2:13" ht="15" thickBot="1" x14ac:dyDescent="0.35">
      <c r="B3" s="44"/>
      <c r="C3" s="44"/>
      <c r="D3" s="45" t="s">
        <v>23</v>
      </c>
      <c r="E3" s="44">
        <v>-0.3085</v>
      </c>
    </row>
    <row r="4" spans="2:13" ht="15" thickBot="1" x14ac:dyDescent="0.35">
      <c r="B4" s="29" t="s">
        <v>19</v>
      </c>
      <c r="C4" s="31" t="s">
        <v>8</v>
      </c>
      <c r="D4" s="33"/>
      <c r="E4" s="38"/>
    </row>
    <row r="5" spans="2:13" ht="15" thickBot="1" x14ac:dyDescent="0.35">
      <c r="B5" s="30" t="s">
        <v>21</v>
      </c>
      <c r="C5" s="32" t="s">
        <v>20</v>
      </c>
      <c r="D5" s="32" t="s">
        <v>22</v>
      </c>
      <c r="E5" s="36" t="s">
        <v>24</v>
      </c>
      <c r="F5" s="43" t="s">
        <v>25</v>
      </c>
      <c r="G5" s="43" t="s">
        <v>25</v>
      </c>
      <c r="H5" s="32" t="s">
        <v>26</v>
      </c>
      <c r="I5" s="32" t="s">
        <v>27</v>
      </c>
      <c r="J5" s="32" t="s">
        <v>29</v>
      </c>
      <c r="K5" s="32" t="s">
        <v>28</v>
      </c>
      <c r="L5" s="32" t="s">
        <v>30</v>
      </c>
      <c r="M5" s="32" t="s">
        <v>31</v>
      </c>
    </row>
    <row r="6" spans="2:13" ht="15" thickBot="1" x14ac:dyDescent="0.35">
      <c r="B6" s="47">
        <v>0</v>
      </c>
      <c r="C6" s="32">
        <v>0</v>
      </c>
      <c r="D6" s="32">
        <v>268.28999999999996</v>
      </c>
      <c r="E6" s="36">
        <v>1874</v>
      </c>
      <c r="F6" s="42">
        <f>(E6+E7+E8)/3</f>
        <v>1874.1333333333332</v>
      </c>
      <c r="G6" s="42">
        <f>(F6+F7+F8)/3</f>
        <v>1874.1333333333332</v>
      </c>
      <c r="H6" s="28">
        <f>E6-F6</f>
        <v>-0.13333333333321207</v>
      </c>
      <c r="I6">
        <f>H6*0.10254</f>
        <v>-1.3671999999987566E-2</v>
      </c>
      <c r="J6" s="44">
        <f>AVERAGE(D6:D8)</f>
        <v>602.42333333333329</v>
      </c>
      <c r="K6">
        <f>H6-(D6-J6)*(F18-F6)/(AVERAGE(D18:D20)-AVERAGE(D6:D8))</f>
        <v>-0.20999403478165704</v>
      </c>
      <c r="L6">
        <f>K6*0.10254</f>
        <v>-2.1532788326511114E-2</v>
      </c>
      <c r="M6">
        <f>E6-1874.13333333</f>
        <v>-0.13333332999991399</v>
      </c>
    </row>
    <row r="7" spans="2:13" x14ac:dyDescent="0.3">
      <c r="B7" s="47"/>
      <c r="C7" s="32">
        <v>0</v>
      </c>
      <c r="D7" s="32">
        <v>715.9899999999999</v>
      </c>
      <c r="E7" s="36">
        <v>1874.4</v>
      </c>
      <c r="F7" s="42">
        <v>1874.1333333333332</v>
      </c>
      <c r="G7" s="42">
        <v>1874.1333333333332</v>
      </c>
      <c r="H7" s="28">
        <f>E7-F6</f>
        <v>0.26666666666687888</v>
      </c>
      <c r="I7" s="44">
        <f t="shared" ref="I7:I44" si="0">H7*0.10254</f>
        <v>2.7344000000021761E-2</v>
      </c>
      <c r="J7" s="44">
        <v>602.42333333333329</v>
      </c>
      <c r="K7" s="44">
        <f>H7-(D7-J7)*(G19-G7)/(J19-J7)</f>
        <v>0.29272243380922247</v>
      </c>
      <c r="L7" s="44">
        <f t="shared" ref="L7:L44" si="1">K7*0.10254</f>
        <v>3.0015758362797674E-2</v>
      </c>
      <c r="M7" s="44">
        <f t="shared" ref="M7:M44" si="2">E7-1874.13333333</f>
        <v>0.26666667000017696</v>
      </c>
    </row>
    <row r="8" spans="2:13" ht="15" thickBot="1" x14ac:dyDescent="0.35">
      <c r="B8" s="48"/>
      <c r="C8" s="34">
        <v>0</v>
      </c>
      <c r="D8" s="34">
        <v>822.9899999999999</v>
      </c>
      <c r="E8" s="37">
        <v>1874</v>
      </c>
      <c r="F8" s="40">
        <v>1874.1333333333332</v>
      </c>
      <c r="G8" s="40">
        <v>1874.1333333333332</v>
      </c>
      <c r="H8" s="28">
        <f>E8-F6</f>
        <v>-0.13333333333321207</v>
      </c>
      <c r="I8" s="44">
        <f t="shared" si="0"/>
        <v>-1.3671999999987566E-2</v>
      </c>
      <c r="J8" s="44">
        <v>602.42333333333329</v>
      </c>
      <c r="K8" s="44">
        <f>H8-(D8-J8)*(G20-G8)/(J20-J8)</f>
        <v>-8.2728399027110683E-2</v>
      </c>
      <c r="L8" s="44">
        <f t="shared" si="1"/>
        <v>-8.4829700362399306E-3</v>
      </c>
      <c r="M8" s="44">
        <f t="shared" si="2"/>
        <v>-0.13333332999991399</v>
      </c>
    </row>
    <row r="9" spans="2:13" x14ac:dyDescent="0.3">
      <c r="B9" s="46">
        <v>1</v>
      </c>
      <c r="C9" s="33">
        <v>4.2699999999999996</v>
      </c>
      <c r="D9" s="33">
        <v>1239.6499999999999</v>
      </c>
      <c r="E9" s="38">
        <v>1862.6</v>
      </c>
      <c r="F9" s="42">
        <f>(E9+E10+E11)/3</f>
        <v>1862.8999999999999</v>
      </c>
      <c r="G9" s="42">
        <v>1874.1333333333332</v>
      </c>
      <c r="H9" s="28">
        <f>E9-F6</f>
        <v>-11.533333333333303</v>
      </c>
      <c r="I9" s="44">
        <f t="shared" si="0"/>
        <v>-1.1826279999999969</v>
      </c>
      <c r="J9" s="44">
        <v>602.42333333333329</v>
      </c>
      <c r="K9" s="44">
        <f>H9-(D9-J9)*(G21-G9)/(J21-J9)</f>
        <v>-11.387133483228592</v>
      </c>
      <c r="L9" s="44">
        <f t="shared" si="1"/>
        <v>-1.1676366673702598</v>
      </c>
      <c r="M9" s="44">
        <f t="shared" si="2"/>
        <v>-11.533333330000005</v>
      </c>
    </row>
    <row r="10" spans="2:13" ht="15" thickBot="1" x14ac:dyDescent="0.35">
      <c r="B10" s="47"/>
      <c r="C10" s="32">
        <v>4.2699999999999996</v>
      </c>
      <c r="D10" s="32">
        <v>1346.6399999999999</v>
      </c>
      <c r="E10" s="36">
        <v>1863.3</v>
      </c>
      <c r="F10" s="41">
        <v>1862.8999999999999</v>
      </c>
      <c r="G10" s="40">
        <v>1874.1333333333332</v>
      </c>
      <c r="H10" s="28">
        <f>E10-F6</f>
        <v>-10.833333333333258</v>
      </c>
      <c r="I10" s="44">
        <f t="shared" si="0"/>
        <v>-1.1108499999999923</v>
      </c>
      <c r="J10" s="44">
        <v>602.42333333333329</v>
      </c>
      <c r="K10" s="44">
        <f>H10-(D10-J10)*(G22-G10)/(J22-J10)</f>
        <v>-10.662586610379476</v>
      </c>
      <c r="L10" s="44">
        <f t="shared" si="1"/>
        <v>-1.0933416310283115</v>
      </c>
      <c r="M10" s="44">
        <f t="shared" si="2"/>
        <v>-10.833333329999959</v>
      </c>
    </row>
    <row r="11" spans="2:13" ht="15" thickBot="1" x14ac:dyDescent="0.35">
      <c r="B11" s="48"/>
      <c r="C11" s="34">
        <v>4.2699999999999996</v>
      </c>
      <c r="D11" s="34">
        <v>1489.8999999999999</v>
      </c>
      <c r="E11" s="37">
        <v>1862.8</v>
      </c>
      <c r="F11" s="40">
        <v>1862.8999999999999</v>
      </c>
      <c r="G11" s="42">
        <v>1874.1333333333332</v>
      </c>
      <c r="H11" s="28">
        <f>E11-F6</f>
        <v>-11.333333333333258</v>
      </c>
      <c r="I11" s="44">
        <f t="shared" si="0"/>
        <v>-1.1621199999999923</v>
      </c>
      <c r="J11" s="44">
        <v>602.42333333333329</v>
      </c>
      <c r="K11" s="44">
        <f t="shared" ref="K11:K32" si="3">H11-(D11-J11)*(G23-G11)/(J23-J11)</f>
        <v>-11.129718258156299</v>
      </c>
      <c r="L11" s="44">
        <f t="shared" si="1"/>
        <v>-1.141241310191347</v>
      </c>
      <c r="M11" s="44">
        <f t="shared" si="2"/>
        <v>-11.333333329999959</v>
      </c>
    </row>
    <row r="12" spans="2:13" ht="15" thickBot="1" x14ac:dyDescent="0.35">
      <c r="B12" s="46">
        <v>2</v>
      </c>
      <c r="C12" s="33">
        <v>9</v>
      </c>
      <c r="D12" s="33">
        <v>1773.81</v>
      </c>
      <c r="E12" s="38">
        <v>1848.7</v>
      </c>
      <c r="F12" s="42">
        <f t="shared" ref="F12" si="4">(E12+E13+E14)/3</f>
        <v>1848.3999999999999</v>
      </c>
      <c r="G12" s="40">
        <v>1874.1333333333332</v>
      </c>
      <c r="H12" s="28">
        <f>E12-F6</f>
        <v>-25.433333333333167</v>
      </c>
      <c r="I12" s="44">
        <f t="shared" si="0"/>
        <v>-2.6079339999999829</v>
      </c>
      <c r="J12" s="44">
        <v>602.42333333333329</v>
      </c>
      <c r="K12" s="44">
        <f t="shared" si="3"/>
        <v>-25.164580369843474</v>
      </c>
      <c r="L12" s="44">
        <f t="shared" si="1"/>
        <v>-2.5803760711237498</v>
      </c>
      <c r="M12" s="44">
        <f t="shared" si="2"/>
        <v>-25.433333329999869</v>
      </c>
    </row>
    <row r="13" spans="2:13" x14ac:dyDescent="0.3">
      <c r="B13" s="47"/>
      <c r="C13" s="32">
        <v>9</v>
      </c>
      <c r="D13" s="32">
        <v>1829.45</v>
      </c>
      <c r="E13" s="36">
        <v>1848</v>
      </c>
      <c r="F13" s="41">
        <v>1848.3999999999999</v>
      </c>
      <c r="G13" s="42">
        <v>1874.1333333333332</v>
      </c>
      <c r="H13" s="28">
        <f>E13-F6</f>
        <v>-26.133333333333212</v>
      </c>
      <c r="I13" s="44">
        <f t="shared" si="0"/>
        <v>-2.6797119999999879</v>
      </c>
      <c r="J13" s="44">
        <v>602.42333333333329</v>
      </c>
      <c r="K13" s="44">
        <f t="shared" si="3"/>
        <v>-25.851814802918366</v>
      </c>
      <c r="L13" s="44">
        <f t="shared" si="1"/>
        <v>-2.6508450898912495</v>
      </c>
      <c r="M13" s="44">
        <f t="shared" si="2"/>
        <v>-26.133333329999914</v>
      </c>
    </row>
    <row r="14" spans="2:13" ht="15" thickBot="1" x14ac:dyDescent="0.35">
      <c r="B14" s="48"/>
      <c r="C14" s="34">
        <v>9</v>
      </c>
      <c r="D14" s="34">
        <v>1877.3</v>
      </c>
      <c r="E14" s="37">
        <v>1848.5</v>
      </c>
      <c r="F14" s="40">
        <v>1848.3999999999999</v>
      </c>
      <c r="G14" s="40">
        <v>1874.1333333333332</v>
      </c>
      <c r="H14" s="28">
        <f>E14-F6</f>
        <v>-25.633333333333212</v>
      </c>
      <c r="I14" s="44">
        <f t="shared" si="0"/>
        <v>-2.6284419999999877</v>
      </c>
      <c r="J14" s="44">
        <v>602.42333333333329</v>
      </c>
      <c r="K14" s="44">
        <f t="shared" si="3"/>
        <v>-25.340836507135322</v>
      </c>
      <c r="L14" s="44">
        <f t="shared" si="1"/>
        <v>-2.598449375441656</v>
      </c>
      <c r="M14" s="44">
        <f t="shared" si="2"/>
        <v>-25.633333329999914</v>
      </c>
    </row>
    <row r="15" spans="2:13" ht="15" thickBot="1" x14ac:dyDescent="0.35">
      <c r="B15" s="46">
        <v>3</v>
      </c>
      <c r="C15" s="33">
        <v>13.02</v>
      </c>
      <c r="D15" s="33">
        <v>2093.73</v>
      </c>
      <c r="E15" s="38">
        <v>1836.2</v>
      </c>
      <c r="F15" s="42">
        <f t="shared" ref="F15" si="5">(E15+E16+E17)/3</f>
        <v>1836.2333333333336</v>
      </c>
      <c r="G15" s="42">
        <v>1874.1333333333332</v>
      </c>
      <c r="H15" s="28">
        <f>E15-F6</f>
        <v>-37.933333333333167</v>
      </c>
      <c r="I15" s="44">
        <f t="shared" si="0"/>
        <v>-3.889683999999983</v>
      </c>
      <c r="J15" s="44">
        <v>602.42333333333329</v>
      </c>
      <c r="K15" s="44">
        <f t="shared" si="3"/>
        <v>-37.59118065433853</v>
      </c>
      <c r="L15" s="44">
        <f t="shared" si="1"/>
        <v>-3.8545996642958729</v>
      </c>
      <c r="M15" s="44">
        <f t="shared" si="2"/>
        <v>-37.933333329999869</v>
      </c>
    </row>
    <row r="16" spans="2:13" x14ac:dyDescent="0.3">
      <c r="B16" s="47"/>
      <c r="C16" s="32">
        <v>13.02</v>
      </c>
      <c r="D16" s="32">
        <v>2162.06</v>
      </c>
      <c r="E16" s="36">
        <v>1836.4</v>
      </c>
      <c r="F16" s="41">
        <v>1836.2333333333336</v>
      </c>
      <c r="G16" s="42">
        <v>1874.1333333333332</v>
      </c>
      <c r="H16" s="28">
        <f>E16-F6</f>
        <v>-37.733333333333121</v>
      </c>
      <c r="I16" s="44">
        <f t="shared" si="0"/>
        <v>-3.8691759999999786</v>
      </c>
      <c r="J16" s="44">
        <v>602.42333333333329</v>
      </c>
      <c r="K16" s="44">
        <f t="shared" si="3"/>
        <v>-37.375503602073998</v>
      </c>
      <c r="L16" s="44">
        <f t="shared" si="1"/>
        <v>-3.832484139356668</v>
      </c>
      <c r="M16" s="44">
        <f t="shared" si="2"/>
        <v>-37.733333329999823</v>
      </c>
    </row>
    <row r="17" spans="2:13" ht="15" thickBot="1" x14ac:dyDescent="0.35">
      <c r="B17" s="48"/>
      <c r="C17" s="34">
        <v>13.02</v>
      </c>
      <c r="D17" s="34">
        <v>2249.39</v>
      </c>
      <c r="E17" s="37">
        <v>1836.1</v>
      </c>
      <c r="F17" s="40">
        <v>1836.2333333333336</v>
      </c>
      <c r="G17" s="40">
        <v>1874.1333333333332</v>
      </c>
      <c r="H17" s="28">
        <f>E17-F6</f>
        <v>-38.033333333333303</v>
      </c>
      <c r="I17" s="44">
        <f t="shared" si="0"/>
        <v>-3.899937999999997</v>
      </c>
      <c r="J17" s="44">
        <v>602.42333333333329</v>
      </c>
      <c r="K17" s="44">
        <f t="shared" si="3"/>
        <v>-37.655467351902118</v>
      </c>
      <c r="L17" s="44">
        <f t="shared" si="1"/>
        <v>-3.8611916222640432</v>
      </c>
      <c r="M17" s="44">
        <f t="shared" si="2"/>
        <v>-38.033333330000005</v>
      </c>
    </row>
    <row r="18" spans="2:13" x14ac:dyDescent="0.3">
      <c r="B18" s="46">
        <v>0</v>
      </c>
      <c r="C18" s="33">
        <v>0</v>
      </c>
      <c r="D18" s="33">
        <v>2561.0099999999998</v>
      </c>
      <c r="E18" s="38">
        <v>1873.5</v>
      </c>
      <c r="F18" s="42">
        <f t="shared" ref="F18:G18" si="6">(E18+E19+E20)/3</f>
        <v>1873.6666666666667</v>
      </c>
      <c r="G18" s="42">
        <f t="shared" si="6"/>
        <v>1873.6666666666667</v>
      </c>
      <c r="H18" s="28">
        <f t="shared" ref="H18" si="7">E18-F18</f>
        <v>-0.16666666666674246</v>
      </c>
      <c r="I18" s="44">
        <f t="shared" si="0"/>
        <v>-1.7090000000007773E-2</v>
      </c>
      <c r="J18" s="44">
        <f t="shared" ref="J18" si="8">AVERAGE(D18:D20)</f>
        <v>2636.4366666666665</v>
      </c>
      <c r="K18" s="44">
        <f t="shared" si="3"/>
        <v>-0.11934867476079289</v>
      </c>
      <c r="L18" s="44">
        <f t="shared" si="1"/>
        <v>-1.2238013109971704E-2</v>
      </c>
      <c r="M18" s="44">
        <f t="shared" si="2"/>
        <v>-0.63333332999991399</v>
      </c>
    </row>
    <row r="19" spans="2:13" x14ac:dyDescent="0.3">
      <c r="B19" s="47"/>
      <c r="C19" s="32">
        <v>0</v>
      </c>
      <c r="D19" s="32">
        <v>2613.37</v>
      </c>
      <c r="E19" s="36">
        <v>1874</v>
      </c>
      <c r="F19" s="41">
        <v>1873.6666666666667</v>
      </c>
      <c r="G19" s="41">
        <v>1873.6666666666667</v>
      </c>
      <c r="H19" s="28">
        <f t="shared" ref="H19" si="9">E19-F18</f>
        <v>0.33333333333325754</v>
      </c>
      <c r="I19" s="44">
        <f t="shared" si="0"/>
        <v>3.417999999999223E-2</v>
      </c>
      <c r="J19" s="44">
        <v>2636.4366666666665</v>
      </c>
      <c r="K19" s="44">
        <f t="shared" si="3"/>
        <v>0.34780392304464036</v>
      </c>
      <c r="L19" s="44">
        <f t="shared" si="1"/>
        <v>3.5663814268997424E-2</v>
      </c>
      <c r="M19" s="44">
        <f t="shared" si="2"/>
        <v>-0.13333332999991399</v>
      </c>
    </row>
    <row r="20" spans="2:13" ht="15" thickBot="1" x14ac:dyDescent="0.35">
      <c r="B20" s="48"/>
      <c r="C20" s="34">
        <v>0</v>
      </c>
      <c r="D20" s="34">
        <v>2734.9300000000003</v>
      </c>
      <c r="E20" s="37">
        <v>1873.5</v>
      </c>
      <c r="F20" s="40">
        <v>1873.6666666666667</v>
      </c>
      <c r="G20" s="40">
        <v>1873.6666666666667</v>
      </c>
      <c r="H20" s="28">
        <f t="shared" ref="H20" si="10">E20-F18</f>
        <v>-0.16666666666674246</v>
      </c>
      <c r="I20" s="44">
        <f t="shared" si="0"/>
        <v>-1.7090000000007773E-2</v>
      </c>
      <c r="J20" s="44">
        <v>2636.4366666666665</v>
      </c>
      <c r="K20" s="44">
        <f t="shared" si="3"/>
        <v>-0.22845524828407512</v>
      </c>
      <c r="L20" s="44">
        <f t="shared" si="1"/>
        <v>-2.3425801159049065E-2</v>
      </c>
      <c r="M20" s="44">
        <f t="shared" si="2"/>
        <v>-0.63333332999991399</v>
      </c>
    </row>
    <row r="21" spans="2:13" x14ac:dyDescent="0.3">
      <c r="B21" s="47">
        <v>4</v>
      </c>
      <c r="C21" s="32">
        <v>17</v>
      </c>
      <c r="D21" s="32">
        <v>3292.04</v>
      </c>
      <c r="E21" s="36">
        <v>1826.9</v>
      </c>
      <c r="F21" s="42">
        <f t="shared" ref="F21" si="11">(E21+E22+E23)/3</f>
        <v>1826.7666666666667</v>
      </c>
      <c r="G21" s="41">
        <v>1873.6666666666667</v>
      </c>
      <c r="H21" s="28">
        <f>E21-F18</f>
        <v>-46.766666666666652</v>
      </c>
      <c r="I21" s="44">
        <f t="shared" si="0"/>
        <v>-4.7954539999999986</v>
      </c>
      <c r="J21" s="44">
        <v>2636.4366666666665</v>
      </c>
      <c r="K21" s="44">
        <f t="shared" si="3"/>
        <v>-47.17795135669909</v>
      </c>
      <c r="L21" s="44">
        <f t="shared" si="1"/>
        <v>-4.8376271321159248</v>
      </c>
      <c r="M21" s="44">
        <f t="shared" si="2"/>
        <v>-47.233333329999823</v>
      </c>
    </row>
    <row r="22" spans="2:13" ht="15" thickBot="1" x14ac:dyDescent="0.35">
      <c r="B22" s="47"/>
      <c r="C22" s="32">
        <v>17</v>
      </c>
      <c r="D22" s="32">
        <v>3380.35</v>
      </c>
      <c r="E22" s="36">
        <v>1827</v>
      </c>
      <c r="F22" s="41">
        <v>1826.7666666666667</v>
      </c>
      <c r="G22" s="40">
        <v>1873.6666666666667</v>
      </c>
      <c r="H22" s="28">
        <f>E22-F18</f>
        <v>-46.666666666666742</v>
      </c>
      <c r="I22" s="44">
        <f t="shared" si="0"/>
        <v>-4.7852000000000077</v>
      </c>
      <c r="J22" s="44">
        <v>2636.4366666666665</v>
      </c>
      <c r="K22" s="44">
        <f t="shared" si="3"/>
        <v>-47.133351549361564</v>
      </c>
      <c r="L22" s="44">
        <f t="shared" si="1"/>
        <v>-4.8330538678715351</v>
      </c>
      <c r="M22" s="44">
        <f t="shared" si="2"/>
        <v>-47.133333329999914</v>
      </c>
    </row>
    <row r="23" spans="2:13" ht="15" thickBot="1" x14ac:dyDescent="0.35">
      <c r="B23" s="48"/>
      <c r="C23" s="34">
        <v>17</v>
      </c>
      <c r="D23" s="34">
        <v>3444.99</v>
      </c>
      <c r="E23" s="37">
        <v>1826.4</v>
      </c>
      <c r="F23" s="40">
        <v>1826.7666666666667</v>
      </c>
      <c r="G23" s="41">
        <v>1873.6666666666667</v>
      </c>
      <c r="H23" s="28">
        <f>E23-F18</f>
        <v>-47.266666666666652</v>
      </c>
      <c r="I23" s="44">
        <f t="shared" si="0"/>
        <v>-4.8467239999999991</v>
      </c>
      <c r="J23" s="44">
        <v>2636.4366666666665</v>
      </c>
      <c r="K23" s="44">
        <f t="shared" si="3"/>
        <v>-47.773902658564239</v>
      </c>
      <c r="L23" s="44">
        <f t="shared" si="1"/>
        <v>-4.8987359786091771</v>
      </c>
      <c r="M23" s="44">
        <f t="shared" si="2"/>
        <v>-47.733333329999823</v>
      </c>
    </row>
    <row r="24" spans="2:13" ht="15" thickBot="1" x14ac:dyDescent="0.35">
      <c r="B24" s="47">
        <v>5</v>
      </c>
      <c r="C24" s="32">
        <v>20.97</v>
      </c>
      <c r="D24" s="32">
        <v>3888.0699999999997</v>
      </c>
      <c r="E24" s="36">
        <v>1815</v>
      </c>
      <c r="F24" s="42">
        <f t="shared" ref="F24" si="12">(E24+E25+E26)/3</f>
        <v>1815.1333333333332</v>
      </c>
      <c r="G24" s="40">
        <v>1873.6666666666667</v>
      </c>
      <c r="H24" s="28">
        <f>E24-F18</f>
        <v>-58.666666666666742</v>
      </c>
      <c r="I24" s="44">
        <f t="shared" si="0"/>
        <v>-6.0156800000000086</v>
      </c>
      <c r="J24" s="44">
        <v>2636.4366666666665</v>
      </c>
      <c r="K24" s="44">
        <f t="shared" si="3"/>
        <v>-59.451863448563728</v>
      </c>
      <c r="L24" s="44">
        <f t="shared" si="1"/>
        <v>-6.0961940780157251</v>
      </c>
      <c r="M24" s="44">
        <f t="shared" si="2"/>
        <v>-59.133333329999914</v>
      </c>
    </row>
    <row r="25" spans="2:13" x14ac:dyDescent="0.3">
      <c r="B25" s="47"/>
      <c r="C25" s="32">
        <v>20.97</v>
      </c>
      <c r="D25" s="32">
        <v>3935.72</v>
      </c>
      <c r="E25" s="36">
        <v>1815.2</v>
      </c>
      <c r="F25" s="41">
        <v>1815.1333333333332</v>
      </c>
      <c r="G25" s="41">
        <v>1873.6666666666667</v>
      </c>
      <c r="H25" s="28">
        <f>E25-F18</f>
        <v>-58.466666666666697</v>
      </c>
      <c r="I25" s="44">
        <f t="shared" si="0"/>
        <v>-5.9951720000000037</v>
      </c>
      <c r="J25" s="44">
        <v>2636.4366666666665</v>
      </c>
      <c r="K25" s="44">
        <f t="shared" si="3"/>
        <v>-59.281756090171228</v>
      </c>
      <c r="L25" s="44">
        <f t="shared" si="1"/>
        <v>-6.0787512694861583</v>
      </c>
      <c r="M25" s="44">
        <f t="shared" si="2"/>
        <v>-58.933333329999869</v>
      </c>
    </row>
    <row r="26" spans="2:13" ht="15" thickBot="1" x14ac:dyDescent="0.35">
      <c r="B26" s="48"/>
      <c r="C26" s="34">
        <v>20.97</v>
      </c>
      <c r="D26" s="34">
        <v>4020.48</v>
      </c>
      <c r="E26" s="37">
        <v>1815.2</v>
      </c>
      <c r="F26" s="40">
        <v>1815.1333333333332</v>
      </c>
      <c r="G26" s="40">
        <v>1873.6666666666667</v>
      </c>
      <c r="H26" s="28">
        <f>E26-F18</f>
        <v>-58.466666666666697</v>
      </c>
      <c r="I26" s="44">
        <f t="shared" si="0"/>
        <v>-5.9951720000000037</v>
      </c>
      <c r="J26" s="44">
        <v>2636.4366666666665</v>
      </c>
      <c r="K26" s="44">
        <f t="shared" si="3"/>
        <v>-59.334929233983516</v>
      </c>
      <c r="L26" s="44">
        <f t="shared" si="1"/>
        <v>-6.0842036436526703</v>
      </c>
      <c r="M26" s="44">
        <f t="shared" si="2"/>
        <v>-58.933333329999869</v>
      </c>
    </row>
    <row r="27" spans="2:13" x14ac:dyDescent="0.3">
      <c r="B27" s="47">
        <v>6</v>
      </c>
      <c r="C27" s="32">
        <v>24.9</v>
      </c>
      <c r="D27" s="32">
        <v>4360.71</v>
      </c>
      <c r="E27" s="36">
        <v>1804</v>
      </c>
      <c r="F27" s="42">
        <f t="shared" ref="F27" si="13">(E27+E28+E29)/3</f>
        <v>1804.0666666666666</v>
      </c>
      <c r="G27" s="41">
        <v>1873.6666666666667</v>
      </c>
      <c r="H27" s="28">
        <f>E27-F18</f>
        <v>-69.666666666666742</v>
      </c>
      <c r="I27" s="44">
        <f t="shared" si="0"/>
        <v>-7.1436200000000083</v>
      </c>
      <c r="J27" s="44">
        <v>2636.4366666666665</v>
      </c>
      <c r="K27" s="44">
        <f t="shared" si="3"/>
        <v>-70.748368341100786</v>
      </c>
      <c r="L27" s="44">
        <f t="shared" si="1"/>
        <v>-7.2545376896964751</v>
      </c>
      <c r="M27" s="44">
        <f t="shared" si="2"/>
        <v>-70.133333329999914</v>
      </c>
    </row>
    <row r="28" spans="2:13" x14ac:dyDescent="0.3">
      <c r="B28" s="47"/>
      <c r="C28" s="32">
        <v>24.9</v>
      </c>
      <c r="D28" s="32">
        <v>4409.2700000000004</v>
      </c>
      <c r="E28" s="36">
        <v>1804</v>
      </c>
      <c r="F28" s="41">
        <v>1804.0666666666666</v>
      </c>
      <c r="G28" s="41">
        <v>1873.6666666666667</v>
      </c>
      <c r="H28" s="28">
        <f>E28-F18</f>
        <v>-69.666666666666742</v>
      </c>
      <c r="I28" s="44">
        <f t="shared" si="0"/>
        <v>-7.1436200000000083</v>
      </c>
      <c r="J28" s="44">
        <v>2636.4366666666665</v>
      </c>
      <c r="K28" s="44">
        <f t="shared" si="3"/>
        <v>-70.778831860019196</v>
      </c>
      <c r="L28" s="44">
        <f t="shared" si="1"/>
        <v>-7.2576614189263688</v>
      </c>
      <c r="M28" s="44">
        <f t="shared" si="2"/>
        <v>-70.133333329999914</v>
      </c>
    </row>
    <row r="29" spans="2:13" ht="15" thickBot="1" x14ac:dyDescent="0.35">
      <c r="B29" s="48"/>
      <c r="C29" s="34">
        <v>24.9</v>
      </c>
      <c r="D29" s="34">
        <v>4543.68</v>
      </c>
      <c r="E29" s="37">
        <v>1804.2</v>
      </c>
      <c r="F29" s="40">
        <v>1804.0666666666666</v>
      </c>
      <c r="G29" s="40">
        <v>1873.6666666666667</v>
      </c>
      <c r="H29" s="28">
        <f>E29-F18</f>
        <v>-69.466666666666697</v>
      </c>
      <c r="I29" s="44">
        <f t="shared" si="0"/>
        <v>-7.1231120000000034</v>
      </c>
      <c r="J29" s="44">
        <v>2636.4366666666665</v>
      </c>
      <c r="K29" s="44">
        <f t="shared" si="3"/>
        <v>-70.663152320847487</v>
      </c>
      <c r="L29" s="44">
        <f t="shared" si="1"/>
        <v>-7.2457996389797019</v>
      </c>
      <c r="M29" s="44">
        <f t="shared" si="2"/>
        <v>-69.933333329999869</v>
      </c>
    </row>
    <row r="30" spans="2:13" x14ac:dyDescent="0.3">
      <c r="B30" s="46">
        <v>0</v>
      </c>
      <c r="C30" s="33">
        <v>0</v>
      </c>
      <c r="D30" s="33">
        <v>4829.4400000000005</v>
      </c>
      <c r="E30" s="38">
        <v>1875</v>
      </c>
      <c r="F30" s="42">
        <f t="shared" ref="F30:G30" si="14">(E30+E31+E32)/3</f>
        <v>1875.1666666666667</v>
      </c>
      <c r="G30" s="42">
        <f t="shared" si="14"/>
        <v>1875.1666666666667</v>
      </c>
      <c r="H30" s="28">
        <f t="shared" ref="H30" si="15">E30-F30</f>
        <v>-0.16666666666674246</v>
      </c>
      <c r="I30" s="44">
        <f t="shared" si="0"/>
        <v>-1.7090000000007773E-2</v>
      </c>
      <c r="J30" s="44">
        <f>AVERAGE(D30:D32)</f>
        <v>5027.4933333333329</v>
      </c>
      <c r="K30" s="44">
        <f t="shared" si="3"/>
        <v>-1.2044523276420027E-2</v>
      </c>
      <c r="L30" s="44">
        <f t="shared" si="1"/>
        <v>-1.2350454167641097E-3</v>
      </c>
      <c r="M30" s="44">
        <f t="shared" si="2"/>
        <v>0.86666667000008601</v>
      </c>
    </row>
    <row r="31" spans="2:13" x14ac:dyDescent="0.3">
      <c r="B31" s="47"/>
      <c r="C31" s="32">
        <v>0</v>
      </c>
      <c r="D31" s="32">
        <v>5077.3100000000004</v>
      </c>
      <c r="E31" s="36">
        <v>1875.6</v>
      </c>
      <c r="F31" s="41">
        <v>1875.1666666666667</v>
      </c>
      <c r="G31" s="41">
        <v>1875.1666666666667</v>
      </c>
      <c r="H31" s="28">
        <f t="shared" ref="H31" si="16">E31-F30</f>
        <v>0.43333333333316659</v>
      </c>
      <c r="I31" s="44">
        <f t="shared" si="0"/>
        <v>4.4433999999982904E-2</v>
      </c>
      <c r="J31" s="44">
        <v>5027.4933333333329</v>
      </c>
      <c r="K31" s="44">
        <f t="shared" si="3"/>
        <v>0.39444098223298452</v>
      </c>
      <c r="L31" s="44">
        <f t="shared" si="1"/>
        <v>4.0445978318170234E-2</v>
      </c>
      <c r="M31" s="44">
        <f t="shared" si="2"/>
        <v>1.4666666699999951</v>
      </c>
    </row>
    <row r="32" spans="2:13" ht="15" thickBot="1" x14ac:dyDescent="0.35">
      <c r="B32" s="48"/>
      <c r="C32" s="34">
        <v>0</v>
      </c>
      <c r="D32" s="34">
        <v>5175.7300000000005</v>
      </c>
      <c r="E32" s="37">
        <v>1874.9</v>
      </c>
      <c r="F32" s="40">
        <v>1875.1666666666667</v>
      </c>
      <c r="G32" s="40">
        <v>1875.1666666666667</v>
      </c>
      <c r="H32" s="28">
        <f t="shared" ref="H32" si="17">E32-F30</f>
        <v>-0.26666666666665151</v>
      </c>
      <c r="I32" s="44">
        <f t="shared" si="0"/>
        <v>-2.7343999999998446E-2</v>
      </c>
      <c r="J32" s="44">
        <v>5027.4933333333329</v>
      </c>
      <c r="K32" s="44">
        <f t="shared" si="3"/>
        <v>-0.38239645895679397</v>
      </c>
      <c r="L32" s="44">
        <f t="shared" si="1"/>
        <v>-3.9210932901429657E-2</v>
      </c>
      <c r="M32" s="44">
        <f t="shared" si="2"/>
        <v>0.76666667000017696</v>
      </c>
    </row>
    <row r="33" spans="2:13" x14ac:dyDescent="0.3">
      <c r="B33" s="46">
        <v>7</v>
      </c>
      <c r="C33" s="33">
        <v>28.85</v>
      </c>
      <c r="D33" s="33">
        <v>5590.59</v>
      </c>
      <c r="E33" s="38">
        <v>1793.2</v>
      </c>
      <c r="F33" s="42">
        <f t="shared" ref="F33" si="18">(E33+E34+E35)/3</f>
        <v>1793.1666666666667</v>
      </c>
      <c r="G33" s="41">
        <v>1875.1666666666667</v>
      </c>
      <c r="H33" s="28">
        <f>E33-F30</f>
        <v>-81.966666666666697</v>
      </c>
      <c r="I33" s="44">
        <f t="shared" si="0"/>
        <v>-8.4048620000000032</v>
      </c>
      <c r="J33" s="44">
        <v>5027.4933333333329</v>
      </c>
      <c r="K33" s="44">
        <f>H33-(D33-J33)*(G42-G33)/(J42-J33)</f>
        <v>-82.406281653552114</v>
      </c>
      <c r="L33" s="44">
        <f t="shared" si="1"/>
        <v>-8.4499401207552349</v>
      </c>
      <c r="M33" s="44">
        <f t="shared" si="2"/>
        <v>-80.933333329999869</v>
      </c>
    </row>
    <row r="34" spans="2:13" ht="15" thickBot="1" x14ac:dyDescent="0.35">
      <c r="B34" s="47"/>
      <c r="C34" s="32">
        <v>28.85</v>
      </c>
      <c r="D34" s="32">
        <v>5681.6</v>
      </c>
      <c r="E34" s="36">
        <v>1793.3</v>
      </c>
      <c r="F34" s="41">
        <v>1793.1666666666667</v>
      </c>
      <c r="G34" s="40">
        <v>1875.1666666666667</v>
      </c>
      <c r="H34" s="28">
        <f>E34-F30</f>
        <v>-81.866666666666788</v>
      </c>
      <c r="I34" s="44">
        <f t="shared" si="0"/>
        <v>-8.3946080000000123</v>
      </c>
      <c r="J34" s="44">
        <v>5027.4933333333329</v>
      </c>
      <c r="K34" s="44">
        <f>H34-(D34-J34)*(G43-G34)/(J43-J34)</f>
        <v>-82.377334036428635</v>
      </c>
      <c r="L34" s="44">
        <f t="shared" si="1"/>
        <v>-8.446971832095393</v>
      </c>
      <c r="M34" s="44">
        <f t="shared" si="2"/>
        <v>-80.833333329999959</v>
      </c>
    </row>
    <row r="35" spans="2:13" ht="15" thickBot="1" x14ac:dyDescent="0.35">
      <c r="B35" s="48"/>
      <c r="C35" s="34">
        <v>28.85</v>
      </c>
      <c r="D35" s="34">
        <v>5777.92</v>
      </c>
      <c r="E35" s="37">
        <v>1793</v>
      </c>
      <c r="F35" s="40">
        <v>1793.1666666666667</v>
      </c>
      <c r="G35" s="41">
        <v>1875.1666666666667</v>
      </c>
      <c r="H35" s="28">
        <f>E35-F30</f>
        <v>-82.166666666666742</v>
      </c>
      <c r="I35" s="44">
        <f t="shared" si="0"/>
        <v>-8.425370000000008</v>
      </c>
      <c r="J35" s="44">
        <v>5027.4933333333329</v>
      </c>
      <c r="K35" s="44">
        <f>H35-(D35-J35)*(G44-G35)/(J44-J35)</f>
        <v>-82.752531987408233</v>
      </c>
      <c r="L35" s="44">
        <f t="shared" si="1"/>
        <v>-8.4854446299888409</v>
      </c>
      <c r="M35" s="44">
        <f t="shared" si="2"/>
        <v>-81.133333329999914</v>
      </c>
    </row>
    <row r="36" spans="2:13" ht="15" thickBot="1" x14ac:dyDescent="0.35">
      <c r="B36" s="46">
        <v>8</v>
      </c>
      <c r="C36" s="33">
        <v>32.83</v>
      </c>
      <c r="D36" s="33">
        <v>6133.34</v>
      </c>
      <c r="E36" s="38">
        <v>1781</v>
      </c>
      <c r="F36" s="42">
        <f t="shared" ref="F36" si="19">(E36+E37+E38)/3</f>
        <v>1781.2666666666667</v>
      </c>
      <c r="G36" s="40">
        <v>1875.1666666666667</v>
      </c>
      <c r="H36" s="28">
        <f>E36-F30</f>
        <v>-94.166666666666742</v>
      </c>
      <c r="I36" s="44">
        <f t="shared" si="0"/>
        <v>-9.655850000000008</v>
      </c>
      <c r="J36" s="44">
        <v>5027.4933333333329</v>
      </c>
      <c r="K36" s="44">
        <f>H36-(D36-J36)*(G42-G36)/(J42-J36)</f>
        <v>-95.030011801955439</v>
      </c>
      <c r="L36" s="44">
        <f t="shared" si="1"/>
        <v>-9.7443774101725111</v>
      </c>
      <c r="M36" s="44">
        <f t="shared" si="2"/>
        <v>-93.133333329999914</v>
      </c>
    </row>
    <row r="37" spans="2:13" x14ac:dyDescent="0.3">
      <c r="B37" s="47"/>
      <c r="C37" s="32">
        <v>32.83</v>
      </c>
      <c r="D37" s="32">
        <v>6316.35</v>
      </c>
      <c r="E37" s="36">
        <v>1781.4</v>
      </c>
      <c r="F37" s="41">
        <v>1781.2666666666667</v>
      </c>
      <c r="G37" s="41">
        <v>1875.1666666666667</v>
      </c>
      <c r="H37" s="28">
        <f>E37-F30</f>
        <v>-93.766666666666652</v>
      </c>
      <c r="I37" s="44">
        <f t="shared" si="0"/>
        <v>-9.6148339999999983</v>
      </c>
      <c r="J37" s="44">
        <v>5027.4933333333329</v>
      </c>
      <c r="K37" s="44">
        <f t="shared" ref="K37:K38" si="20">H37-(D37-J37)*(G43-G37)/(J43-J37)</f>
        <v>-94.772889470235924</v>
      </c>
      <c r="L37" s="44">
        <f t="shared" si="1"/>
        <v>-9.7180120862779926</v>
      </c>
      <c r="M37" s="44">
        <f t="shared" si="2"/>
        <v>-92.733333329999823</v>
      </c>
    </row>
    <row r="38" spans="2:13" ht="15" thickBot="1" x14ac:dyDescent="0.35">
      <c r="B38" s="48"/>
      <c r="C38" s="32">
        <v>32.83</v>
      </c>
      <c r="D38" s="34">
        <v>6388.6</v>
      </c>
      <c r="E38" s="37">
        <v>1781.4</v>
      </c>
      <c r="F38" s="40">
        <v>1781.2666666666667</v>
      </c>
      <c r="G38" s="40">
        <v>1875.1666666666667</v>
      </c>
      <c r="H38" s="28">
        <f>E38-F30</f>
        <v>-93.766666666666652</v>
      </c>
      <c r="I38" s="44">
        <f t="shared" si="0"/>
        <v>-9.6148339999999983</v>
      </c>
      <c r="J38" s="44">
        <v>5027.4933333333329</v>
      </c>
      <c r="K38" s="44">
        <f t="shared" si="20"/>
        <v>-94.829295740566906</v>
      </c>
      <c r="L38" s="44">
        <f t="shared" si="1"/>
        <v>-9.7237959852377305</v>
      </c>
      <c r="M38" s="44">
        <f t="shared" si="2"/>
        <v>-92.733333329999823</v>
      </c>
    </row>
    <row r="39" spans="2:13" x14ac:dyDescent="0.3">
      <c r="B39" s="46">
        <v>9</v>
      </c>
      <c r="C39" s="33">
        <v>36.799999999999997</v>
      </c>
      <c r="D39" s="33">
        <v>6713.6900000000005</v>
      </c>
      <c r="E39" s="38">
        <v>1769.6</v>
      </c>
      <c r="F39" s="42">
        <f t="shared" ref="F39" si="21">(E39+E40+E41)/3</f>
        <v>1769.4333333333334</v>
      </c>
      <c r="G39" s="41">
        <v>1875.1666666666667</v>
      </c>
      <c r="H39" s="28">
        <f>E39-F30</f>
        <v>-105.56666666666683</v>
      </c>
      <c r="I39" s="44">
        <f t="shared" si="0"/>
        <v>-10.824806000000018</v>
      </c>
      <c r="J39" s="44">
        <v>5027.4933333333329</v>
      </c>
      <c r="K39" s="44">
        <f>H39-(D39-J39)*(G42-G39)/(J42-J39)</f>
        <v>-106.88309663221963</v>
      </c>
      <c r="L39" s="44">
        <f t="shared" si="1"/>
        <v>-10.959792728667802</v>
      </c>
      <c r="M39" s="44">
        <f t="shared" si="2"/>
        <v>-104.53333333</v>
      </c>
    </row>
    <row r="40" spans="2:13" x14ac:dyDescent="0.3">
      <c r="B40" s="47"/>
      <c r="C40" s="32">
        <v>36.799999999999997</v>
      </c>
      <c r="D40" s="32">
        <v>6838.9400000000005</v>
      </c>
      <c r="E40" s="36">
        <v>1769.7</v>
      </c>
      <c r="F40" s="41">
        <v>1769.4333333333334</v>
      </c>
      <c r="G40" s="41">
        <v>1875.1666666666667</v>
      </c>
      <c r="H40" s="28">
        <f>E40-F30</f>
        <v>-105.4666666666667</v>
      </c>
      <c r="I40" s="44">
        <f t="shared" si="0"/>
        <v>-10.814552000000004</v>
      </c>
      <c r="J40" s="44">
        <v>5027.4933333333329</v>
      </c>
      <c r="K40" s="44">
        <f t="shared" ref="K40:K41" si="22">H40-(D40-J40)*(G43-G40)/(J43-J40)</f>
        <v>-106.88088051262027</v>
      </c>
      <c r="L40" s="44">
        <f t="shared" si="1"/>
        <v>-10.959565487764083</v>
      </c>
      <c r="M40" s="44">
        <f t="shared" si="2"/>
        <v>-104.43333332999987</v>
      </c>
    </row>
    <row r="41" spans="2:13" ht="15" thickBot="1" x14ac:dyDescent="0.35">
      <c r="B41" s="48"/>
      <c r="C41" s="34">
        <v>36.799999999999997</v>
      </c>
      <c r="D41" s="34">
        <v>6983.34</v>
      </c>
      <c r="E41" s="37">
        <v>1769</v>
      </c>
      <c r="F41" s="40">
        <v>1769.4333333333334</v>
      </c>
      <c r="G41" s="40">
        <v>1875.1666666666667</v>
      </c>
      <c r="H41" s="28">
        <f>E41-F30</f>
        <v>-106.16666666666674</v>
      </c>
      <c r="I41" s="44">
        <f t="shared" si="0"/>
        <v>-10.886330000000008</v>
      </c>
      <c r="J41" s="44">
        <v>5027.4933333333329</v>
      </c>
      <c r="K41" s="44">
        <f t="shared" si="22"/>
        <v>-107.69361498231986</v>
      </c>
      <c r="L41" s="44">
        <f t="shared" si="1"/>
        <v>-11.04290328028708</v>
      </c>
      <c r="M41" s="44">
        <f t="shared" si="2"/>
        <v>-105.13333332999991</v>
      </c>
    </row>
    <row r="42" spans="2:13" x14ac:dyDescent="0.3">
      <c r="B42" s="46">
        <v>0</v>
      </c>
      <c r="C42" s="33">
        <v>0</v>
      </c>
      <c r="D42" s="33">
        <v>7368.09</v>
      </c>
      <c r="E42" s="38">
        <v>1876.9</v>
      </c>
      <c r="F42" s="42">
        <f>(E42+E43+E44)/3</f>
        <v>1877.0666666666666</v>
      </c>
      <c r="G42" s="42">
        <f>(F42+F43+F44)/3</f>
        <v>1877.0666666666666</v>
      </c>
      <c r="H42" s="28">
        <f>E42-F42</f>
        <v>-0.16666666666651508</v>
      </c>
      <c r="I42" s="44">
        <f t="shared" si="0"/>
        <v>-1.7089999999984458E-2</v>
      </c>
      <c r="J42" s="44">
        <f t="shared" ref="J42" si="23">AVERAGE(D42:D44)</f>
        <v>7461.1766666666663</v>
      </c>
      <c r="K42" s="44">
        <v>-0.16666666666651508</v>
      </c>
      <c r="L42" s="44">
        <f t="shared" si="1"/>
        <v>-1.7089999999984458E-2</v>
      </c>
      <c r="M42" s="44">
        <f t="shared" si="2"/>
        <v>2.766666670000177</v>
      </c>
    </row>
    <row r="43" spans="2:13" x14ac:dyDescent="0.3">
      <c r="B43" s="47"/>
      <c r="C43" s="32">
        <v>0</v>
      </c>
      <c r="D43" s="32">
        <v>7447.27</v>
      </c>
      <c r="E43" s="36">
        <v>1877.3</v>
      </c>
      <c r="F43" s="41">
        <v>1877.0666666666666</v>
      </c>
      <c r="G43" s="41">
        <v>1877.0666666666666</v>
      </c>
      <c r="H43" s="28">
        <f t="shared" ref="H43" si="24">E43-F42</f>
        <v>0.23333333333334849</v>
      </c>
      <c r="I43" s="44">
        <f t="shared" si="0"/>
        <v>2.3926000000001557E-2</v>
      </c>
      <c r="J43" s="44">
        <v>7461.1766666666663</v>
      </c>
      <c r="K43" s="44">
        <v>0.23333333333334849</v>
      </c>
      <c r="L43" s="44">
        <f t="shared" si="1"/>
        <v>2.3926000000001557E-2</v>
      </c>
      <c r="M43" s="44">
        <f t="shared" si="2"/>
        <v>3.1666666700000405</v>
      </c>
    </row>
    <row r="44" spans="2:13" ht="15" thickBot="1" x14ac:dyDescent="0.35">
      <c r="B44" s="48"/>
      <c r="C44" s="34">
        <v>0</v>
      </c>
      <c r="D44" s="34">
        <v>7568.17</v>
      </c>
      <c r="E44" s="37">
        <v>1877</v>
      </c>
      <c r="F44" s="40">
        <v>1877.0666666666666</v>
      </c>
      <c r="G44" s="40">
        <v>1877.0666666666666</v>
      </c>
      <c r="H44" s="28">
        <f>E44-F42</f>
        <v>-6.6666666666606034E-2</v>
      </c>
      <c r="I44" s="44">
        <f t="shared" si="0"/>
        <v>-6.8359999999937828E-3</v>
      </c>
      <c r="J44" s="44">
        <v>7461.1766666666663</v>
      </c>
      <c r="K44" s="44">
        <v>-6.6666666666606034E-2</v>
      </c>
      <c r="L44" s="44">
        <f t="shared" si="1"/>
        <v>-6.8359999999937828E-3</v>
      </c>
      <c r="M44" s="44">
        <f t="shared" si="2"/>
        <v>2.866666670000086</v>
      </c>
    </row>
    <row r="45" spans="2:13" x14ac:dyDescent="0.3">
      <c r="B45" s="35"/>
      <c r="C45" s="35"/>
      <c r="D45" s="32">
        <v>7556.65</v>
      </c>
      <c r="E45" s="35"/>
    </row>
  </sheetData>
  <mergeCells count="13">
    <mergeCell ref="B6:B8"/>
    <mergeCell ref="B9:B11"/>
    <mergeCell ref="B12:B14"/>
    <mergeCell ref="B15:B17"/>
    <mergeCell ref="B36:B38"/>
    <mergeCell ref="B39:B41"/>
    <mergeCell ref="B42:B44"/>
    <mergeCell ref="B18:B20"/>
    <mergeCell ref="B21:B23"/>
    <mergeCell ref="B24:B26"/>
    <mergeCell ref="B27:B29"/>
    <mergeCell ref="B30:B32"/>
    <mergeCell ref="B33:B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Corrected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Yu</dc:creator>
  <cp:lastModifiedBy>Tian Yu</cp:lastModifiedBy>
  <dcterms:created xsi:type="dcterms:W3CDTF">2017-03-19T07:48:10Z</dcterms:created>
  <dcterms:modified xsi:type="dcterms:W3CDTF">2017-03-31T20:40:03Z</dcterms:modified>
</cp:coreProperties>
</file>