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apstone\q-pup-design\excel\"/>
    </mc:Choice>
  </mc:AlternateContent>
  <xr:revisionPtr revIDLastSave="0" documentId="8_{22231EA9-F9ED-423F-BCC6-0977FD9DBB12}" xr6:coauthVersionLast="47" xr6:coauthVersionMax="47" xr10:uidLastSave="{00000000-0000-0000-0000-000000000000}"/>
  <bookViews>
    <workbookView xWindow="-96" yWindow="-96" windowWidth="23232" windowHeight="12552" xr2:uid="{8C005B00-1727-4963-A671-A51FE3FA939F}"/>
  </bookViews>
  <sheets>
    <sheet name="Real Weight Calcs" sheetId="3" r:id="rId1"/>
    <sheet name="Deprecated" sheetId="1" r:id="rId2"/>
    <sheet name="Convers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9" i="3" s="1"/>
  <c r="G28" i="1"/>
  <c r="E28" i="1"/>
  <c r="G27" i="1"/>
  <c r="E27" i="1"/>
  <c r="G26" i="1"/>
  <c r="E26" i="1"/>
  <c r="E25" i="1"/>
  <c r="G25" i="1" s="1"/>
  <c r="E30" i="1"/>
  <c r="G30" i="1"/>
  <c r="G24" i="1"/>
  <c r="E24" i="1"/>
  <c r="E23" i="1"/>
  <c r="G23" i="1"/>
  <c r="G22" i="1"/>
  <c r="E22" i="1"/>
  <c r="E21" i="1"/>
  <c r="E20" i="1"/>
  <c r="G19" i="1"/>
  <c r="G20" i="1"/>
  <c r="G21" i="1"/>
  <c r="G31" i="1"/>
  <c r="E19" i="1"/>
  <c r="G18" i="1"/>
  <c r="E31" i="1"/>
  <c r="G17" i="1"/>
  <c r="E17" i="1"/>
  <c r="E16" i="1"/>
  <c r="E13" i="1"/>
  <c r="E11" i="1"/>
  <c r="G11" i="1" s="1"/>
  <c r="E9" i="1"/>
  <c r="E8" i="1"/>
  <c r="G7" i="1"/>
  <c r="G8" i="1"/>
  <c r="G9" i="1"/>
  <c r="G10" i="1"/>
  <c r="G12" i="1"/>
  <c r="G13" i="1"/>
  <c r="G14" i="1"/>
  <c r="G15" i="1"/>
  <c r="G16" i="1"/>
  <c r="G6" i="1"/>
  <c r="E7" i="1"/>
  <c r="G5" i="2"/>
  <c r="G11" i="2"/>
  <c r="G9" i="2"/>
  <c r="C5" i="2"/>
  <c r="G32" i="1" l="1"/>
</calcChain>
</file>

<file path=xl/sharedStrings.xml><?xml version="1.0" encoding="utf-8"?>
<sst xmlns="http://schemas.openxmlformats.org/spreadsheetml/2006/main" count="58" uniqueCount="50">
  <si>
    <t>Motors</t>
  </si>
  <si>
    <t>8020 Parts</t>
  </si>
  <si>
    <t>In -&gt;</t>
  </si>
  <si>
    <t>m</t>
  </si>
  <si>
    <t>Length</t>
  </si>
  <si>
    <t>Weight</t>
  </si>
  <si>
    <t>kg</t>
  </si>
  <si>
    <t xml:space="preserve">kg -&gt; </t>
  </si>
  <si>
    <t>lb</t>
  </si>
  <si>
    <t xml:space="preserve">lb -&gt; </t>
  </si>
  <si>
    <t>Chasis</t>
  </si>
  <si>
    <t>8020 Density lb/m</t>
  </si>
  <si>
    <t>8020 Density lb/ft</t>
  </si>
  <si>
    <t>Shins</t>
  </si>
  <si>
    <t>Thighs</t>
  </si>
  <si>
    <t>Total</t>
  </si>
  <si>
    <t>Battery</t>
  </si>
  <si>
    <t>Electronics</t>
  </si>
  <si>
    <t>ODrives</t>
  </si>
  <si>
    <t>Encoders</t>
  </si>
  <si>
    <t>Total [kg]</t>
  </si>
  <si>
    <t>Jetson</t>
  </si>
  <si>
    <t>IMU</t>
  </si>
  <si>
    <t>Motor</t>
  </si>
  <si>
    <t>Power Reg</t>
  </si>
  <si>
    <t>Bus Bar</t>
  </si>
  <si>
    <t>Component</t>
  </si>
  <si>
    <t>Item</t>
  </si>
  <si>
    <t>Count</t>
  </si>
  <si>
    <t>PETG Density [g/cm3]</t>
  </si>
  <si>
    <t>3D Prints</t>
  </si>
  <si>
    <t>joiner.sldprt</t>
  </si>
  <si>
    <t>belt_tensioner_bracket</t>
  </si>
  <si>
    <t>output_shaft</t>
  </si>
  <si>
    <t>rotor_adaptor</t>
  </si>
  <si>
    <t>rotor_adaptor_ring</t>
  </si>
  <si>
    <t>motor_casing</t>
  </si>
  <si>
    <t>motor_cap</t>
  </si>
  <si>
    <t>gearbox_casing</t>
  </si>
  <si>
    <t>gearbox_cap</t>
  </si>
  <si>
    <t>cycloidal_roller</t>
  </si>
  <si>
    <t>Aluminum Density [g/cm3]</t>
  </si>
  <si>
    <t>*not sure about quantity on this one</t>
  </si>
  <si>
    <t>cycloidal_disk</t>
  </si>
  <si>
    <t>central_shaft</t>
  </si>
  <si>
    <t>Weight [kg]</t>
  </si>
  <si>
    <t>cam_b</t>
  </si>
  <si>
    <t>cam_a</t>
  </si>
  <si>
    <t>Motor Brackets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</si>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</sst>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1" fillId="2" borderId="1" xfId="0" applyFont="1" applyFill="1" applyBorder="1"/>
    <xf numFmtId="0" fontId="1" fillId="2" borderId="7" xfId="0" applyFont="1" applyFill="1" applyBorder="1"/>
    <xf numFmtId="167" fontId="0" fillId="0" borderId="6" xfId="0" applyNumberFormat="1" applyBorder="1"/>
    <xf numFmtId="168" fontId="0" fillId="0" borderId="6" xfId="0" applyNumberFormat="1" applyBorder="1"/>
    <xf numFmtId="0" fontId="1" fillId="3" borderId="1" xfId="0" applyFont="1" applyFill="1" applyBorder="1" applyAlignment="1">
      <alignment vertical="center"/>
    </xf>
    <xf numFmtId="0" fontId="0" fillId="3" borderId="1" xfId="0" applyFill="1" applyBorder="1"/>
    <xf numFmtId="2" fontId="0" fillId="3" borderId="7" xfId="0" applyNumberFormat="1" applyFill="1" applyBorder="1"/>
    <xf numFmtId="0" fontId="0" fillId="3" borderId="4" xfId="0" applyFill="1" applyBorder="1"/>
    <xf numFmtId="168" fontId="0" fillId="0" borderId="7" xfId="0" applyNumberFormat="1" applyBorder="1"/>
    <xf numFmtId="168" fontId="0" fillId="0" borderId="5" xfId="0" applyNumberFormat="1" applyBorder="1"/>
    <xf numFmtId="168" fontId="0" fillId="3" borderId="1" xfId="0" applyNumberFormat="1" applyFill="1" applyBorder="1"/>
    <xf numFmtId="167" fontId="0" fillId="0" borderId="5" xfId="0" applyNumberFormat="1" applyBorder="1"/>
    <xf numFmtId="167" fontId="0" fillId="0" borderId="7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7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F50EC-38AB-44FD-B289-CA61FC8FD6B8}">
  <dimension ref="D2:F9"/>
  <sheetViews>
    <sheetView tabSelected="1" workbookViewId="0">
      <selection activeCell="F12" sqref="F12"/>
    </sheetView>
  </sheetViews>
  <sheetFormatPr defaultRowHeight="15" x14ac:dyDescent="0.25"/>
  <cols>
    <col min="5" max="5" width="14.42578125" bestFit="1" customWidth="1"/>
  </cols>
  <sheetData>
    <row r="2" spans="4:6" ht="15.75" thickBot="1" x14ac:dyDescent="0.3"/>
    <row r="3" spans="4:6" ht="15.75" thickBot="1" x14ac:dyDescent="0.3">
      <c r="E3" s="35" t="s">
        <v>26</v>
      </c>
      <c r="F3" s="38" t="s">
        <v>5</v>
      </c>
    </row>
    <row r="4" spans="4:6" x14ac:dyDescent="0.25">
      <c r="E4" s="36" t="s">
        <v>0</v>
      </c>
      <c r="F4" s="7">
        <f>8.2*12</f>
        <v>98.399999999999991</v>
      </c>
    </row>
    <row r="5" spans="4:6" x14ac:dyDescent="0.25">
      <c r="D5" s="39"/>
      <c r="E5" s="36" t="s">
        <v>10</v>
      </c>
      <c r="F5" s="7">
        <v>15</v>
      </c>
    </row>
    <row r="6" spans="4:6" x14ac:dyDescent="0.25">
      <c r="E6" s="36" t="s">
        <v>16</v>
      </c>
      <c r="F6" s="7">
        <v>13.9</v>
      </c>
    </row>
    <row r="7" spans="4:6" x14ac:dyDescent="0.25">
      <c r="E7" s="36" t="s">
        <v>48</v>
      </c>
      <c r="F7" s="7">
        <v>6.6</v>
      </c>
    </row>
    <row r="8" spans="4:6" ht="15.75" thickBot="1" x14ac:dyDescent="0.3">
      <c r="E8" s="37" t="s">
        <v>49</v>
      </c>
      <c r="F8" s="12">
        <v>16.100000000000001</v>
      </c>
    </row>
    <row r="9" spans="4:6" ht="15.75" thickBot="1" x14ac:dyDescent="0.3">
      <c r="E9" s="33" t="s">
        <v>15</v>
      </c>
      <c r="F9" s="34">
        <f>SUM(F4:F8)</f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7576-0592-4CFD-BD96-C40E051560FC}">
  <dimension ref="B1:M32"/>
  <sheetViews>
    <sheetView topLeftCell="A4" zoomScale="115" zoomScaleNormal="115" workbookViewId="0">
      <selection activeCell="E6" sqref="E6"/>
    </sheetView>
  </sheetViews>
  <sheetFormatPr defaultRowHeight="15" x14ac:dyDescent="0.25"/>
  <cols>
    <col min="3" max="3" width="11.42578125" bestFit="1" customWidth="1"/>
    <col min="4" max="4" width="22.140625" bestFit="1" customWidth="1"/>
    <col min="5" max="5" width="11.42578125" bestFit="1" customWidth="1"/>
    <col min="7" max="7" width="10.5703125" bestFit="1" customWidth="1"/>
    <col min="9" max="9" width="10.5703125" bestFit="1" customWidth="1"/>
    <col min="10" max="12" width="10.5703125" customWidth="1"/>
    <col min="13" max="13" width="10.5703125" bestFit="1" customWidth="1"/>
  </cols>
  <sheetData>
    <row r="1" spans="2:13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ht="15.75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ht="15.75" thickBot="1" x14ac:dyDescent="0.3">
      <c r="B5" s="3"/>
      <c r="C5" s="18" t="s">
        <v>26</v>
      </c>
      <c r="D5" s="18" t="s">
        <v>27</v>
      </c>
      <c r="E5" s="18" t="s">
        <v>45</v>
      </c>
      <c r="F5" s="18" t="s">
        <v>28</v>
      </c>
      <c r="G5" s="19" t="s">
        <v>20</v>
      </c>
    </row>
    <row r="6" spans="2:13" ht="15.75" thickBot="1" x14ac:dyDescent="0.3">
      <c r="B6" s="3"/>
      <c r="C6" s="13" t="s">
        <v>23</v>
      </c>
      <c r="D6" s="14" t="s">
        <v>0</v>
      </c>
      <c r="E6" s="20">
        <v>3.72</v>
      </c>
      <c r="F6" s="14">
        <v>12</v>
      </c>
      <c r="G6" s="26">
        <f>E6*F6</f>
        <v>44.64</v>
      </c>
    </row>
    <row r="7" spans="2:13" x14ac:dyDescent="0.25">
      <c r="B7" s="3"/>
      <c r="C7" s="8" t="s">
        <v>1</v>
      </c>
      <c r="D7" s="5" t="s">
        <v>10</v>
      </c>
      <c r="E7" s="29">
        <f>((24.8*4)+(9.84*8)+(4*4))*Conversions!$G$6/Conversions!$G$11</f>
        <v>3.7295352487049929</v>
      </c>
      <c r="F7" s="5">
        <v>1</v>
      </c>
      <c r="G7" s="27">
        <f t="shared" ref="G7:G31" si="0">E7*F7</f>
        <v>3.7295352487049929</v>
      </c>
    </row>
    <row r="8" spans="2:13" x14ac:dyDescent="0.25">
      <c r="B8" s="3"/>
      <c r="C8" s="9"/>
      <c r="D8" s="5" t="s">
        <v>13</v>
      </c>
      <c r="E8" s="29">
        <f>(0.319*Conversions!$G$4/Conversions!$G$11)</f>
        <v>0.24149785450553837</v>
      </c>
      <c r="F8" s="5">
        <v>4</v>
      </c>
      <c r="G8" s="27">
        <f t="shared" si="0"/>
        <v>0.96599141802215349</v>
      </c>
    </row>
    <row r="9" spans="2:13" ht="15.75" thickBot="1" x14ac:dyDescent="0.3">
      <c r="B9" s="3"/>
      <c r="C9" s="10"/>
      <c r="D9" s="6" t="s">
        <v>14</v>
      </c>
      <c r="E9" s="20">
        <f>(0.444*Conversions!$G$4/Conversions!$G$11)</f>
        <v>0.33612867523654877</v>
      </c>
      <c r="F9" s="6">
        <v>4</v>
      </c>
      <c r="G9" s="21">
        <f t="shared" si="0"/>
        <v>1.3445147009461951</v>
      </c>
    </row>
    <row r="10" spans="2:13" ht="15.75" thickBot="1" x14ac:dyDescent="0.3">
      <c r="B10" s="3"/>
      <c r="C10" s="11" t="s">
        <v>16</v>
      </c>
      <c r="D10" s="15" t="s">
        <v>16</v>
      </c>
      <c r="E10" s="30">
        <v>6.3</v>
      </c>
      <c r="F10" s="14">
        <v>1</v>
      </c>
      <c r="G10" s="26">
        <f t="shared" si="0"/>
        <v>6.3</v>
      </c>
    </row>
    <row r="11" spans="2:13" x14ac:dyDescent="0.25">
      <c r="B11" s="3"/>
      <c r="C11" s="8" t="s">
        <v>17</v>
      </c>
      <c r="D11" s="16" t="s">
        <v>18</v>
      </c>
      <c r="E11" s="29">
        <f>0.085</f>
        <v>8.5000000000000006E-2</v>
      </c>
      <c r="F11" s="5">
        <v>6</v>
      </c>
      <c r="G11" s="27">
        <f t="shared" si="0"/>
        <v>0.51</v>
      </c>
    </row>
    <row r="12" spans="2:13" x14ac:dyDescent="0.25">
      <c r="B12" s="3"/>
      <c r="C12" s="9"/>
      <c r="D12" s="16" t="s">
        <v>21</v>
      </c>
      <c r="E12" s="29">
        <v>0.27400000000000002</v>
      </c>
      <c r="F12" s="5">
        <v>1</v>
      </c>
      <c r="G12" s="27">
        <f t="shared" si="0"/>
        <v>0.27400000000000002</v>
      </c>
    </row>
    <row r="13" spans="2:13" x14ac:dyDescent="0.25">
      <c r="B13" s="3"/>
      <c r="C13" s="9"/>
      <c r="D13" s="16" t="s">
        <v>25</v>
      </c>
      <c r="E13" s="29">
        <f>0.08</f>
        <v>0.08</v>
      </c>
      <c r="F13" s="5">
        <v>4</v>
      </c>
      <c r="G13" s="27">
        <f t="shared" si="0"/>
        <v>0.32</v>
      </c>
    </row>
    <row r="14" spans="2:13" x14ac:dyDescent="0.25">
      <c r="B14" s="3"/>
      <c r="C14" s="9"/>
      <c r="D14" s="16" t="s">
        <v>24</v>
      </c>
      <c r="E14" s="29">
        <v>0.26</v>
      </c>
      <c r="F14" s="5">
        <v>1</v>
      </c>
      <c r="G14" s="27">
        <f t="shared" si="0"/>
        <v>0.26</v>
      </c>
    </row>
    <row r="15" spans="2:13" x14ac:dyDescent="0.25">
      <c r="B15" s="3"/>
      <c r="C15" s="9"/>
      <c r="D15" s="16" t="s">
        <v>22</v>
      </c>
      <c r="E15" s="29">
        <v>6.8038860000000007E-2</v>
      </c>
      <c r="F15" s="5">
        <v>1</v>
      </c>
      <c r="G15" s="27">
        <f t="shared" si="0"/>
        <v>6.8038860000000007E-2</v>
      </c>
    </row>
    <row r="16" spans="2:13" ht="15.75" thickBot="1" x14ac:dyDescent="0.3">
      <c r="B16" s="3"/>
      <c r="C16" s="10"/>
      <c r="D16" s="17" t="s">
        <v>19</v>
      </c>
      <c r="E16" s="20">
        <f>0.014</f>
        <v>1.4E-2</v>
      </c>
      <c r="F16" s="6">
        <v>12</v>
      </c>
      <c r="G16" s="21">
        <f t="shared" si="0"/>
        <v>0.16800000000000001</v>
      </c>
    </row>
    <row r="17" spans="2:8" x14ac:dyDescent="0.25">
      <c r="B17" s="3"/>
      <c r="C17" s="8" t="s">
        <v>30</v>
      </c>
      <c r="D17" s="16" t="s">
        <v>32</v>
      </c>
      <c r="E17" s="29">
        <f>101.92*Conversions!G13/1000</f>
        <v>0.1059968</v>
      </c>
      <c r="F17" s="4">
        <v>4</v>
      </c>
      <c r="G17" s="27">
        <f t="shared" si="0"/>
        <v>0.42398720000000001</v>
      </c>
    </row>
    <row r="18" spans="2:8" x14ac:dyDescent="0.25">
      <c r="B18" s="3"/>
      <c r="C18" s="9"/>
      <c r="D18" s="16" t="s">
        <v>31</v>
      </c>
      <c r="E18" s="31">
        <v>3.2541600000000004E-2</v>
      </c>
      <c r="F18" s="5">
        <v>4</v>
      </c>
      <c r="G18" s="27">
        <f t="shared" si="0"/>
        <v>0.13016640000000002</v>
      </c>
    </row>
    <row r="19" spans="2:8" x14ac:dyDescent="0.25">
      <c r="B19" s="3"/>
      <c r="C19" s="9"/>
      <c r="D19" s="16" t="s">
        <v>34</v>
      </c>
      <c r="E19" s="31">
        <f>65.99*Conversions!G13/1000</f>
        <v>6.8629599999999999E-2</v>
      </c>
      <c r="F19" s="5">
        <v>12</v>
      </c>
      <c r="G19" s="27">
        <f t="shared" si="0"/>
        <v>0.82355519999999993</v>
      </c>
    </row>
    <row r="20" spans="2:8" x14ac:dyDescent="0.25">
      <c r="B20" s="3"/>
      <c r="C20" s="9"/>
      <c r="D20" s="16" t="s">
        <v>35</v>
      </c>
      <c r="E20" s="31">
        <f>1.739*Conversions!G13/1000</f>
        <v>1.8085600000000001E-3</v>
      </c>
      <c r="F20" s="5">
        <v>12</v>
      </c>
      <c r="G20" s="27">
        <f t="shared" si="0"/>
        <v>2.1702720000000002E-2</v>
      </c>
    </row>
    <row r="21" spans="2:8" x14ac:dyDescent="0.25">
      <c r="B21" s="3"/>
      <c r="C21" s="9"/>
      <c r="D21" s="16" t="s">
        <v>36</v>
      </c>
      <c r="E21" s="31">
        <f>426.876*Conversions!G13/1000</f>
        <v>0.44395103999999996</v>
      </c>
      <c r="F21" s="5">
        <v>12</v>
      </c>
      <c r="G21" s="27">
        <f t="shared" si="0"/>
        <v>5.3274124799999996</v>
      </c>
    </row>
    <row r="22" spans="2:8" x14ac:dyDescent="0.25">
      <c r="B22" s="3"/>
      <c r="C22" s="9"/>
      <c r="D22" s="16" t="s">
        <v>37</v>
      </c>
      <c r="E22" s="31">
        <f>87.81*Conversions!G13/1000</f>
        <v>9.1322399999999998E-2</v>
      </c>
      <c r="F22" s="5">
        <v>12</v>
      </c>
      <c r="G22" s="27">
        <f t="shared" si="0"/>
        <v>1.0958687999999999</v>
      </c>
    </row>
    <row r="23" spans="2:8" x14ac:dyDescent="0.25">
      <c r="B23" s="3"/>
      <c r="C23" s="9"/>
      <c r="D23" s="16" t="s">
        <v>38</v>
      </c>
      <c r="E23" s="31">
        <f>313.5727*Conversions!G13/1000</f>
        <v>0.326115608</v>
      </c>
      <c r="F23" s="5">
        <v>12</v>
      </c>
      <c r="G23" s="27">
        <f t="shared" si="0"/>
        <v>3.9133872959999998</v>
      </c>
    </row>
    <row r="24" spans="2:8" x14ac:dyDescent="0.25">
      <c r="B24" s="3"/>
      <c r="C24" s="9"/>
      <c r="D24" s="16" t="s">
        <v>39</v>
      </c>
      <c r="E24" s="31">
        <f>168.023*Conversions!G13/1000</f>
        <v>0.17474392</v>
      </c>
      <c r="F24" s="5">
        <v>12</v>
      </c>
      <c r="G24" s="27">
        <f t="shared" si="0"/>
        <v>2.0969270399999997</v>
      </c>
    </row>
    <row r="25" spans="2:8" x14ac:dyDescent="0.25">
      <c r="B25" s="3"/>
      <c r="C25" s="9"/>
      <c r="D25" s="16" t="s">
        <v>40</v>
      </c>
      <c r="E25" s="31">
        <f>5.57*Conversions!G14/1000</f>
        <v>1.5039000000000002E-2</v>
      </c>
      <c r="F25" s="5">
        <v>72</v>
      </c>
      <c r="G25" s="27">
        <f t="shared" si="0"/>
        <v>1.0828080000000002</v>
      </c>
      <c r="H25" t="s">
        <v>42</v>
      </c>
    </row>
    <row r="26" spans="2:8" x14ac:dyDescent="0.25">
      <c r="B26" s="3"/>
      <c r="C26" s="9"/>
      <c r="D26" s="16" t="s">
        <v>44</v>
      </c>
      <c r="E26" s="31">
        <f>2.95*Conversions!G13/1000</f>
        <v>3.0680000000000004E-3</v>
      </c>
      <c r="F26" s="5">
        <v>12</v>
      </c>
      <c r="G26" s="27">
        <f t="shared" si="0"/>
        <v>3.6816000000000002E-2</v>
      </c>
    </row>
    <row r="27" spans="2:8" x14ac:dyDescent="0.25">
      <c r="B27" s="3"/>
      <c r="C27" s="9"/>
      <c r="D27" s="16" t="s">
        <v>46</v>
      </c>
      <c r="E27" s="31">
        <f>9.58*Conversions!G13/1000</f>
        <v>9.9632000000000002E-3</v>
      </c>
      <c r="F27" s="5">
        <v>12</v>
      </c>
      <c r="G27" s="27">
        <f t="shared" si="0"/>
        <v>0.11955840000000001</v>
      </c>
    </row>
    <row r="28" spans="2:8" x14ac:dyDescent="0.25">
      <c r="B28" s="3"/>
      <c r="C28" s="9"/>
      <c r="D28" s="16" t="s">
        <v>47</v>
      </c>
      <c r="E28" s="31">
        <f>9*Conversions!G13/1000</f>
        <v>9.3600000000000003E-3</v>
      </c>
      <c r="F28" s="5">
        <v>12</v>
      </c>
      <c r="G28" s="27">
        <f t="shared" si="0"/>
        <v>0.11232</v>
      </c>
    </row>
    <row r="29" spans="2:8" x14ac:dyDescent="0.25">
      <c r="B29" s="3"/>
      <c r="C29" s="9"/>
      <c r="D29" s="16"/>
      <c r="E29" s="31"/>
      <c r="F29" s="5"/>
      <c r="G29" s="27"/>
    </row>
    <row r="30" spans="2:8" x14ac:dyDescent="0.25">
      <c r="B30" s="3"/>
      <c r="C30" s="9"/>
      <c r="D30" s="16" t="s">
        <v>43</v>
      </c>
      <c r="E30" s="31">
        <f>144.47*Conversions!G14/1000</f>
        <v>0.390069</v>
      </c>
      <c r="F30" s="5">
        <v>24</v>
      </c>
      <c r="G30" s="27">
        <f t="shared" si="0"/>
        <v>9.361656</v>
      </c>
    </row>
    <row r="31" spans="2:8" ht="15.75" thickBot="1" x14ac:dyDescent="0.3">
      <c r="B31" s="3"/>
      <c r="C31" s="10"/>
      <c r="D31" s="17" t="s">
        <v>33</v>
      </c>
      <c r="E31" s="32">
        <f>73.17*Conversions!G13/1000</f>
        <v>7.6096800000000006E-2</v>
      </c>
      <c r="F31" s="6">
        <v>12</v>
      </c>
      <c r="G31" s="27">
        <f t="shared" si="0"/>
        <v>0.91316160000000002</v>
      </c>
    </row>
    <row r="32" spans="2:8" ht="15.75" thickBot="1" x14ac:dyDescent="0.3">
      <c r="B32" s="3"/>
      <c r="C32" s="22" t="s">
        <v>20</v>
      </c>
      <c r="D32" s="23"/>
      <c r="E32" s="24"/>
      <c r="F32" s="25"/>
      <c r="G32" s="28">
        <f>SUM(G6:G31)</f>
        <v>84.03940736367332</v>
      </c>
    </row>
  </sheetData>
  <mergeCells count="3">
    <mergeCell ref="C11:C16"/>
    <mergeCell ref="C17:C31"/>
    <mergeCell ref="C7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08A8-8E8D-472E-BB68-C8101BC6A9BE}">
  <dimension ref="B3:G14"/>
  <sheetViews>
    <sheetView workbookViewId="0">
      <selection activeCell="G14" sqref="G14"/>
    </sheetView>
  </sheetViews>
  <sheetFormatPr defaultRowHeight="15" x14ac:dyDescent="0.25"/>
  <cols>
    <col min="6" max="6" width="25.140625" bestFit="1" customWidth="1"/>
  </cols>
  <sheetData>
    <row r="3" spans="2:7" x14ac:dyDescent="0.25">
      <c r="B3" s="1" t="s">
        <v>4</v>
      </c>
      <c r="C3" s="1"/>
      <c r="F3" s="1" t="s">
        <v>5</v>
      </c>
      <c r="G3" s="1"/>
    </row>
    <row r="4" spans="2:7" x14ac:dyDescent="0.25">
      <c r="B4" s="2" t="s">
        <v>2</v>
      </c>
      <c r="C4" s="2" t="s">
        <v>3</v>
      </c>
      <c r="F4" t="s">
        <v>11</v>
      </c>
      <c r="G4">
        <v>1.669</v>
      </c>
    </row>
    <row r="5" spans="2:7" x14ac:dyDescent="0.25">
      <c r="B5">
        <v>1</v>
      </c>
      <c r="C5">
        <f>0.0254*B5</f>
        <v>2.5399999999999999E-2</v>
      </c>
      <c r="F5" t="s">
        <v>12</v>
      </c>
      <c r="G5">
        <f>0.0424*12</f>
        <v>0.50880000000000003</v>
      </c>
    </row>
    <row r="6" spans="2:7" x14ac:dyDescent="0.25">
      <c r="F6" t="s">
        <v>12</v>
      </c>
      <c r="G6">
        <v>4.24E-2</v>
      </c>
    </row>
    <row r="8" spans="2:7" x14ac:dyDescent="0.25">
      <c r="F8" t="s">
        <v>7</v>
      </c>
      <c r="G8" t="s">
        <v>8</v>
      </c>
    </row>
    <row r="9" spans="2:7" x14ac:dyDescent="0.25">
      <c r="F9">
        <v>1</v>
      </c>
      <c r="G9">
        <f>F9/2.20462</f>
        <v>0.45359290943563974</v>
      </c>
    </row>
    <row r="10" spans="2:7" x14ac:dyDescent="0.25">
      <c r="F10" t="s">
        <v>9</v>
      </c>
      <c r="G10" t="s">
        <v>6</v>
      </c>
    </row>
    <row r="11" spans="2:7" x14ac:dyDescent="0.25">
      <c r="F11">
        <v>1</v>
      </c>
      <c r="G11">
        <f>F11*2.20462</f>
        <v>2.2046199999999998</v>
      </c>
    </row>
    <row r="13" spans="2:7" x14ac:dyDescent="0.25">
      <c r="F13" t="s">
        <v>29</v>
      </c>
      <c r="G13">
        <v>1.04</v>
      </c>
    </row>
    <row r="14" spans="2:7" x14ac:dyDescent="0.25">
      <c r="F14" t="s">
        <v>41</v>
      </c>
      <c r="G14">
        <v>2.7</v>
      </c>
    </row>
  </sheetData>
  <mergeCells count="2">
    <mergeCell ref="B3:C3"/>
    <mergeCell ref="F3:G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Weight Calcs</vt:lpstr>
      <vt:lpstr>Deprecated</vt:lpstr>
      <vt:lpstr>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Dawson Hemphill</dc:creator>
  <cp:lastModifiedBy>Dawson Hemphill</cp:lastModifiedBy>
  <dcterms:created xsi:type="dcterms:W3CDTF">2022-02-05T20:30:12Z</dcterms:created>
  <dcterms:modified xsi:type="dcterms:W3CDTF">2022-02-10T02:36:31Z</dcterms:modified>
</cp:coreProperties>
</file>