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7" sheetId="1" r:id="rId4"/>
  </sheets>
  <definedNames/>
  <calcPr/>
</workbook>
</file>

<file path=xl/sharedStrings.xml><?xml version="1.0" encoding="utf-8"?>
<sst xmlns="http://schemas.openxmlformats.org/spreadsheetml/2006/main" count="6" uniqueCount="5">
  <si>
    <t>1101,1,29,67,1102,0,1,65,1008,65,35,66,1005,66,28,1,67,65,20,4,0,1001,65,1,65,1106,0,8,99,35,67,101,99,105,32,110,39,101,115,116,32,112,97,115,32,117,110,101,32,105,110,116,99,111,100,101,32,112,114,111,103,114,97,109,10,485,546,350,100,791,199,115,144,649,41,1656,163,903,71,384,30,2,251,554,210,434,206,546,759,258,54,1478,48,438,601,326,5,1017,165,168,201,622,864,1338,24,1074,545,499,484,264,345,332,869,297,711,674,346,1139,317,875,242,725,250,1619,1408,956,380,366,187,1034,1555,467,170,114,1136,150,183,304,44,37,333,791,34,540,716,1923,342,6,922,18,24,1189,59,1726,636,442,426,1089,526,298,386,296,623,80,272,240,406,628,238,409,302,35,404,92,48,157,1545,409,1382,151,1656,3,76,14,115,566,650,197,448,573,161,86,140,875,128,319,4,822,530,189,247,667,82,316,274,110,206,1012,166,639,579,459,284,200,16,24,147,743,113,1562,387,60,84,797,14,30,1015,508,88,113,685,658,257,1507,348,30,808,416,9,835,671,16,474,885,230,47,463,1324,1263,183,603,739,0,296,789,1411,339,27,1154,31,882,409,646,92,153,147,974,497,308,85,311,135,627,811,295,698,2,20,1170,789,702,1194,1390,432,257,715,958,150,1295,144,1193,607,67,929,383,1051,1231,393,190,380,1203,1090,1238,143,206,210,1004,304,1305,392,143,1379,665,806,452,185,4,1,201,1104,633,274,493,472,141,674,1261,106,587,244,903,91,158,69,137,922,778,143,692,160,474,7,304,824,657,15,1110,806,295,1565,1162,358,725,877,440,690,13,69,111,304,300,493,249,105,746,20,163,561,913,558,252,13,193,508,12,845,120,205,154,1582,349,1471,529,268,23,689,6,776,565,401,0,623,186,62,95,148,275,1,137,320,0,19,1803,10,100,652,750,226,484,180,46,310,446,667,543,277,139,265,74,171,87,1753,337,162,59,1339,1040,1287,1084,192,169,50,1557,81,1120,271,167,977,76,295,12,54,710,36,364,521,989,1634,720,1031,1204,355,380,859,633,223,1207,221,31,138,1305,779,1026,52,92,216,221,0,980,130,1197,585,1213,63,157,213,993,1123,588,450,256,1021,90,1420,47,386,843,1188,1466,807,596,416,23,32,62,1289,317,368,491,907,1386,114,1620,39,344,1342,43,281,12,1202,257,1357,203,465,174,350,833,125,54,390,687,339,628,819,261,1341,840,643,414,82,373,428,1315,570,1070,686,893,70,728,70,358,1233,189,1247,244,1043,1135,42,531,962,35,30,1462,946,856,145,386,1134,1071,379,740,175,1205,234,354,5,1028,506,58,433,1055,749,854,99,298,1248,619,62,181,258,42,130,1698,1313,672,129,222,127,636,846,24,1324,946,622,689,168,329,301,458,173,591,772,93,282,8,320,106,233,412,556,2,522,369,8,1371,899,503,568,667,1199,92,115,899,952,81,629,175,274,763,204,339,236,317,257,731,1082,1724,211,516,165,91,334,1216,101,21,1340,235,336,1351,723,1745,183,841,104,172,1080,180,493,798,1468,45,1627,59,58,368,560,166,1125,136,26,1238,1580,420,1732,155,55,293,751,194,1723,175,11,30,10,307,57,66,704,285,685,241,565,368,50,181,1047,147,420,1341,20,37,400,798,476,1060,642,134,140,502,254,997,910,636,179,22,612,55,237,258,48,205,412,155,910,192,262,9,91,766,1426,71,5,315,285,186,629,422,1289,397,52,860,1390,106,887,1285,1196,684,36,703,199,4,277,151,82,293,1047,455,21,935,630,736,118,13,30,584,453,1446,381,585,810,177,1028,280,281,184,78,673,126,410,872,524,78,188,121,394,201,1764,609,350,706,428,88,783,189,643,305,516,259,582,309,985,338,21,235,73,44,585,71,983,175,1336,1056,10,8,537,701,1653,657,70,1242,442,52,973,203,173,959,964,272,348,3,567,714,1466,382,129,613,1042,686,461,57,523,740,726,149,1490,867,44,379,1270,547,649,1103,912,1354,985,458,887,603,1016,317,499,690,829,1231,364,772,29,57,357,467,484,202,150,109,95,414,444,383,62,124,645,723,772,881,1553,413,123,248,1085,453,260,214,113,1874,482,942,235,899,122,171,127,913,424,406,49,97,1848,295,1152,111,350,54,1160,2,16,156,448,394,740,49,1237,548,206,1206,775,748,728,48,238,148,109,18,56,64,515,163,609,273,301,396,207,51,478,1183,864,772,450,222,1387,269,40,87,426,164,1270,21,347,316,331,408,914,1046,173,48,398,177,431,47,1055,221,513,226,84,285,566,270,333,343,480,1802,101,683,168,1347,582,80,22,329,350,108,379,14,53,349,43,435,195,102,168,338</t>
  </si>
  <si>
    <t>&lt; - INPUT</t>
  </si>
  <si>
    <t>Linear Fuel</t>
  </si>
  <si>
    <t>P1 Min Fuel</t>
  </si>
  <si>
    <t>Triangular Num Fuel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</si>
</sst>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/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0" fillId="2" fontId="3" numFmtId="0" xfId="0" applyFont="1"/>
    <xf borderId="3" fillId="0" fontId="2" numFmtId="0" xfId="0" applyAlignment="1" applyBorder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</cols>
  <sheetData>
    <row r="1">
      <c r="A1" s="1" t="s">
        <v>0</v>
      </c>
      <c r="B1" s="2" t="s">
        <v>1</v>
      </c>
      <c r="C1" s="3">
        <f>IFERROR(__xludf.DUMMYFUNCTION("TRANSPOSE(SPLIT(A1,"",""))"),1101.0)</f>
        <v>1101</v>
      </c>
      <c r="D1" s="4"/>
      <c r="E1" s="5">
        <f t="array" ref="E1:BVC1">SEQUENCE(1,MAX(C:C),1)</f>
        <v>1</v>
      </c>
      <c r="F1" s="6">
        <v>2.0</v>
      </c>
      <c r="G1" s="6">
        <v>3.0</v>
      </c>
      <c r="H1" s="6">
        <v>4.0</v>
      </c>
      <c r="I1" s="6">
        <v>5.0</v>
      </c>
      <c r="J1" s="6">
        <v>6.0</v>
      </c>
      <c r="K1" s="6">
        <v>7.0</v>
      </c>
      <c r="L1" s="6">
        <v>8.0</v>
      </c>
      <c r="M1" s="6">
        <v>9.0</v>
      </c>
      <c r="N1" s="6">
        <v>10.0</v>
      </c>
      <c r="O1" s="6">
        <v>11.0</v>
      </c>
      <c r="P1" s="6">
        <v>12.0</v>
      </c>
      <c r="Q1" s="6">
        <v>13.0</v>
      </c>
      <c r="R1" s="6">
        <v>14.0</v>
      </c>
      <c r="S1" s="6">
        <v>15.0</v>
      </c>
      <c r="T1" s="6">
        <v>16.0</v>
      </c>
      <c r="U1" s="7">
        <v>17.0</v>
      </c>
      <c r="V1" s="7">
        <v>18.0</v>
      </c>
      <c r="W1" s="7">
        <v>19.0</v>
      </c>
      <c r="X1" s="7">
        <v>20.0</v>
      </c>
      <c r="Y1" s="7">
        <v>21.0</v>
      </c>
      <c r="Z1" s="7">
        <v>22.0</v>
      </c>
      <c r="AA1" s="7">
        <v>23.0</v>
      </c>
      <c r="AB1" s="7">
        <v>24.0</v>
      </c>
      <c r="AC1" s="7">
        <v>25.0</v>
      </c>
      <c r="AD1" s="7">
        <v>26.0</v>
      </c>
      <c r="AE1" s="7">
        <v>27.0</v>
      </c>
      <c r="AF1" s="7">
        <v>28.0</v>
      </c>
      <c r="AG1" s="7">
        <v>29.0</v>
      </c>
      <c r="AH1" s="7">
        <v>30.0</v>
      </c>
      <c r="AI1" s="7">
        <v>31.0</v>
      </c>
      <c r="AJ1" s="7">
        <v>32.0</v>
      </c>
      <c r="AK1" s="7">
        <v>33.0</v>
      </c>
      <c r="AL1" s="7">
        <v>34.0</v>
      </c>
      <c r="AM1" s="7">
        <v>35.0</v>
      </c>
      <c r="AN1" s="7">
        <v>36.0</v>
      </c>
      <c r="AO1" s="7">
        <v>37.0</v>
      </c>
      <c r="AP1" s="7">
        <v>38.0</v>
      </c>
      <c r="AQ1" s="7">
        <v>39.0</v>
      </c>
      <c r="AR1" s="7">
        <v>40.0</v>
      </c>
      <c r="AS1" s="7">
        <v>41.0</v>
      </c>
      <c r="AT1" s="7">
        <v>42.0</v>
      </c>
      <c r="AU1" s="7">
        <v>43.0</v>
      </c>
      <c r="AV1" s="7">
        <v>44.0</v>
      </c>
      <c r="AW1" s="7">
        <v>45.0</v>
      </c>
      <c r="AX1" s="7">
        <v>46.0</v>
      </c>
      <c r="AY1" s="7">
        <v>47.0</v>
      </c>
      <c r="AZ1" s="7">
        <v>48.0</v>
      </c>
      <c r="BA1" s="7">
        <v>49.0</v>
      </c>
      <c r="BB1" s="7">
        <v>50.0</v>
      </c>
      <c r="BC1" s="7">
        <v>51.0</v>
      </c>
      <c r="BD1" s="7">
        <v>52.0</v>
      </c>
      <c r="BE1" s="7">
        <v>53.0</v>
      </c>
      <c r="BF1" s="7">
        <v>54.0</v>
      </c>
      <c r="BG1" s="7">
        <v>55.0</v>
      </c>
      <c r="BH1" s="7">
        <v>56.0</v>
      </c>
      <c r="BI1" s="7">
        <v>57.0</v>
      </c>
      <c r="BJ1" s="7">
        <v>58.0</v>
      </c>
      <c r="BK1" s="7">
        <v>59.0</v>
      </c>
      <c r="BL1" s="7">
        <v>60.0</v>
      </c>
      <c r="BM1" s="7">
        <v>61.0</v>
      </c>
      <c r="BN1" s="7">
        <v>62.0</v>
      </c>
      <c r="BO1" s="7">
        <v>63.0</v>
      </c>
      <c r="BP1" s="7">
        <v>64.0</v>
      </c>
      <c r="BQ1" s="7">
        <v>65.0</v>
      </c>
      <c r="BR1" s="7">
        <v>66.0</v>
      </c>
      <c r="BS1" s="7">
        <v>67.0</v>
      </c>
      <c r="BT1" s="7">
        <v>68.0</v>
      </c>
      <c r="BU1" s="7">
        <v>69.0</v>
      </c>
      <c r="BV1" s="7">
        <v>70.0</v>
      </c>
      <c r="BW1" s="7">
        <v>71.0</v>
      </c>
      <c r="BX1" s="7">
        <v>72.0</v>
      </c>
      <c r="BY1" s="7">
        <v>73.0</v>
      </c>
      <c r="BZ1" s="7">
        <v>74.0</v>
      </c>
      <c r="CA1" s="7">
        <v>75.0</v>
      </c>
      <c r="CB1" s="7">
        <v>76.0</v>
      </c>
      <c r="CC1" s="7">
        <v>77.0</v>
      </c>
      <c r="CD1" s="7">
        <v>78.0</v>
      </c>
      <c r="CE1" s="7">
        <v>79.0</v>
      </c>
      <c r="CF1" s="7">
        <v>80.0</v>
      </c>
      <c r="CG1" s="7">
        <v>81.0</v>
      </c>
      <c r="CH1" s="7">
        <v>82.0</v>
      </c>
      <c r="CI1" s="7">
        <v>83.0</v>
      </c>
      <c r="CJ1" s="7">
        <v>84.0</v>
      </c>
      <c r="CK1" s="7">
        <v>85.0</v>
      </c>
      <c r="CL1" s="7">
        <v>86.0</v>
      </c>
      <c r="CM1" s="7">
        <v>87.0</v>
      </c>
      <c r="CN1" s="7">
        <v>88.0</v>
      </c>
      <c r="CO1" s="7">
        <v>89.0</v>
      </c>
      <c r="CP1" s="7">
        <v>90.0</v>
      </c>
      <c r="CQ1" s="7">
        <v>91.0</v>
      </c>
      <c r="CR1" s="7">
        <v>92.0</v>
      </c>
      <c r="CS1" s="7">
        <v>93.0</v>
      </c>
      <c r="CT1" s="7">
        <v>94.0</v>
      </c>
      <c r="CU1" s="7">
        <v>95.0</v>
      </c>
      <c r="CV1" s="7">
        <v>96.0</v>
      </c>
      <c r="CW1" s="7">
        <v>97.0</v>
      </c>
      <c r="CX1" s="7">
        <v>98.0</v>
      </c>
      <c r="CY1" s="7">
        <v>99.0</v>
      </c>
      <c r="CZ1" s="7">
        <v>100.0</v>
      </c>
      <c r="DA1" s="7">
        <v>101.0</v>
      </c>
      <c r="DB1" s="7">
        <v>102.0</v>
      </c>
      <c r="DC1" s="7">
        <v>103.0</v>
      </c>
      <c r="DD1" s="7">
        <v>104.0</v>
      </c>
      <c r="DE1" s="7">
        <v>105.0</v>
      </c>
      <c r="DF1" s="7">
        <v>106.0</v>
      </c>
      <c r="DG1" s="7">
        <v>107.0</v>
      </c>
      <c r="DH1" s="7">
        <v>108.0</v>
      </c>
      <c r="DI1" s="7">
        <v>109.0</v>
      </c>
      <c r="DJ1" s="7">
        <v>110.0</v>
      </c>
      <c r="DK1" s="7">
        <v>111.0</v>
      </c>
      <c r="DL1" s="7">
        <v>112.0</v>
      </c>
      <c r="DM1" s="7">
        <v>113.0</v>
      </c>
      <c r="DN1" s="7">
        <v>114.0</v>
      </c>
      <c r="DO1" s="7">
        <v>115.0</v>
      </c>
      <c r="DP1" s="7">
        <v>116.0</v>
      </c>
      <c r="DQ1" s="7">
        <v>117.0</v>
      </c>
      <c r="DR1" s="7">
        <v>118.0</v>
      </c>
      <c r="DS1" s="7">
        <v>119.0</v>
      </c>
      <c r="DT1" s="7">
        <v>120.0</v>
      </c>
      <c r="DU1" s="7">
        <v>121.0</v>
      </c>
      <c r="DV1" s="7">
        <v>122.0</v>
      </c>
      <c r="DW1" s="7">
        <v>123.0</v>
      </c>
      <c r="DX1" s="7">
        <v>124.0</v>
      </c>
      <c r="DY1" s="7">
        <v>125.0</v>
      </c>
      <c r="DZ1" s="7">
        <v>126.0</v>
      </c>
      <c r="EA1" s="7">
        <v>127.0</v>
      </c>
      <c r="EB1" s="7">
        <v>128.0</v>
      </c>
      <c r="EC1" s="7">
        <v>129.0</v>
      </c>
      <c r="ED1" s="7">
        <v>130.0</v>
      </c>
      <c r="EE1" s="7">
        <v>131.0</v>
      </c>
      <c r="EF1" s="7">
        <v>132.0</v>
      </c>
      <c r="EG1" s="7">
        <v>133.0</v>
      </c>
      <c r="EH1" s="7">
        <v>134.0</v>
      </c>
      <c r="EI1" s="7">
        <v>135.0</v>
      </c>
      <c r="EJ1" s="7">
        <v>136.0</v>
      </c>
      <c r="EK1" s="7">
        <v>137.0</v>
      </c>
      <c r="EL1" s="7">
        <v>138.0</v>
      </c>
      <c r="EM1" s="7">
        <v>139.0</v>
      </c>
      <c r="EN1" s="7">
        <v>140.0</v>
      </c>
      <c r="EO1" s="7">
        <v>141.0</v>
      </c>
      <c r="EP1" s="7">
        <v>142.0</v>
      </c>
      <c r="EQ1" s="7">
        <v>143.0</v>
      </c>
      <c r="ER1" s="7">
        <v>144.0</v>
      </c>
      <c r="ES1" s="7">
        <v>145.0</v>
      </c>
      <c r="ET1" s="7">
        <v>146.0</v>
      </c>
      <c r="EU1" s="7">
        <v>147.0</v>
      </c>
      <c r="EV1" s="7">
        <v>148.0</v>
      </c>
      <c r="EW1" s="7">
        <v>149.0</v>
      </c>
      <c r="EX1" s="7">
        <v>150.0</v>
      </c>
      <c r="EY1" s="7">
        <v>151.0</v>
      </c>
      <c r="EZ1" s="7">
        <v>152.0</v>
      </c>
      <c r="FA1" s="7">
        <v>153.0</v>
      </c>
      <c r="FB1" s="7">
        <v>154.0</v>
      </c>
      <c r="FC1" s="7">
        <v>155.0</v>
      </c>
      <c r="FD1" s="7">
        <v>156.0</v>
      </c>
      <c r="FE1" s="7">
        <v>157.0</v>
      </c>
      <c r="FF1" s="7">
        <v>158.0</v>
      </c>
      <c r="FG1" s="7">
        <v>159.0</v>
      </c>
      <c r="FH1" s="7">
        <v>160.0</v>
      </c>
      <c r="FI1" s="7">
        <v>161.0</v>
      </c>
      <c r="FJ1" s="7">
        <v>162.0</v>
      </c>
      <c r="FK1" s="7">
        <v>163.0</v>
      </c>
      <c r="FL1" s="7">
        <v>164.0</v>
      </c>
      <c r="FM1" s="7">
        <v>165.0</v>
      </c>
      <c r="FN1" s="7">
        <v>166.0</v>
      </c>
      <c r="FO1" s="7">
        <v>167.0</v>
      </c>
      <c r="FP1" s="7">
        <v>168.0</v>
      </c>
      <c r="FQ1" s="7">
        <v>169.0</v>
      </c>
      <c r="FR1" s="7">
        <v>170.0</v>
      </c>
      <c r="FS1" s="7">
        <v>171.0</v>
      </c>
      <c r="FT1" s="7">
        <v>172.0</v>
      </c>
      <c r="FU1" s="7">
        <v>173.0</v>
      </c>
      <c r="FV1" s="7">
        <v>174.0</v>
      </c>
      <c r="FW1" s="7">
        <v>175.0</v>
      </c>
      <c r="FX1" s="7">
        <v>176.0</v>
      </c>
      <c r="FY1" s="7">
        <v>177.0</v>
      </c>
      <c r="FZ1" s="7">
        <v>178.0</v>
      </c>
      <c r="GA1" s="7">
        <v>179.0</v>
      </c>
      <c r="GB1" s="7">
        <v>180.0</v>
      </c>
      <c r="GC1" s="7">
        <v>181.0</v>
      </c>
      <c r="GD1" s="7">
        <v>182.0</v>
      </c>
      <c r="GE1" s="7">
        <v>183.0</v>
      </c>
      <c r="GF1" s="7">
        <v>184.0</v>
      </c>
      <c r="GG1" s="7">
        <v>185.0</v>
      </c>
      <c r="GH1" s="7">
        <v>186.0</v>
      </c>
      <c r="GI1" s="7">
        <v>187.0</v>
      </c>
      <c r="GJ1" s="7">
        <v>188.0</v>
      </c>
      <c r="GK1" s="7">
        <v>189.0</v>
      </c>
      <c r="GL1" s="7">
        <v>190.0</v>
      </c>
      <c r="GM1" s="7">
        <v>191.0</v>
      </c>
      <c r="GN1" s="7">
        <v>192.0</v>
      </c>
      <c r="GO1" s="7">
        <v>193.0</v>
      </c>
      <c r="GP1" s="7">
        <v>194.0</v>
      </c>
      <c r="GQ1" s="7">
        <v>195.0</v>
      </c>
      <c r="GR1" s="7">
        <v>196.0</v>
      </c>
      <c r="GS1" s="7">
        <v>197.0</v>
      </c>
      <c r="GT1" s="7">
        <v>198.0</v>
      </c>
      <c r="GU1" s="7">
        <v>199.0</v>
      </c>
      <c r="GV1" s="7">
        <v>200.0</v>
      </c>
      <c r="GW1" s="7">
        <v>201.0</v>
      </c>
      <c r="GX1" s="7">
        <v>202.0</v>
      </c>
      <c r="GY1" s="7">
        <v>203.0</v>
      </c>
      <c r="GZ1" s="7">
        <v>204.0</v>
      </c>
      <c r="HA1" s="7">
        <v>205.0</v>
      </c>
      <c r="HB1" s="7">
        <v>206.0</v>
      </c>
      <c r="HC1" s="7">
        <v>207.0</v>
      </c>
      <c r="HD1" s="7">
        <v>208.0</v>
      </c>
      <c r="HE1" s="7">
        <v>209.0</v>
      </c>
      <c r="HF1" s="7">
        <v>210.0</v>
      </c>
      <c r="HG1" s="7">
        <v>211.0</v>
      </c>
      <c r="HH1" s="7">
        <v>212.0</v>
      </c>
      <c r="HI1" s="7">
        <v>213.0</v>
      </c>
      <c r="HJ1" s="7">
        <v>214.0</v>
      </c>
      <c r="HK1" s="7">
        <v>215.0</v>
      </c>
      <c r="HL1" s="7">
        <v>216.0</v>
      </c>
      <c r="HM1" s="7">
        <v>217.0</v>
      </c>
      <c r="HN1" s="7">
        <v>218.0</v>
      </c>
      <c r="HO1" s="7">
        <v>219.0</v>
      </c>
      <c r="HP1" s="7">
        <v>220.0</v>
      </c>
      <c r="HQ1" s="7">
        <v>221.0</v>
      </c>
      <c r="HR1" s="7">
        <v>222.0</v>
      </c>
      <c r="HS1" s="7">
        <v>223.0</v>
      </c>
      <c r="HT1" s="7">
        <v>224.0</v>
      </c>
      <c r="HU1" s="7">
        <v>225.0</v>
      </c>
      <c r="HV1" s="7">
        <v>226.0</v>
      </c>
      <c r="HW1" s="7">
        <v>227.0</v>
      </c>
      <c r="HX1" s="7">
        <v>228.0</v>
      </c>
      <c r="HY1" s="7">
        <v>229.0</v>
      </c>
      <c r="HZ1" s="7">
        <v>230.0</v>
      </c>
      <c r="IA1" s="7">
        <v>231.0</v>
      </c>
      <c r="IB1" s="7">
        <v>232.0</v>
      </c>
      <c r="IC1" s="7">
        <v>233.0</v>
      </c>
      <c r="ID1" s="7">
        <v>234.0</v>
      </c>
      <c r="IE1" s="7">
        <v>235.0</v>
      </c>
      <c r="IF1" s="7">
        <v>236.0</v>
      </c>
      <c r="IG1" s="7">
        <v>237.0</v>
      </c>
      <c r="IH1" s="7">
        <v>238.0</v>
      </c>
      <c r="II1" s="7">
        <v>239.0</v>
      </c>
      <c r="IJ1" s="7">
        <v>240.0</v>
      </c>
      <c r="IK1" s="7">
        <v>241.0</v>
      </c>
      <c r="IL1" s="7">
        <v>242.0</v>
      </c>
      <c r="IM1" s="7">
        <v>243.0</v>
      </c>
      <c r="IN1" s="7">
        <v>244.0</v>
      </c>
      <c r="IO1" s="7">
        <v>245.0</v>
      </c>
      <c r="IP1" s="7">
        <v>246.0</v>
      </c>
      <c r="IQ1" s="7">
        <v>247.0</v>
      </c>
      <c r="IR1" s="7">
        <v>248.0</v>
      </c>
      <c r="IS1" s="7">
        <v>249.0</v>
      </c>
      <c r="IT1" s="7">
        <v>250.0</v>
      </c>
      <c r="IU1" s="7">
        <v>251.0</v>
      </c>
      <c r="IV1" s="7">
        <v>252.0</v>
      </c>
      <c r="IW1" s="7">
        <v>253.0</v>
      </c>
      <c r="IX1" s="7">
        <v>254.0</v>
      </c>
      <c r="IY1" s="7">
        <v>255.0</v>
      </c>
      <c r="IZ1" s="7">
        <v>256.0</v>
      </c>
      <c r="JA1" s="7">
        <v>257.0</v>
      </c>
      <c r="JB1" s="7">
        <v>258.0</v>
      </c>
      <c r="JC1" s="7">
        <v>259.0</v>
      </c>
      <c r="JD1" s="7">
        <v>260.0</v>
      </c>
      <c r="JE1" s="7">
        <v>261.0</v>
      </c>
      <c r="JF1" s="7">
        <v>262.0</v>
      </c>
      <c r="JG1" s="7">
        <v>263.0</v>
      </c>
      <c r="JH1" s="7">
        <v>264.0</v>
      </c>
      <c r="JI1" s="7">
        <v>265.0</v>
      </c>
      <c r="JJ1" s="7">
        <v>266.0</v>
      </c>
      <c r="JK1" s="7">
        <v>267.0</v>
      </c>
      <c r="JL1" s="7">
        <v>268.0</v>
      </c>
      <c r="JM1" s="7">
        <v>269.0</v>
      </c>
      <c r="JN1" s="7">
        <v>270.0</v>
      </c>
      <c r="JO1" s="7">
        <v>271.0</v>
      </c>
      <c r="JP1" s="7">
        <v>272.0</v>
      </c>
      <c r="JQ1" s="7">
        <v>273.0</v>
      </c>
      <c r="JR1" s="7">
        <v>274.0</v>
      </c>
      <c r="JS1" s="7">
        <v>275.0</v>
      </c>
      <c r="JT1" s="7">
        <v>276.0</v>
      </c>
      <c r="JU1" s="7">
        <v>277.0</v>
      </c>
      <c r="JV1" s="7">
        <v>278.0</v>
      </c>
      <c r="JW1" s="7">
        <v>279.0</v>
      </c>
      <c r="JX1" s="7">
        <v>280.0</v>
      </c>
      <c r="JY1" s="7">
        <v>281.0</v>
      </c>
      <c r="JZ1" s="7">
        <v>282.0</v>
      </c>
      <c r="KA1" s="7">
        <v>283.0</v>
      </c>
      <c r="KB1" s="7">
        <v>284.0</v>
      </c>
      <c r="KC1" s="7">
        <v>285.0</v>
      </c>
      <c r="KD1" s="7">
        <v>286.0</v>
      </c>
      <c r="KE1" s="7">
        <v>287.0</v>
      </c>
      <c r="KF1" s="7">
        <v>288.0</v>
      </c>
      <c r="KG1" s="7">
        <v>289.0</v>
      </c>
      <c r="KH1" s="7">
        <v>290.0</v>
      </c>
      <c r="KI1" s="7">
        <v>291.0</v>
      </c>
      <c r="KJ1" s="7">
        <v>292.0</v>
      </c>
      <c r="KK1" s="7">
        <v>293.0</v>
      </c>
      <c r="KL1" s="7">
        <v>294.0</v>
      </c>
      <c r="KM1" s="7">
        <v>295.0</v>
      </c>
      <c r="KN1" s="7">
        <v>296.0</v>
      </c>
      <c r="KO1" s="7">
        <v>297.0</v>
      </c>
      <c r="KP1" s="7">
        <v>298.0</v>
      </c>
      <c r="KQ1" s="7">
        <v>299.0</v>
      </c>
      <c r="KR1" s="7">
        <v>300.0</v>
      </c>
      <c r="KS1" s="7">
        <v>301.0</v>
      </c>
      <c r="KT1" s="7">
        <v>302.0</v>
      </c>
      <c r="KU1" s="7">
        <v>303.0</v>
      </c>
      <c r="KV1" s="7">
        <v>304.0</v>
      </c>
      <c r="KW1" s="7">
        <v>305.0</v>
      </c>
      <c r="KX1" s="7">
        <v>306.0</v>
      </c>
      <c r="KY1" s="7">
        <v>307.0</v>
      </c>
      <c r="KZ1" s="7">
        <v>308.0</v>
      </c>
      <c r="LA1" s="7">
        <v>309.0</v>
      </c>
      <c r="LB1" s="7">
        <v>310.0</v>
      </c>
      <c r="LC1" s="7">
        <v>311.0</v>
      </c>
      <c r="LD1" s="7">
        <v>312.0</v>
      </c>
      <c r="LE1" s="7">
        <v>313.0</v>
      </c>
      <c r="LF1" s="7">
        <v>314.0</v>
      </c>
      <c r="LG1" s="7">
        <v>315.0</v>
      </c>
      <c r="LH1" s="7">
        <v>316.0</v>
      </c>
      <c r="LI1" s="7">
        <v>317.0</v>
      </c>
      <c r="LJ1" s="7">
        <v>318.0</v>
      </c>
      <c r="LK1" s="7">
        <v>319.0</v>
      </c>
      <c r="LL1" s="7">
        <v>320.0</v>
      </c>
      <c r="LM1" s="7">
        <v>321.0</v>
      </c>
      <c r="LN1" s="7">
        <v>322.0</v>
      </c>
      <c r="LO1" s="7">
        <v>323.0</v>
      </c>
      <c r="LP1" s="7">
        <v>324.0</v>
      </c>
      <c r="LQ1" s="7">
        <v>325.0</v>
      </c>
      <c r="LR1" s="7">
        <v>326.0</v>
      </c>
      <c r="LS1" s="7">
        <v>327.0</v>
      </c>
      <c r="LT1" s="7">
        <v>328.0</v>
      </c>
      <c r="LU1" s="7">
        <v>329.0</v>
      </c>
      <c r="LV1" s="7">
        <v>330.0</v>
      </c>
      <c r="LW1" s="7">
        <v>331.0</v>
      </c>
      <c r="LX1" s="7">
        <v>332.0</v>
      </c>
      <c r="LY1" s="7">
        <v>333.0</v>
      </c>
      <c r="LZ1" s="7">
        <v>334.0</v>
      </c>
      <c r="MA1" s="7">
        <v>335.0</v>
      </c>
      <c r="MB1" s="7">
        <v>336.0</v>
      </c>
      <c r="MC1" s="7">
        <v>337.0</v>
      </c>
      <c r="MD1" s="7">
        <v>338.0</v>
      </c>
      <c r="ME1" s="7">
        <v>339.0</v>
      </c>
      <c r="MF1" s="7">
        <v>340.0</v>
      </c>
      <c r="MG1" s="7">
        <v>341.0</v>
      </c>
      <c r="MH1" s="7">
        <v>342.0</v>
      </c>
      <c r="MI1" s="7">
        <v>343.0</v>
      </c>
      <c r="MJ1" s="7">
        <v>344.0</v>
      </c>
      <c r="MK1" s="7">
        <v>345.0</v>
      </c>
      <c r="ML1" s="7">
        <v>346.0</v>
      </c>
      <c r="MM1" s="7">
        <v>347.0</v>
      </c>
      <c r="MN1" s="7">
        <v>348.0</v>
      </c>
      <c r="MO1" s="7">
        <v>349.0</v>
      </c>
      <c r="MP1" s="7">
        <v>350.0</v>
      </c>
      <c r="MQ1" s="7">
        <v>351.0</v>
      </c>
      <c r="MR1" s="7">
        <v>352.0</v>
      </c>
      <c r="MS1" s="7">
        <v>353.0</v>
      </c>
      <c r="MT1" s="7">
        <v>354.0</v>
      </c>
      <c r="MU1" s="7">
        <v>355.0</v>
      </c>
      <c r="MV1" s="7">
        <v>356.0</v>
      </c>
      <c r="MW1" s="7">
        <v>357.0</v>
      </c>
      <c r="MX1" s="7">
        <v>358.0</v>
      </c>
      <c r="MY1" s="7">
        <v>359.0</v>
      </c>
      <c r="MZ1" s="7">
        <v>360.0</v>
      </c>
      <c r="NA1" s="7">
        <v>361.0</v>
      </c>
      <c r="NB1" s="7">
        <v>362.0</v>
      </c>
      <c r="NC1" s="7">
        <v>363.0</v>
      </c>
      <c r="ND1" s="7">
        <v>364.0</v>
      </c>
      <c r="NE1" s="7">
        <v>365.0</v>
      </c>
      <c r="NF1" s="7">
        <v>366.0</v>
      </c>
      <c r="NG1" s="7">
        <v>367.0</v>
      </c>
      <c r="NH1" s="7">
        <v>368.0</v>
      </c>
      <c r="NI1" s="7">
        <v>369.0</v>
      </c>
      <c r="NJ1" s="7">
        <v>370.0</v>
      </c>
      <c r="NK1" s="7">
        <v>371.0</v>
      </c>
      <c r="NL1" s="7">
        <v>372.0</v>
      </c>
      <c r="NM1" s="7">
        <v>373.0</v>
      </c>
      <c r="NN1" s="7">
        <v>374.0</v>
      </c>
      <c r="NO1" s="7">
        <v>375.0</v>
      </c>
      <c r="NP1" s="7">
        <v>376.0</v>
      </c>
      <c r="NQ1" s="7">
        <v>377.0</v>
      </c>
      <c r="NR1" s="7">
        <v>378.0</v>
      </c>
      <c r="NS1" s="7">
        <v>379.0</v>
      </c>
      <c r="NT1" s="7">
        <v>380.0</v>
      </c>
      <c r="NU1" s="7">
        <v>381.0</v>
      </c>
      <c r="NV1" s="7">
        <v>382.0</v>
      </c>
      <c r="NW1" s="7">
        <v>383.0</v>
      </c>
      <c r="NX1" s="7">
        <v>384.0</v>
      </c>
      <c r="NY1" s="7">
        <v>385.0</v>
      </c>
      <c r="NZ1" s="7">
        <v>386.0</v>
      </c>
      <c r="OA1" s="7">
        <v>387.0</v>
      </c>
      <c r="OB1" s="7">
        <v>388.0</v>
      </c>
      <c r="OC1" s="7">
        <v>389.0</v>
      </c>
      <c r="OD1" s="7">
        <v>390.0</v>
      </c>
      <c r="OE1" s="7">
        <v>391.0</v>
      </c>
      <c r="OF1" s="7">
        <v>392.0</v>
      </c>
      <c r="OG1" s="7">
        <v>393.0</v>
      </c>
      <c r="OH1" s="7">
        <v>394.0</v>
      </c>
      <c r="OI1" s="7">
        <v>395.0</v>
      </c>
      <c r="OJ1" s="7">
        <v>396.0</v>
      </c>
      <c r="OK1" s="7">
        <v>397.0</v>
      </c>
      <c r="OL1" s="7">
        <v>398.0</v>
      </c>
      <c r="OM1" s="7">
        <v>399.0</v>
      </c>
      <c r="ON1" s="7">
        <v>400.0</v>
      </c>
      <c r="OO1" s="7">
        <v>401.0</v>
      </c>
      <c r="OP1" s="7">
        <v>402.0</v>
      </c>
      <c r="OQ1" s="7">
        <v>403.0</v>
      </c>
      <c r="OR1" s="7">
        <v>404.0</v>
      </c>
      <c r="OS1" s="7">
        <v>405.0</v>
      </c>
      <c r="OT1" s="7">
        <v>406.0</v>
      </c>
      <c r="OU1" s="7">
        <v>407.0</v>
      </c>
      <c r="OV1" s="7">
        <v>408.0</v>
      </c>
      <c r="OW1" s="7">
        <v>409.0</v>
      </c>
      <c r="OX1" s="7">
        <v>410.0</v>
      </c>
      <c r="OY1" s="7">
        <v>411.0</v>
      </c>
      <c r="OZ1" s="7">
        <v>412.0</v>
      </c>
      <c r="PA1" s="7">
        <v>413.0</v>
      </c>
      <c r="PB1" s="7">
        <v>414.0</v>
      </c>
      <c r="PC1" s="7">
        <v>415.0</v>
      </c>
      <c r="PD1" s="7">
        <v>416.0</v>
      </c>
      <c r="PE1" s="7">
        <v>417.0</v>
      </c>
      <c r="PF1" s="7">
        <v>418.0</v>
      </c>
      <c r="PG1" s="7">
        <v>419.0</v>
      </c>
      <c r="PH1" s="7">
        <v>420.0</v>
      </c>
      <c r="PI1" s="7">
        <v>421.0</v>
      </c>
      <c r="PJ1" s="7">
        <v>422.0</v>
      </c>
      <c r="PK1" s="7">
        <v>423.0</v>
      </c>
      <c r="PL1" s="7">
        <v>424.0</v>
      </c>
      <c r="PM1" s="7">
        <v>425.0</v>
      </c>
      <c r="PN1" s="7">
        <v>426.0</v>
      </c>
      <c r="PO1" s="7">
        <v>427.0</v>
      </c>
      <c r="PP1" s="7">
        <v>428.0</v>
      </c>
      <c r="PQ1" s="7">
        <v>429.0</v>
      </c>
      <c r="PR1" s="7">
        <v>430.0</v>
      </c>
      <c r="PS1" s="7">
        <v>431.0</v>
      </c>
      <c r="PT1" s="7">
        <v>432.0</v>
      </c>
      <c r="PU1" s="7">
        <v>433.0</v>
      </c>
      <c r="PV1" s="7">
        <v>434.0</v>
      </c>
      <c r="PW1" s="7">
        <v>435.0</v>
      </c>
      <c r="PX1" s="7">
        <v>436.0</v>
      </c>
      <c r="PY1" s="7">
        <v>437.0</v>
      </c>
      <c r="PZ1" s="7">
        <v>438.0</v>
      </c>
      <c r="QA1" s="7">
        <v>439.0</v>
      </c>
      <c r="QB1" s="7">
        <v>440.0</v>
      </c>
      <c r="QC1" s="7">
        <v>441.0</v>
      </c>
      <c r="QD1" s="7">
        <v>442.0</v>
      </c>
      <c r="QE1" s="7">
        <v>443.0</v>
      </c>
      <c r="QF1" s="7">
        <v>444.0</v>
      </c>
      <c r="QG1" s="7">
        <v>445.0</v>
      </c>
      <c r="QH1" s="7">
        <v>446.0</v>
      </c>
      <c r="QI1" s="7">
        <v>447.0</v>
      </c>
      <c r="QJ1" s="7">
        <v>448.0</v>
      </c>
      <c r="QK1" s="7">
        <v>449.0</v>
      </c>
      <c r="QL1" s="7">
        <v>450.0</v>
      </c>
      <c r="QM1" s="7">
        <v>451.0</v>
      </c>
      <c r="QN1" s="7">
        <v>452.0</v>
      </c>
      <c r="QO1" s="7">
        <v>453.0</v>
      </c>
      <c r="QP1" s="7">
        <v>454.0</v>
      </c>
      <c r="QQ1" s="7">
        <v>455.0</v>
      </c>
      <c r="QR1" s="7">
        <v>456.0</v>
      </c>
      <c r="QS1" s="7">
        <v>457.0</v>
      </c>
      <c r="QT1" s="7">
        <v>458.0</v>
      </c>
      <c r="QU1" s="7">
        <v>459.0</v>
      </c>
      <c r="QV1" s="7">
        <v>460.0</v>
      </c>
      <c r="QW1" s="7">
        <v>461.0</v>
      </c>
      <c r="QX1" s="7">
        <v>462.0</v>
      </c>
      <c r="QY1" s="7">
        <v>463.0</v>
      </c>
      <c r="QZ1" s="7">
        <v>464.0</v>
      </c>
      <c r="RA1" s="7">
        <v>465.0</v>
      </c>
      <c r="RB1" s="7">
        <v>466.0</v>
      </c>
      <c r="RC1" s="7">
        <v>467.0</v>
      </c>
      <c r="RD1" s="7">
        <v>468.0</v>
      </c>
      <c r="RE1" s="7">
        <v>469.0</v>
      </c>
      <c r="RF1" s="7">
        <v>470.0</v>
      </c>
      <c r="RG1" s="7">
        <v>471.0</v>
      </c>
      <c r="RH1" s="7">
        <v>472.0</v>
      </c>
      <c r="RI1" s="7">
        <v>473.0</v>
      </c>
      <c r="RJ1" s="7">
        <v>474.0</v>
      </c>
      <c r="RK1" s="7">
        <v>475.0</v>
      </c>
      <c r="RL1" s="7">
        <v>476.0</v>
      </c>
      <c r="RM1" s="7">
        <v>477.0</v>
      </c>
      <c r="RN1" s="7">
        <v>478.0</v>
      </c>
      <c r="RO1" s="7">
        <v>479.0</v>
      </c>
      <c r="RP1" s="7">
        <v>480.0</v>
      </c>
      <c r="RQ1" s="7">
        <v>481.0</v>
      </c>
      <c r="RR1" s="7">
        <v>482.0</v>
      </c>
      <c r="RS1" s="7">
        <v>483.0</v>
      </c>
      <c r="RT1" s="7">
        <v>484.0</v>
      </c>
      <c r="RU1" s="7">
        <v>485.0</v>
      </c>
      <c r="RV1" s="7">
        <v>486.0</v>
      </c>
      <c r="RW1" s="7">
        <v>487.0</v>
      </c>
      <c r="RX1" s="7">
        <v>488.0</v>
      </c>
      <c r="RY1" s="7">
        <v>489.0</v>
      </c>
      <c r="RZ1" s="7">
        <v>490.0</v>
      </c>
      <c r="SA1" s="7">
        <v>491.0</v>
      </c>
      <c r="SB1" s="7">
        <v>492.0</v>
      </c>
      <c r="SC1" s="7">
        <v>493.0</v>
      </c>
      <c r="SD1" s="7">
        <v>494.0</v>
      </c>
      <c r="SE1" s="7">
        <v>495.0</v>
      </c>
      <c r="SF1" s="7">
        <v>496.0</v>
      </c>
      <c r="SG1" s="7">
        <v>497.0</v>
      </c>
      <c r="SH1" s="7">
        <v>498.0</v>
      </c>
      <c r="SI1" s="7">
        <v>499.0</v>
      </c>
      <c r="SJ1" s="7">
        <v>500.0</v>
      </c>
      <c r="SK1" s="7">
        <v>501.0</v>
      </c>
      <c r="SL1" s="7">
        <v>502.0</v>
      </c>
      <c r="SM1" s="7">
        <v>503.0</v>
      </c>
      <c r="SN1" s="7">
        <v>504.0</v>
      </c>
      <c r="SO1" s="7">
        <v>505.0</v>
      </c>
      <c r="SP1" s="7">
        <v>506.0</v>
      </c>
      <c r="SQ1" s="7">
        <v>507.0</v>
      </c>
      <c r="SR1" s="7">
        <v>508.0</v>
      </c>
      <c r="SS1" s="7">
        <v>509.0</v>
      </c>
      <c r="ST1" s="7">
        <v>510.0</v>
      </c>
      <c r="SU1" s="7">
        <v>511.0</v>
      </c>
      <c r="SV1" s="7">
        <v>512.0</v>
      </c>
      <c r="SW1" s="7">
        <v>513.0</v>
      </c>
      <c r="SX1" s="7">
        <v>514.0</v>
      </c>
      <c r="SY1" s="7">
        <v>515.0</v>
      </c>
      <c r="SZ1" s="7">
        <v>516.0</v>
      </c>
      <c r="TA1" s="7">
        <v>517.0</v>
      </c>
      <c r="TB1" s="7">
        <v>518.0</v>
      </c>
      <c r="TC1" s="7">
        <v>519.0</v>
      </c>
      <c r="TD1" s="7">
        <v>520.0</v>
      </c>
      <c r="TE1" s="7">
        <v>521.0</v>
      </c>
      <c r="TF1" s="7">
        <v>522.0</v>
      </c>
      <c r="TG1" s="7">
        <v>523.0</v>
      </c>
      <c r="TH1" s="7">
        <v>524.0</v>
      </c>
      <c r="TI1" s="7">
        <v>525.0</v>
      </c>
      <c r="TJ1" s="7">
        <v>526.0</v>
      </c>
      <c r="TK1" s="7">
        <v>527.0</v>
      </c>
      <c r="TL1" s="7">
        <v>528.0</v>
      </c>
      <c r="TM1" s="7">
        <v>529.0</v>
      </c>
      <c r="TN1" s="7">
        <v>530.0</v>
      </c>
      <c r="TO1" s="7">
        <v>531.0</v>
      </c>
      <c r="TP1" s="7">
        <v>532.0</v>
      </c>
      <c r="TQ1" s="7">
        <v>533.0</v>
      </c>
      <c r="TR1" s="7">
        <v>534.0</v>
      </c>
      <c r="TS1" s="7">
        <v>535.0</v>
      </c>
      <c r="TT1" s="7">
        <v>536.0</v>
      </c>
      <c r="TU1" s="7">
        <v>537.0</v>
      </c>
      <c r="TV1" s="7">
        <v>538.0</v>
      </c>
      <c r="TW1" s="7">
        <v>539.0</v>
      </c>
      <c r="TX1" s="7">
        <v>540.0</v>
      </c>
      <c r="TY1" s="7">
        <v>541.0</v>
      </c>
      <c r="TZ1" s="7">
        <v>542.0</v>
      </c>
      <c r="UA1" s="7">
        <v>543.0</v>
      </c>
      <c r="UB1" s="7">
        <v>544.0</v>
      </c>
      <c r="UC1" s="7">
        <v>545.0</v>
      </c>
      <c r="UD1" s="7">
        <v>546.0</v>
      </c>
      <c r="UE1" s="7">
        <v>547.0</v>
      </c>
      <c r="UF1" s="7">
        <v>548.0</v>
      </c>
      <c r="UG1" s="7">
        <v>549.0</v>
      </c>
      <c r="UH1" s="7">
        <v>550.0</v>
      </c>
      <c r="UI1" s="7">
        <v>551.0</v>
      </c>
      <c r="UJ1" s="7">
        <v>552.0</v>
      </c>
      <c r="UK1" s="7">
        <v>553.0</v>
      </c>
      <c r="UL1" s="7">
        <v>554.0</v>
      </c>
      <c r="UM1" s="7">
        <v>555.0</v>
      </c>
      <c r="UN1" s="7">
        <v>556.0</v>
      </c>
      <c r="UO1" s="7">
        <v>557.0</v>
      </c>
      <c r="UP1" s="7">
        <v>558.0</v>
      </c>
      <c r="UQ1" s="7">
        <v>559.0</v>
      </c>
      <c r="UR1" s="7">
        <v>560.0</v>
      </c>
      <c r="US1" s="7">
        <v>561.0</v>
      </c>
      <c r="UT1" s="7">
        <v>562.0</v>
      </c>
      <c r="UU1" s="7">
        <v>563.0</v>
      </c>
      <c r="UV1" s="7">
        <v>564.0</v>
      </c>
      <c r="UW1" s="7">
        <v>565.0</v>
      </c>
      <c r="UX1" s="7">
        <v>566.0</v>
      </c>
      <c r="UY1" s="7">
        <v>567.0</v>
      </c>
      <c r="UZ1" s="7">
        <v>568.0</v>
      </c>
      <c r="VA1" s="7">
        <v>569.0</v>
      </c>
      <c r="VB1" s="7">
        <v>570.0</v>
      </c>
      <c r="VC1" s="7">
        <v>571.0</v>
      </c>
      <c r="VD1" s="7">
        <v>572.0</v>
      </c>
      <c r="VE1" s="7">
        <v>573.0</v>
      </c>
      <c r="VF1" s="7">
        <v>574.0</v>
      </c>
      <c r="VG1" s="7">
        <v>575.0</v>
      </c>
      <c r="VH1" s="7">
        <v>576.0</v>
      </c>
      <c r="VI1" s="7">
        <v>577.0</v>
      </c>
      <c r="VJ1" s="7">
        <v>578.0</v>
      </c>
      <c r="VK1" s="7">
        <v>579.0</v>
      </c>
      <c r="VL1" s="7">
        <v>580.0</v>
      </c>
      <c r="VM1" s="7">
        <v>581.0</v>
      </c>
      <c r="VN1" s="7">
        <v>582.0</v>
      </c>
      <c r="VO1" s="7">
        <v>583.0</v>
      </c>
      <c r="VP1" s="7">
        <v>584.0</v>
      </c>
      <c r="VQ1" s="7">
        <v>585.0</v>
      </c>
      <c r="VR1" s="7">
        <v>586.0</v>
      </c>
      <c r="VS1" s="7">
        <v>587.0</v>
      </c>
      <c r="VT1" s="7">
        <v>588.0</v>
      </c>
      <c r="VU1" s="7">
        <v>589.0</v>
      </c>
      <c r="VV1" s="7">
        <v>590.0</v>
      </c>
      <c r="VW1" s="7">
        <v>591.0</v>
      </c>
      <c r="VX1" s="7">
        <v>592.0</v>
      </c>
      <c r="VY1" s="7">
        <v>593.0</v>
      </c>
      <c r="VZ1" s="7">
        <v>594.0</v>
      </c>
      <c r="WA1" s="7">
        <v>595.0</v>
      </c>
      <c r="WB1" s="7">
        <v>596.0</v>
      </c>
      <c r="WC1" s="7">
        <v>597.0</v>
      </c>
      <c r="WD1" s="7">
        <v>598.0</v>
      </c>
      <c r="WE1" s="7">
        <v>599.0</v>
      </c>
      <c r="WF1" s="7">
        <v>600.0</v>
      </c>
      <c r="WG1" s="7">
        <v>601.0</v>
      </c>
      <c r="WH1" s="7">
        <v>602.0</v>
      </c>
      <c r="WI1" s="7">
        <v>603.0</v>
      </c>
      <c r="WJ1" s="7">
        <v>604.0</v>
      </c>
      <c r="WK1" s="7">
        <v>605.0</v>
      </c>
      <c r="WL1" s="7">
        <v>606.0</v>
      </c>
      <c r="WM1" s="7">
        <v>607.0</v>
      </c>
      <c r="WN1" s="7">
        <v>608.0</v>
      </c>
      <c r="WO1" s="7">
        <v>609.0</v>
      </c>
      <c r="WP1" s="7">
        <v>610.0</v>
      </c>
      <c r="WQ1" s="7">
        <v>611.0</v>
      </c>
      <c r="WR1" s="7">
        <v>612.0</v>
      </c>
      <c r="WS1" s="7">
        <v>613.0</v>
      </c>
      <c r="WT1" s="7">
        <v>614.0</v>
      </c>
      <c r="WU1" s="7">
        <v>615.0</v>
      </c>
      <c r="WV1" s="7">
        <v>616.0</v>
      </c>
      <c r="WW1" s="7">
        <v>617.0</v>
      </c>
      <c r="WX1" s="7">
        <v>618.0</v>
      </c>
      <c r="WY1" s="7">
        <v>619.0</v>
      </c>
      <c r="WZ1" s="7">
        <v>620.0</v>
      </c>
      <c r="XA1" s="7">
        <v>621.0</v>
      </c>
      <c r="XB1" s="7">
        <v>622.0</v>
      </c>
      <c r="XC1" s="7">
        <v>623.0</v>
      </c>
      <c r="XD1" s="7">
        <v>624.0</v>
      </c>
      <c r="XE1" s="7">
        <v>625.0</v>
      </c>
      <c r="XF1" s="7">
        <v>626.0</v>
      </c>
      <c r="XG1" s="7">
        <v>627.0</v>
      </c>
      <c r="XH1" s="7">
        <v>628.0</v>
      </c>
      <c r="XI1" s="7">
        <v>629.0</v>
      </c>
      <c r="XJ1" s="7">
        <v>630.0</v>
      </c>
      <c r="XK1" s="7">
        <v>631.0</v>
      </c>
      <c r="XL1" s="7">
        <v>632.0</v>
      </c>
      <c r="XM1" s="7">
        <v>633.0</v>
      </c>
      <c r="XN1" s="7">
        <v>634.0</v>
      </c>
      <c r="XO1" s="7">
        <v>635.0</v>
      </c>
      <c r="XP1" s="7">
        <v>636.0</v>
      </c>
      <c r="XQ1" s="7">
        <v>637.0</v>
      </c>
      <c r="XR1" s="7">
        <v>638.0</v>
      </c>
      <c r="XS1" s="7">
        <v>639.0</v>
      </c>
      <c r="XT1" s="7">
        <v>640.0</v>
      </c>
      <c r="XU1" s="7">
        <v>641.0</v>
      </c>
      <c r="XV1" s="7">
        <v>642.0</v>
      </c>
      <c r="XW1" s="7">
        <v>643.0</v>
      </c>
      <c r="XX1" s="7">
        <v>644.0</v>
      </c>
      <c r="XY1" s="7">
        <v>645.0</v>
      </c>
      <c r="XZ1" s="7">
        <v>646.0</v>
      </c>
      <c r="YA1" s="7">
        <v>647.0</v>
      </c>
      <c r="YB1" s="7">
        <v>648.0</v>
      </c>
      <c r="YC1" s="7">
        <v>649.0</v>
      </c>
      <c r="YD1" s="7">
        <v>650.0</v>
      </c>
      <c r="YE1" s="7">
        <v>651.0</v>
      </c>
      <c r="YF1" s="7">
        <v>652.0</v>
      </c>
      <c r="YG1" s="7">
        <v>653.0</v>
      </c>
      <c r="YH1" s="7">
        <v>654.0</v>
      </c>
      <c r="YI1" s="7">
        <v>655.0</v>
      </c>
      <c r="YJ1" s="7">
        <v>656.0</v>
      </c>
      <c r="YK1" s="7">
        <v>657.0</v>
      </c>
      <c r="YL1" s="7">
        <v>658.0</v>
      </c>
      <c r="YM1" s="7">
        <v>659.0</v>
      </c>
      <c r="YN1" s="7">
        <v>660.0</v>
      </c>
      <c r="YO1" s="7">
        <v>661.0</v>
      </c>
      <c r="YP1" s="7">
        <v>662.0</v>
      </c>
      <c r="YQ1" s="7">
        <v>663.0</v>
      </c>
      <c r="YR1" s="7">
        <v>664.0</v>
      </c>
      <c r="YS1" s="7">
        <v>665.0</v>
      </c>
      <c r="YT1" s="7">
        <v>666.0</v>
      </c>
      <c r="YU1" s="7">
        <v>667.0</v>
      </c>
      <c r="YV1" s="7">
        <v>668.0</v>
      </c>
      <c r="YW1" s="7">
        <v>669.0</v>
      </c>
      <c r="YX1" s="7">
        <v>670.0</v>
      </c>
      <c r="YY1" s="7">
        <v>671.0</v>
      </c>
      <c r="YZ1" s="7">
        <v>672.0</v>
      </c>
      <c r="ZA1" s="7">
        <v>673.0</v>
      </c>
      <c r="ZB1" s="7">
        <v>674.0</v>
      </c>
      <c r="ZC1" s="7">
        <v>675.0</v>
      </c>
      <c r="ZD1" s="7">
        <v>676.0</v>
      </c>
      <c r="ZE1" s="7">
        <v>677.0</v>
      </c>
      <c r="ZF1" s="7">
        <v>678.0</v>
      </c>
      <c r="ZG1" s="7">
        <v>679.0</v>
      </c>
      <c r="ZH1" s="7">
        <v>680.0</v>
      </c>
      <c r="ZI1" s="7">
        <v>681.0</v>
      </c>
      <c r="ZJ1" s="7">
        <v>682.0</v>
      </c>
      <c r="ZK1" s="7">
        <v>683.0</v>
      </c>
      <c r="ZL1" s="7">
        <v>684.0</v>
      </c>
      <c r="ZM1" s="7">
        <v>685.0</v>
      </c>
      <c r="ZN1" s="7">
        <v>686.0</v>
      </c>
      <c r="ZO1" s="7">
        <v>687.0</v>
      </c>
      <c r="ZP1" s="7">
        <v>688.0</v>
      </c>
      <c r="ZQ1" s="7">
        <v>689.0</v>
      </c>
      <c r="ZR1" s="7">
        <v>690.0</v>
      </c>
      <c r="ZS1" s="7">
        <v>691.0</v>
      </c>
      <c r="ZT1" s="7">
        <v>692.0</v>
      </c>
      <c r="ZU1" s="7">
        <v>693.0</v>
      </c>
      <c r="ZV1" s="7">
        <v>694.0</v>
      </c>
      <c r="ZW1" s="7">
        <v>695.0</v>
      </c>
      <c r="ZX1" s="7">
        <v>696.0</v>
      </c>
      <c r="ZY1" s="7">
        <v>697.0</v>
      </c>
      <c r="ZZ1" s="7">
        <v>698.0</v>
      </c>
      <c r="AAA1" s="7">
        <v>699.0</v>
      </c>
      <c r="AAB1" s="7">
        <v>700.0</v>
      </c>
      <c r="AAC1" s="7">
        <v>701.0</v>
      </c>
      <c r="AAD1" s="7">
        <v>702.0</v>
      </c>
      <c r="AAE1" s="7">
        <v>703.0</v>
      </c>
      <c r="AAF1" s="7">
        <v>704.0</v>
      </c>
      <c r="AAG1" s="7">
        <v>705.0</v>
      </c>
      <c r="AAH1" s="7">
        <v>706.0</v>
      </c>
      <c r="AAI1" s="7">
        <v>707.0</v>
      </c>
      <c r="AAJ1" s="7">
        <v>708.0</v>
      </c>
      <c r="AAK1" s="7">
        <v>709.0</v>
      </c>
      <c r="AAL1" s="7">
        <v>710.0</v>
      </c>
      <c r="AAM1" s="7">
        <v>711.0</v>
      </c>
      <c r="AAN1" s="7">
        <v>712.0</v>
      </c>
      <c r="AAO1" s="7">
        <v>713.0</v>
      </c>
      <c r="AAP1" s="7">
        <v>714.0</v>
      </c>
      <c r="AAQ1" s="7">
        <v>715.0</v>
      </c>
      <c r="AAR1" s="7">
        <v>716.0</v>
      </c>
      <c r="AAS1" s="7">
        <v>717.0</v>
      </c>
      <c r="AAT1" s="7">
        <v>718.0</v>
      </c>
      <c r="AAU1" s="7">
        <v>719.0</v>
      </c>
      <c r="AAV1" s="7">
        <v>720.0</v>
      </c>
      <c r="AAW1" s="7">
        <v>721.0</v>
      </c>
      <c r="AAX1" s="7">
        <v>722.0</v>
      </c>
      <c r="AAY1" s="7">
        <v>723.0</v>
      </c>
      <c r="AAZ1" s="7">
        <v>724.0</v>
      </c>
      <c r="ABA1" s="7">
        <v>725.0</v>
      </c>
      <c r="ABB1" s="7">
        <v>726.0</v>
      </c>
      <c r="ABC1" s="7">
        <v>727.0</v>
      </c>
      <c r="ABD1" s="7">
        <v>728.0</v>
      </c>
      <c r="ABE1" s="7">
        <v>729.0</v>
      </c>
      <c r="ABF1" s="7">
        <v>730.0</v>
      </c>
      <c r="ABG1" s="7">
        <v>731.0</v>
      </c>
      <c r="ABH1" s="7">
        <v>732.0</v>
      </c>
      <c r="ABI1" s="7">
        <v>733.0</v>
      </c>
      <c r="ABJ1" s="7">
        <v>734.0</v>
      </c>
      <c r="ABK1" s="7">
        <v>735.0</v>
      </c>
      <c r="ABL1" s="7">
        <v>736.0</v>
      </c>
      <c r="ABM1" s="7">
        <v>737.0</v>
      </c>
      <c r="ABN1" s="7">
        <v>738.0</v>
      </c>
      <c r="ABO1" s="7">
        <v>739.0</v>
      </c>
      <c r="ABP1" s="7">
        <v>740.0</v>
      </c>
      <c r="ABQ1" s="7">
        <v>741.0</v>
      </c>
      <c r="ABR1" s="7">
        <v>742.0</v>
      </c>
      <c r="ABS1" s="7">
        <v>743.0</v>
      </c>
      <c r="ABT1" s="7">
        <v>744.0</v>
      </c>
      <c r="ABU1" s="7">
        <v>745.0</v>
      </c>
      <c r="ABV1" s="7">
        <v>746.0</v>
      </c>
      <c r="ABW1" s="7">
        <v>747.0</v>
      </c>
      <c r="ABX1" s="7">
        <v>748.0</v>
      </c>
      <c r="ABY1" s="7">
        <v>749.0</v>
      </c>
      <c r="ABZ1" s="7">
        <v>750.0</v>
      </c>
      <c r="ACA1" s="7">
        <v>751.0</v>
      </c>
      <c r="ACB1" s="7">
        <v>752.0</v>
      </c>
      <c r="ACC1" s="7">
        <v>753.0</v>
      </c>
      <c r="ACD1" s="7">
        <v>754.0</v>
      </c>
      <c r="ACE1" s="7">
        <v>755.0</v>
      </c>
      <c r="ACF1" s="7">
        <v>756.0</v>
      </c>
      <c r="ACG1" s="7">
        <v>757.0</v>
      </c>
      <c r="ACH1" s="7">
        <v>758.0</v>
      </c>
      <c r="ACI1" s="7">
        <v>759.0</v>
      </c>
      <c r="ACJ1" s="7">
        <v>760.0</v>
      </c>
      <c r="ACK1" s="7">
        <v>761.0</v>
      </c>
      <c r="ACL1" s="7">
        <v>762.0</v>
      </c>
      <c r="ACM1" s="7">
        <v>763.0</v>
      </c>
      <c r="ACN1" s="7">
        <v>764.0</v>
      </c>
      <c r="ACO1" s="7">
        <v>765.0</v>
      </c>
      <c r="ACP1" s="7">
        <v>766.0</v>
      </c>
      <c r="ACQ1" s="7">
        <v>767.0</v>
      </c>
      <c r="ACR1" s="7">
        <v>768.0</v>
      </c>
      <c r="ACS1" s="7">
        <v>769.0</v>
      </c>
      <c r="ACT1" s="7">
        <v>770.0</v>
      </c>
      <c r="ACU1" s="7">
        <v>771.0</v>
      </c>
      <c r="ACV1" s="7">
        <v>772.0</v>
      </c>
      <c r="ACW1" s="7">
        <v>773.0</v>
      </c>
      <c r="ACX1" s="7">
        <v>774.0</v>
      </c>
      <c r="ACY1" s="7">
        <v>775.0</v>
      </c>
      <c r="ACZ1" s="7">
        <v>776.0</v>
      </c>
      <c r="ADA1" s="7">
        <v>777.0</v>
      </c>
      <c r="ADB1" s="7">
        <v>778.0</v>
      </c>
      <c r="ADC1" s="7">
        <v>779.0</v>
      </c>
      <c r="ADD1" s="7">
        <v>780.0</v>
      </c>
      <c r="ADE1" s="7">
        <v>781.0</v>
      </c>
      <c r="ADF1" s="7">
        <v>782.0</v>
      </c>
      <c r="ADG1" s="7">
        <v>783.0</v>
      </c>
      <c r="ADH1" s="7">
        <v>784.0</v>
      </c>
      <c r="ADI1" s="7">
        <v>785.0</v>
      </c>
      <c r="ADJ1" s="7">
        <v>786.0</v>
      </c>
      <c r="ADK1" s="7">
        <v>787.0</v>
      </c>
      <c r="ADL1" s="7">
        <v>788.0</v>
      </c>
      <c r="ADM1" s="7">
        <v>789.0</v>
      </c>
      <c r="ADN1" s="7">
        <v>790.0</v>
      </c>
      <c r="ADO1" s="7">
        <v>791.0</v>
      </c>
      <c r="ADP1" s="7">
        <v>792.0</v>
      </c>
      <c r="ADQ1" s="7">
        <v>793.0</v>
      </c>
      <c r="ADR1" s="7">
        <v>794.0</v>
      </c>
      <c r="ADS1" s="7">
        <v>795.0</v>
      </c>
      <c r="ADT1" s="7">
        <v>796.0</v>
      </c>
      <c r="ADU1" s="7">
        <v>797.0</v>
      </c>
      <c r="ADV1" s="7">
        <v>798.0</v>
      </c>
      <c r="ADW1" s="7">
        <v>799.0</v>
      </c>
      <c r="ADX1" s="7">
        <v>800.0</v>
      </c>
      <c r="ADY1" s="7">
        <v>801.0</v>
      </c>
      <c r="ADZ1" s="7">
        <v>802.0</v>
      </c>
      <c r="AEA1" s="7">
        <v>803.0</v>
      </c>
      <c r="AEB1" s="7">
        <v>804.0</v>
      </c>
      <c r="AEC1" s="7">
        <v>805.0</v>
      </c>
      <c r="AED1" s="7">
        <v>806.0</v>
      </c>
      <c r="AEE1" s="7">
        <v>807.0</v>
      </c>
      <c r="AEF1" s="7">
        <v>808.0</v>
      </c>
      <c r="AEG1" s="7">
        <v>809.0</v>
      </c>
      <c r="AEH1" s="7">
        <v>810.0</v>
      </c>
      <c r="AEI1" s="7">
        <v>811.0</v>
      </c>
      <c r="AEJ1" s="7">
        <v>812.0</v>
      </c>
      <c r="AEK1" s="7">
        <v>813.0</v>
      </c>
      <c r="AEL1" s="7">
        <v>814.0</v>
      </c>
      <c r="AEM1" s="7">
        <v>815.0</v>
      </c>
      <c r="AEN1" s="7">
        <v>816.0</v>
      </c>
      <c r="AEO1" s="7">
        <v>817.0</v>
      </c>
      <c r="AEP1" s="7">
        <v>818.0</v>
      </c>
      <c r="AEQ1" s="7">
        <v>819.0</v>
      </c>
      <c r="AER1" s="7">
        <v>820.0</v>
      </c>
      <c r="AES1" s="7">
        <v>821.0</v>
      </c>
      <c r="AET1" s="7">
        <v>822.0</v>
      </c>
      <c r="AEU1" s="7">
        <v>823.0</v>
      </c>
      <c r="AEV1" s="7">
        <v>824.0</v>
      </c>
      <c r="AEW1" s="7">
        <v>825.0</v>
      </c>
      <c r="AEX1" s="7">
        <v>826.0</v>
      </c>
      <c r="AEY1" s="7">
        <v>827.0</v>
      </c>
      <c r="AEZ1" s="7">
        <v>828.0</v>
      </c>
      <c r="AFA1" s="7">
        <v>829.0</v>
      </c>
      <c r="AFB1" s="7">
        <v>830.0</v>
      </c>
      <c r="AFC1" s="7">
        <v>831.0</v>
      </c>
      <c r="AFD1" s="7">
        <v>832.0</v>
      </c>
      <c r="AFE1" s="7">
        <v>833.0</v>
      </c>
      <c r="AFF1" s="7">
        <v>834.0</v>
      </c>
      <c r="AFG1" s="7">
        <v>835.0</v>
      </c>
      <c r="AFH1" s="7">
        <v>836.0</v>
      </c>
      <c r="AFI1" s="7">
        <v>837.0</v>
      </c>
      <c r="AFJ1" s="7">
        <v>838.0</v>
      </c>
      <c r="AFK1" s="7">
        <v>839.0</v>
      </c>
      <c r="AFL1" s="7">
        <v>840.0</v>
      </c>
      <c r="AFM1" s="7">
        <v>841.0</v>
      </c>
      <c r="AFN1" s="7">
        <v>842.0</v>
      </c>
      <c r="AFO1" s="7">
        <v>843.0</v>
      </c>
      <c r="AFP1" s="7">
        <v>844.0</v>
      </c>
      <c r="AFQ1" s="7">
        <v>845.0</v>
      </c>
      <c r="AFR1" s="7">
        <v>846.0</v>
      </c>
      <c r="AFS1" s="7">
        <v>847.0</v>
      </c>
      <c r="AFT1" s="7">
        <v>848.0</v>
      </c>
      <c r="AFU1" s="7">
        <v>849.0</v>
      </c>
      <c r="AFV1" s="7">
        <v>850.0</v>
      </c>
      <c r="AFW1" s="7">
        <v>851.0</v>
      </c>
      <c r="AFX1" s="7">
        <v>852.0</v>
      </c>
      <c r="AFY1" s="7">
        <v>853.0</v>
      </c>
      <c r="AFZ1" s="7">
        <v>854.0</v>
      </c>
      <c r="AGA1" s="7">
        <v>855.0</v>
      </c>
      <c r="AGB1" s="7">
        <v>856.0</v>
      </c>
      <c r="AGC1" s="7">
        <v>857.0</v>
      </c>
      <c r="AGD1" s="7">
        <v>858.0</v>
      </c>
      <c r="AGE1" s="7">
        <v>859.0</v>
      </c>
      <c r="AGF1" s="7">
        <v>860.0</v>
      </c>
      <c r="AGG1" s="7">
        <v>861.0</v>
      </c>
      <c r="AGH1" s="7">
        <v>862.0</v>
      </c>
      <c r="AGI1" s="7">
        <v>863.0</v>
      </c>
      <c r="AGJ1" s="7">
        <v>864.0</v>
      </c>
      <c r="AGK1" s="7">
        <v>865.0</v>
      </c>
      <c r="AGL1" s="7">
        <v>866.0</v>
      </c>
      <c r="AGM1" s="7">
        <v>867.0</v>
      </c>
      <c r="AGN1" s="7">
        <v>868.0</v>
      </c>
      <c r="AGO1" s="7">
        <v>869.0</v>
      </c>
      <c r="AGP1" s="7">
        <v>870.0</v>
      </c>
      <c r="AGQ1" s="7">
        <v>871.0</v>
      </c>
      <c r="AGR1" s="7">
        <v>872.0</v>
      </c>
      <c r="AGS1" s="7">
        <v>873.0</v>
      </c>
      <c r="AGT1" s="7">
        <v>874.0</v>
      </c>
      <c r="AGU1" s="7">
        <v>875.0</v>
      </c>
      <c r="AGV1" s="7">
        <v>876.0</v>
      </c>
      <c r="AGW1" s="7">
        <v>877.0</v>
      </c>
      <c r="AGX1" s="7">
        <v>878.0</v>
      </c>
      <c r="AGY1" s="7">
        <v>879.0</v>
      </c>
      <c r="AGZ1" s="7">
        <v>880.0</v>
      </c>
      <c r="AHA1" s="7">
        <v>881.0</v>
      </c>
      <c r="AHB1" s="7">
        <v>882.0</v>
      </c>
      <c r="AHC1" s="7">
        <v>883.0</v>
      </c>
      <c r="AHD1" s="7">
        <v>884.0</v>
      </c>
      <c r="AHE1" s="7">
        <v>885.0</v>
      </c>
      <c r="AHF1" s="7">
        <v>886.0</v>
      </c>
      <c r="AHG1" s="7">
        <v>887.0</v>
      </c>
      <c r="AHH1" s="7">
        <v>888.0</v>
      </c>
      <c r="AHI1" s="7">
        <v>889.0</v>
      </c>
      <c r="AHJ1" s="7">
        <v>890.0</v>
      </c>
      <c r="AHK1" s="7">
        <v>891.0</v>
      </c>
      <c r="AHL1" s="7">
        <v>892.0</v>
      </c>
      <c r="AHM1" s="7">
        <v>893.0</v>
      </c>
      <c r="AHN1" s="7">
        <v>894.0</v>
      </c>
      <c r="AHO1" s="7">
        <v>895.0</v>
      </c>
      <c r="AHP1" s="7">
        <v>896.0</v>
      </c>
      <c r="AHQ1" s="7">
        <v>897.0</v>
      </c>
      <c r="AHR1" s="7">
        <v>898.0</v>
      </c>
      <c r="AHS1" s="7">
        <v>899.0</v>
      </c>
      <c r="AHT1" s="7">
        <v>900.0</v>
      </c>
      <c r="AHU1" s="7">
        <v>901.0</v>
      </c>
      <c r="AHV1" s="7">
        <v>902.0</v>
      </c>
      <c r="AHW1" s="7">
        <v>903.0</v>
      </c>
      <c r="AHX1" s="7">
        <v>904.0</v>
      </c>
      <c r="AHY1" s="7">
        <v>905.0</v>
      </c>
      <c r="AHZ1" s="7">
        <v>906.0</v>
      </c>
      <c r="AIA1" s="7">
        <v>907.0</v>
      </c>
      <c r="AIB1" s="7">
        <v>908.0</v>
      </c>
      <c r="AIC1" s="7">
        <v>909.0</v>
      </c>
      <c r="AID1" s="7">
        <v>910.0</v>
      </c>
      <c r="AIE1" s="7">
        <v>911.0</v>
      </c>
      <c r="AIF1" s="7">
        <v>912.0</v>
      </c>
      <c r="AIG1" s="7">
        <v>913.0</v>
      </c>
      <c r="AIH1" s="7">
        <v>914.0</v>
      </c>
      <c r="AII1" s="7">
        <v>915.0</v>
      </c>
      <c r="AIJ1" s="7">
        <v>916.0</v>
      </c>
      <c r="AIK1" s="7">
        <v>917.0</v>
      </c>
      <c r="AIL1" s="7">
        <v>918.0</v>
      </c>
      <c r="AIM1" s="7">
        <v>919.0</v>
      </c>
      <c r="AIN1" s="7">
        <v>920.0</v>
      </c>
      <c r="AIO1" s="7">
        <v>921.0</v>
      </c>
      <c r="AIP1" s="7">
        <v>922.0</v>
      </c>
      <c r="AIQ1" s="7">
        <v>923.0</v>
      </c>
      <c r="AIR1" s="7">
        <v>924.0</v>
      </c>
      <c r="AIS1" s="7">
        <v>925.0</v>
      </c>
      <c r="AIT1" s="7">
        <v>926.0</v>
      </c>
      <c r="AIU1" s="7">
        <v>927.0</v>
      </c>
      <c r="AIV1" s="7">
        <v>928.0</v>
      </c>
      <c r="AIW1" s="7">
        <v>929.0</v>
      </c>
      <c r="AIX1" s="7">
        <v>930.0</v>
      </c>
      <c r="AIY1" s="7">
        <v>931.0</v>
      </c>
      <c r="AIZ1" s="7">
        <v>932.0</v>
      </c>
      <c r="AJA1" s="7">
        <v>933.0</v>
      </c>
      <c r="AJB1" s="7">
        <v>934.0</v>
      </c>
      <c r="AJC1" s="7">
        <v>935.0</v>
      </c>
      <c r="AJD1" s="7">
        <v>936.0</v>
      </c>
      <c r="AJE1" s="7">
        <v>937.0</v>
      </c>
      <c r="AJF1" s="7">
        <v>938.0</v>
      </c>
      <c r="AJG1" s="7">
        <v>939.0</v>
      </c>
      <c r="AJH1" s="7">
        <v>940.0</v>
      </c>
      <c r="AJI1" s="7">
        <v>941.0</v>
      </c>
      <c r="AJJ1" s="7">
        <v>942.0</v>
      </c>
      <c r="AJK1" s="7">
        <v>943.0</v>
      </c>
      <c r="AJL1" s="7">
        <v>944.0</v>
      </c>
      <c r="AJM1" s="7">
        <v>945.0</v>
      </c>
      <c r="AJN1" s="7">
        <v>946.0</v>
      </c>
      <c r="AJO1" s="7">
        <v>947.0</v>
      </c>
      <c r="AJP1" s="7">
        <v>948.0</v>
      </c>
      <c r="AJQ1" s="7">
        <v>949.0</v>
      </c>
      <c r="AJR1" s="7">
        <v>950.0</v>
      </c>
      <c r="AJS1" s="7">
        <v>951.0</v>
      </c>
      <c r="AJT1" s="7">
        <v>952.0</v>
      </c>
      <c r="AJU1" s="7">
        <v>953.0</v>
      </c>
      <c r="AJV1" s="7">
        <v>954.0</v>
      </c>
      <c r="AJW1" s="7">
        <v>955.0</v>
      </c>
      <c r="AJX1" s="7">
        <v>956.0</v>
      </c>
      <c r="AJY1" s="7">
        <v>957.0</v>
      </c>
      <c r="AJZ1" s="7">
        <v>958.0</v>
      </c>
      <c r="AKA1" s="7">
        <v>959.0</v>
      </c>
      <c r="AKB1" s="7">
        <v>960.0</v>
      </c>
      <c r="AKC1" s="7">
        <v>961.0</v>
      </c>
      <c r="AKD1" s="7">
        <v>962.0</v>
      </c>
      <c r="AKE1" s="7">
        <v>963.0</v>
      </c>
      <c r="AKF1" s="7">
        <v>964.0</v>
      </c>
      <c r="AKG1" s="7">
        <v>965.0</v>
      </c>
      <c r="AKH1" s="7">
        <v>966.0</v>
      </c>
      <c r="AKI1" s="7">
        <v>967.0</v>
      </c>
      <c r="AKJ1" s="7">
        <v>968.0</v>
      </c>
      <c r="AKK1" s="7">
        <v>969.0</v>
      </c>
      <c r="AKL1" s="7">
        <v>970.0</v>
      </c>
      <c r="AKM1" s="7">
        <v>971.0</v>
      </c>
      <c r="AKN1" s="7">
        <v>972.0</v>
      </c>
      <c r="AKO1" s="7">
        <v>973.0</v>
      </c>
      <c r="AKP1" s="7">
        <v>974.0</v>
      </c>
      <c r="AKQ1" s="7">
        <v>975.0</v>
      </c>
      <c r="AKR1" s="7">
        <v>976.0</v>
      </c>
      <c r="AKS1" s="7">
        <v>977.0</v>
      </c>
      <c r="AKT1" s="7">
        <v>978.0</v>
      </c>
      <c r="AKU1" s="7">
        <v>979.0</v>
      </c>
      <c r="AKV1" s="7">
        <v>980.0</v>
      </c>
      <c r="AKW1" s="7">
        <v>981.0</v>
      </c>
      <c r="AKX1" s="7">
        <v>982.0</v>
      </c>
      <c r="AKY1" s="7">
        <v>983.0</v>
      </c>
      <c r="AKZ1" s="7">
        <v>984.0</v>
      </c>
      <c r="ALA1" s="7">
        <v>985.0</v>
      </c>
      <c r="ALB1" s="7">
        <v>986.0</v>
      </c>
      <c r="ALC1" s="7">
        <v>987.0</v>
      </c>
      <c r="ALD1" s="7">
        <v>988.0</v>
      </c>
      <c r="ALE1" s="7">
        <v>989.0</v>
      </c>
      <c r="ALF1" s="7">
        <v>990.0</v>
      </c>
      <c r="ALG1" s="7">
        <v>991.0</v>
      </c>
      <c r="ALH1" s="7">
        <v>992.0</v>
      </c>
      <c r="ALI1" s="7">
        <v>993.0</v>
      </c>
      <c r="ALJ1" s="7">
        <v>994.0</v>
      </c>
      <c r="ALK1" s="7">
        <v>995.0</v>
      </c>
      <c r="ALL1" s="7">
        <v>996.0</v>
      </c>
      <c r="ALM1" s="7">
        <v>997.0</v>
      </c>
      <c r="ALN1" s="7">
        <v>998.0</v>
      </c>
      <c r="ALO1" s="7">
        <v>999.0</v>
      </c>
      <c r="ALP1" s="7">
        <v>1000.0</v>
      </c>
      <c r="ALQ1" s="7">
        <v>1001.0</v>
      </c>
      <c r="ALR1" s="7">
        <v>1002.0</v>
      </c>
      <c r="ALS1" s="7">
        <v>1003.0</v>
      </c>
      <c r="ALT1" s="7">
        <v>1004.0</v>
      </c>
      <c r="ALU1" s="7">
        <v>1005.0</v>
      </c>
      <c r="ALV1" s="7">
        <v>1006.0</v>
      </c>
      <c r="ALW1" s="7">
        <v>1007.0</v>
      </c>
      <c r="ALX1" s="7">
        <v>1008.0</v>
      </c>
      <c r="ALY1" s="7">
        <v>1009.0</v>
      </c>
      <c r="ALZ1" s="7">
        <v>1010.0</v>
      </c>
      <c r="AMA1" s="7">
        <v>1011.0</v>
      </c>
      <c r="AMB1" s="7">
        <v>1012.0</v>
      </c>
      <c r="AMC1" s="7">
        <v>1013.0</v>
      </c>
      <c r="AMD1" s="7">
        <v>1014.0</v>
      </c>
      <c r="AME1" s="7">
        <v>1015.0</v>
      </c>
      <c r="AMF1" s="7">
        <v>1016.0</v>
      </c>
      <c r="AMG1" s="7">
        <v>1017.0</v>
      </c>
      <c r="AMH1" s="7">
        <v>1018.0</v>
      </c>
      <c r="AMI1" s="7">
        <v>1019.0</v>
      </c>
      <c r="AMJ1" s="7">
        <v>1020.0</v>
      </c>
      <c r="AMK1" s="7">
        <v>1021.0</v>
      </c>
      <c r="AML1" s="7">
        <v>1022.0</v>
      </c>
      <c r="AMM1" s="7">
        <v>1023.0</v>
      </c>
      <c r="AMN1" s="7">
        <v>1024.0</v>
      </c>
      <c r="AMO1" s="7">
        <v>1025.0</v>
      </c>
      <c r="AMP1" s="7">
        <v>1026.0</v>
      </c>
      <c r="AMQ1" s="7">
        <v>1027.0</v>
      </c>
      <c r="AMR1" s="7">
        <v>1028.0</v>
      </c>
      <c r="AMS1" s="7">
        <v>1029.0</v>
      </c>
      <c r="AMT1" s="7">
        <v>1030.0</v>
      </c>
      <c r="AMU1" s="7">
        <v>1031.0</v>
      </c>
      <c r="AMV1" s="7">
        <v>1032.0</v>
      </c>
      <c r="AMW1" s="7">
        <v>1033.0</v>
      </c>
      <c r="AMX1" s="7">
        <v>1034.0</v>
      </c>
      <c r="AMY1" s="7">
        <v>1035.0</v>
      </c>
      <c r="AMZ1" s="7">
        <v>1036.0</v>
      </c>
      <c r="ANA1" s="7">
        <v>1037.0</v>
      </c>
      <c r="ANB1" s="7">
        <v>1038.0</v>
      </c>
      <c r="ANC1" s="7">
        <v>1039.0</v>
      </c>
      <c r="AND1" s="7">
        <v>1040.0</v>
      </c>
      <c r="ANE1" s="7">
        <v>1041.0</v>
      </c>
      <c r="ANF1" s="7">
        <v>1042.0</v>
      </c>
      <c r="ANG1" s="7">
        <v>1043.0</v>
      </c>
      <c r="ANH1" s="7">
        <v>1044.0</v>
      </c>
      <c r="ANI1" s="7">
        <v>1045.0</v>
      </c>
      <c r="ANJ1" s="7">
        <v>1046.0</v>
      </c>
      <c r="ANK1" s="7">
        <v>1047.0</v>
      </c>
      <c r="ANL1" s="7">
        <v>1048.0</v>
      </c>
      <c r="ANM1" s="7">
        <v>1049.0</v>
      </c>
      <c r="ANN1" s="7">
        <v>1050.0</v>
      </c>
      <c r="ANO1" s="7">
        <v>1051.0</v>
      </c>
      <c r="ANP1" s="7">
        <v>1052.0</v>
      </c>
      <c r="ANQ1" s="7">
        <v>1053.0</v>
      </c>
      <c r="ANR1" s="7">
        <v>1054.0</v>
      </c>
      <c r="ANS1" s="7">
        <v>1055.0</v>
      </c>
      <c r="ANT1" s="7">
        <v>1056.0</v>
      </c>
      <c r="ANU1" s="7">
        <v>1057.0</v>
      </c>
      <c r="ANV1" s="7">
        <v>1058.0</v>
      </c>
      <c r="ANW1" s="7">
        <v>1059.0</v>
      </c>
      <c r="ANX1" s="7">
        <v>1060.0</v>
      </c>
      <c r="ANY1" s="7">
        <v>1061.0</v>
      </c>
      <c r="ANZ1" s="7">
        <v>1062.0</v>
      </c>
      <c r="AOA1" s="7">
        <v>1063.0</v>
      </c>
      <c r="AOB1" s="7">
        <v>1064.0</v>
      </c>
      <c r="AOC1" s="7">
        <v>1065.0</v>
      </c>
      <c r="AOD1" s="7">
        <v>1066.0</v>
      </c>
      <c r="AOE1" s="7">
        <v>1067.0</v>
      </c>
      <c r="AOF1" s="7">
        <v>1068.0</v>
      </c>
      <c r="AOG1" s="7">
        <v>1069.0</v>
      </c>
      <c r="AOH1" s="7">
        <v>1070.0</v>
      </c>
      <c r="AOI1" s="7">
        <v>1071.0</v>
      </c>
      <c r="AOJ1" s="7">
        <v>1072.0</v>
      </c>
      <c r="AOK1" s="7">
        <v>1073.0</v>
      </c>
      <c r="AOL1" s="7">
        <v>1074.0</v>
      </c>
      <c r="AOM1" s="7">
        <v>1075.0</v>
      </c>
      <c r="AON1" s="7">
        <v>1076.0</v>
      </c>
      <c r="AOO1" s="7">
        <v>1077.0</v>
      </c>
      <c r="AOP1" s="7">
        <v>1078.0</v>
      </c>
      <c r="AOQ1" s="7">
        <v>1079.0</v>
      </c>
      <c r="AOR1" s="7">
        <v>1080.0</v>
      </c>
      <c r="AOS1" s="7">
        <v>1081.0</v>
      </c>
      <c r="AOT1" s="7">
        <v>1082.0</v>
      </c>
      <c r="AOU1" s="7">
        <v>1083.0</v>
      </c>
      <c r="AOV1" s="7">
        <v>1084.0</v>
      </c>
      <c r="AOW1" s="7">
        <v>1085.0</v>
      </c>
      <c r="AOX1" s="7">
        <v>1086.0</v>
      </c>
      <c r="AOY1" s="7">
        <v>1087.0</v>
      </c>
      <c r="AOZ1" s="7">
        <v>1088.0</v>
      </c>
      <c r="APA1" s="7">
        <v>1089.0</v>
      </c>
      <c r="APB1" s="7">
        <v>1090.0</v>
      </c>
      <c r="APC1" s="7">
        <v>1091.0</v>
      </c>
      <c r="APD1" s="7">
        <v>1092.0</v>
      </c>
      <c r="APE1" s="7">
        <v>1093.0</v>
      </c>
      <c r="APF1" s="7">
        <v>1094.0</v>
      </c>
      <c r="APG1" s="7">
        <v>1095.0</v>
      </c>
      <c r="APH1" s="7">
        <v>1096.0</v>
      </c>
      <c r="API1" s="7">
        <v>1097.0</v>
      </c>
      <c r="APJ1" s="7">
        <v>1098.0</v>
      </c>
      <c r="APK1" s="7">
        <v>1099.0</v>
      </c>
      <c r="APL1" s="7">
        <v>1100.0</v>
      </c>
      <c r="APM1" s="7">
        <v>1101.0</v>
      </c>
      <c r="APN1" s="7">
        <v>1102.0</v>
      </c>
      <c r="APO1" s="7">
        <v>1103.0</v>
      </c>
      <c r="APP1" s="7">
        <v>1104.0</v>
      </c>
      <c r="APQ1" s="7">
        <v>1105.0</v>
      </c>
      <c r="APR1" s="7">
        <v>1106.0</v>
      </c>
      <c r="APS1" s="7">
        <v>1107.0</v>
      </c>
      <c r="APT1" s="7">
        <v>1108.0</v>
      </c>
      <c r="APU1" s="7">
        <v>1109.0</v>
      </c>
      <c r="APV1" s="7">
        <v>1110.0</v>
      </c>
      <c r="APW1" s="7">
        <v>1111.0</v>
      </c>
      <c r="APX1" s="7">
        <v>1112.0</v>
      </c>
      <c r="APY1" s="7">
        <v>1113.0</v>
      </c>
      <c r="APZ1" s="7">
        <v>1114.0</v>
      </c>
      <c r="AQA1" s="7">
        <v>1115.0</v>
      </c>
      <c r="AQB1" s="7">
        <v>1116.0</v>
      </c>
      <c r="AQC1" s="7">
        <v>1117.0</v>
      </c>
      <c r="AQD1" s="7">
        <v>1118.0</v>
      </c>
      <c r="AQE1" s="7">
        <v>1119.0</v>
      </c>
      <c r="AQF1" s="7">
        <v>1120.0</v>
      </c>
      <c r="AQG1" s="7">
        <v>1121.0</v>
      </c>
      <c r="AQH1" s="7">
        <v>1122.0</v>
      </c>
      <c r="AQI1" s="7">
        <v>1123.0</v>
      </c>
      <c r="AQJ1" s="7">
        <v>1124.0</v>
      </c>
      <c r="AQK1" s="7">
        <v>1125.0</v>
      </c>
      <c r="AQL1" s="7">
        <v>1126.0</v>
      </c>
      <c r="AQM1" s="7">
        <v>1127.0</v>
      </c>
      <c r="AQN1" s="7">
        <v>1128.0</v>
      </c>
      <c r="AQO1" s="7">
        <v>1129.0</v>
      </c>
      <c r="AQP1" s="7">
        <v>1130.0</v>
      </c>
      <c r="AQQ1" s="7">
        <v>1131.0</v>
      </c>
      <c r="AQR1" s="7">
        <v>1132.0</v>
      </c>
      <c r="AQS1" s="7">
        <v>1133.0</v>
      </c>
      <c r="AQT1" s="7">
        <v>1134.0</v>
      </c>
      <c r="AQU1" s="7">
        <v>1135.0</v>
      </c>
      <c r="AQV1" s="7">
        <v>1136.0</v>
      </c>
      <c r="AQW1" s="7">
        <v>1137.0</v>
      </c>
      <c r="AQX1" s="7">
        <v>1138.0</v>
      </c>
      <c r="AQY1" s="7">
        <v>1139.0</v>
      </c>
      <c r="AQZ1" s="7">
        <v>1140.0</v>
      </c>
      <c r="ARA1" s="7">
        <v>1141.0</v>
      </c>
      <c r="ARB1" s="7">
        <v>1142.0</v>
      </c>
      <c r="ARC1" s="7">
        <v>1143.0</v>
      </c>
      <c r="ARD1" s="7">
        <v>1144.0</v>
      </c>
      <c r="ARE1" s="7">
        <v>1145.0</v>
      </c>
      <c r="ARF1" s="7">
        <v>1146.0</v>
      </c>
      <c r="ARG1" s="7">
        <v>1147.0</v>
      </c>
      <c r="ARH1" s="7">
        <v>1148.0</v>
      </c>
      <c r="ARI1" s="7">
        <v>1149.0</v>
      </c>
      <c r="ARJ1" s="7">
        <v>1150.0</v>
      </c>
      <c r="ARK1" s="7">
        <v>1151.0</v>
      </c>
      <c r="ARL1" s="7">
        <v>1152.0</v>
      </c>
      <c r="ARM1" s="7">
        <v>1153.0</v>
      </c>
      <c r="ARN1" s="7">
        <v>1154.0</v>
      </c>
      <c r="ARO1" s="7">
        <v>1155.0</v>
      </c>
      <c r="ARP1" s="7">
        <v>1156.0</v>
      </c>
      <c r="ARQ1" s="7">
        <v>1157.0</v>
      </c>
      <c r="ARR1" s="7">
        <v>1158.0</v>
      </c>
      <c r="ARS1" s="7">
        <v>1159.0</v>
      </c>
      <c r="ART1" s="7">
        <v>1160.0</v>
      </c>
      <c r="ARU1" s="7">
        <v>1161.0</v>
      </c>
      <c r="ARV1" s="7">
        <v>1162.0</v>
      </c>
      <c r="ARW1" s="7">
        <v>1163.0</v>
      </c>
      <c r="ARX1" s="7">
        <v>1164.0</v>
      </c>
      <c r="ARY1" s="7">
        <v>1165.0</v>
      </c>
      <c r="ARZ1" s="7">
        <v>1166.0</v>
      </c>
      <c r="ASA1" s="7">
        <v>1167.0</v>
      </c>
      <c r="ASB1" s="7">
        <v>1168.0</v>
      </c>
      <c r="ASC1" s="7">
        <v>1169.0</v>
      </c>
      <c r="ASD1" s="7">
        <v>1170.0</v>
      </c>
      <c r="ASE1" s="7">
        <v>1171.0</v>
      </c>
      <c r="ASF1" s="7">
        <v>1172.0</v>
      </c>
      <c r="ASG1" s="7">
        <v>1173.0</v>
      </c>
      <c r="ASH1" s="7">
        <v>1174.0</v>
      </c>
      <c r="ASI1" s="7">
        <v>1175.0</v>
      </c>
      <c r="ASJ1" s="7">
        <v>1176.0</v>
      </c>
      <c r="ASK1" s="7">
        <v>1177.0</v>
      </c>
      <c r="ASL1" s="7">
        <v>1178.0</v>
      </c>
      <c r="ASM1" s="7">
        <v>1179.0</v>
      </c>
      <c r="ASN1" s="7">
        <v>1180.0</v>
      </c>
      <c r="ASO1" s="7">
        <v>1181.0</v>
      </c>
      <c r="ASP1" s="7">
        <v>1182.0</v>
      </c>
      <c r="ASQ1" s="7">
        <v>1183.0</v>
      </c>
      <c r="ASR1" s="7">
        <v>1184.0</v>
      </c>
      <c r="ASS1" s="7">
        <v>1185.0</v>
      </c>
      <c r="AST1" s="7">
        <v>1186.0</v>
      </c>
      <c r="ASU1" s="7">
        <v>1187.0</v>
      </c>
      <c r="ASV1" s="7">
        <v>1188.0</v>
      </c>
      <c r="ASW1" s="7">
        <v>1189.0</v>
      </c>
      <c r="ASX1" s="7">
        <v>1190.0</v>
      </c>
      <c r="ASY1" s="7">
        <v>1191.0</v>
      </c>
      <c r="ASZ1" s="7">
        <v>1192.0</v>
      </c>
      <c r="ATA1" s="7">
        <v>1193.0</v>
      </c>
      <c r="ATB1" s="7">
        <v>1194.0</v>
      </c>
      <c r="ATC1" s="7">
        <v>1195.0</v>
      </c>
      <c r="ATD1" s="7">
        <v>1196.0</v>
      </c>
      <c r="ATE1" s="7">
        <v>1197.0</v>
      </c>
      <c r="ATF1" s="7">
        <v>1198.0</v>
      </c>
      <c r="ATG1" s="7">
        <v>1199.0</v>
      </c>
      <c r="ATH1" s="7">
        <v>1200.0</v>
      </c>
      <c r="ATI1" s="7">
        <v>1201.0</v>
      </c>
      <c r="ATJ1" s="7">
        <v>1202.0</v>
      </c>
      <c r="ATK1" s="7">
        <v>1203.0</v>
      </c>
      <c r="ATL1" s="7">
        <v>1204.0</v>
      </c>
      <c r="ATM1" s="7">
        <v>1205.0</v>
      </c>
      <c r="ATN1" s="7">
        <v>1206.0</v>
      </c>
      <c r="ATO1" s="7">
        <v>1207.0</v>
      </c>
      <c r="ATP1" s="7">
        <v>1208.0</v>
      </c>
      <c r="ATQ1" s="7">
        <v>1209.0</v>
      </c>
      <c r="ATR1" s="7">
        <v>1210.0</v>
      </c>
      <c r="ATS1" s="7">
        <v>1211.0</v>
      </c>
      <c r="ATT1" s="7">
        <v>1212.0</v>
      </c>
      <c r="ATU1" s="7">
        <v>1213.0</v>
      </c>
      <c r="ATV1" s="7">
        <v>1214.0</v>
      </c>
      <c r="ATW1" s="7">
        <v>1215.0</v>
      </c>
      <c r="ATX1" s="7">
        <v>1216.0</v>
      </c>
      <c r="ATY1" s="7">
        <v>1217.0</v>
      </c>
      <c r="ATZ1" s="7">
        <v>1218.0</v>
      </c>
      <c r="AUA1" s="7">
        <v>1219.0</v>
      </c>
      <c r="AUB1" s="7">
        <v>1220.0</v>
      </c>
      <c r="AUC1" s="7">
        <v>1221.0</v>
      </c>
      <c r="AUD1" s="7">
        <v>1222.0</v>
      </c>
      <c r="AUE1" s="7">
        <v>1223.0</v>
      </c>
      <c r="AUF1" s="7">
        <v>1224.0</v>
      </c>
      <c r="AUG1" s="7">
        <v>1225.0</v>
      </c>
      <c r="AUH1" s="7">
        <v>1226.0</v>
      </c>
      <c r="AUI1" s="7">
        <v>1227.0</v>
      </c>
      <c r="AUJ1" s="7">
        <v>1228.0</v>
      </c>
      <c r="AUK1" s="7">
        <v>1229.0</v>
      </c>
      <c r="AUL1" s="7">
        <v>1230.0</v>
      </c>
      <c r="AUM1" s="7">
        <v>1231.0</v>
      </c>
      <c r="AUN1" s="7">
        <v>1232.0</v>
      </c>
      <c r="AUO1" s="7">
        <v>1233.0</v>
      </c>
      <c r="AUP1" s="7">
        <v>1234.0</v>
      </c>
      <c r="AUQ1" s="7">
        <v>1235.0</v>
      </c>
      <c r="AUR1" s="7">
        <v>1236.0</v>
      </c>
      <c r="AUS1" s="7">
        <v>1237.0</v>
      </c>
      <c r="AUT1" s="7">
        <v>1238.0</v>
      </c>
      <c r="AUU1" s="7">
        <v>1239.0</v>
      </c>
      <c r="AUV1" s="7">
        <v>1240.0</v>
      </c>
      <c r="AUW1" s="7">
        <v>1241.0</v>
      </c>
      <c r="AUX1" s="7">
        <v>1242.0</v>
      </c>
      <c r="AUY1" s="7">
        <v>1243.0</v>
      </c>
      <c r="AUZ1" s="7">
        <v>1244.0</v>
      </c>
      <c r="AVA1" s="7">
        <v>1245.0</v>
      </c>
      <c r="AVB1" s="7">
        <v>1246.0</v>
      </c>
      <c r="AVC1" s="7">
        <v>1247.0</v>
      </c>
      <c r="AVD1" s="7">
        <v>1248.0</v>
      </c>
      <c r="AVE1" s="7">
        <v>1249.0</v>
      </c>
      <c r="AVF1" s="7">
        <v>1250.0</v>
      </c>
      <c r="AVG1" s="7">
        <v>1251.0</v>
      </c>
      <c r="AVH1" s="7">
        <v>1252.0</v>
      </c>
      <c r="AVI1" s="7">
        <v>1253.0</v>
      </c>
      <c r="AVJ1" s="7">
        <v>1254.0</v>
      </c>
      <c r="AVK1" s="7">
        <v>1255.0</v>
      </c>
      <c r="AVL1" s="7">
        <v>1256.0</v>
      </c>
      <c r="AVM1" s="7">
        <v>1257.0</v>
      </c>
      <c r="AVN1" s="7">
        <v>1258.0</v>
      </c>
      <c r="AVO1" s="7">
        <v>1259.0</v>
      </c>
      <c r="AVP1" s="7">
        <v>1260.0</v>
      </c>
      <c r="AVQ1" s="7">
        <v>1261.0</v>
      </c>
      <c r="AVR1" s="7">
        <v>1262.0</v>
      </c>
      <c r="AVS1" s="7">
        <v>1263.0</v>
      </c>
      <c r="AVT1" s="7">
        <v>1264.0</v>
      </c>
      <c r="AVU1" s="7">
        <v>1265.0</v>
      </c>
      <c r="AVV1" s="7">
        <v>1266.0</v>
      </c>
      <c r="AVW1" s="7">
        <v>1267.0</v>
      </c>
      <c r="AVX1" s="7">
        <v>1268.0</v>
      </c>
      <c r="AVY1" s="7">
        <v>1269.0</v>
      </c>
      <c r="AVZ1" s="7">
        <v>1270.0</v>
      </c>
      <c r="AWA1" s="7">
        <v>1271.0</v>
      </c>
      <c r="AWB1" s="7">
        <v>1272.0</v>
      </c>
      <c r="AWC1" s="7">
        <v>1273.0</v>
      </c>
      <c r="AWD1" s="7">
        <v>1274.0</v>
      </c>
      <c r="AWE1" s="7">
        <v>1275.0</v>
      </c>
      <c r="AWF1" s="7">
        <v>1276.0</v>
      </c>
      <c r="AWG1" s="7">
        <v>1277.0</v>
      </c>
      <c r="AWH1" s="7">
        <v>1278.0</v>
      </c>
      <c r="AWI1" s="7">
        <v>1279.0</v>
      </c>
      <c r="AWJ1" s="7">
        <v>1280.0</v>
      </c>
      <c r="AWK1" s="7">
        <v>1281.0</v>
      </c>
      <c r="AWL1" s="7">
        <v>1282.0</v>
      </c>
      <c r="AWM1" s="7">
        <v>1283.0</v>
      </c>
      <c r="AWN1" s="7">
        <v>1284.0</v>
      </c>
      <c r="AWO1" s="7">
        <v>1285.0</v>
      </c>
      <c r="AWP1" s="7">
        <v>1286.0</v>
      </c>
      <c r="AWQ1" s="7">
        <v>1287.0</v>
      </c>
      <c r="AWR1" s="7">
        <v>1288.0</v>
      </c>
      <c r="AWS1" s="7">
        <v>1289.0</v>
      </c>
      <c r="AWT1" s="7">
        <v>1290.0</v>
      </c>
      <c r="AWU1" s="7">
        <v>1291.0</v>
      </c>
      <c r="AWV1" s="7">
        <v>1292.0</v>
      </c>
      <c r="AWW1" s="7">
        <v>1293.0</v>
      </c>
      <c r="AWX1" s="7">
        <v>1294.0</v>
      </c>
      <c r="AWY1" s="7">
        <v>1295.0</v>
      </c>
      <c r="AWZ1" s="7">
        <v>1296.0</v>
      </c>
      <c r="AXA1" s="7">
        <v>1297.0</v>
      </c>
      <c r="AXB1" s="7">
        <v>1298.0</v>
      </c>
      <c r="AXC1" s="7">
        <v>1299.0</v>
      </c>
      <c r="AXD1" s="7">
        <v>1300.0</v>
      </c>
      <c r="AXE1" s="7">
        <v>1301.0</v>
      </c>
      <c r="AXF1" s="7">
        <v>1302.0</v>
      </c>
      <c r="AXG1" s="7">
        <v>1303.0</v>
      </c>
      <c r="AXH1" s="7">
        <v>1304.0</v>
      </c>
      <c r="AXI1" s="7">
        <v>1305.0</v>
      </c>
      <c r="AXJ1" s="7">
        <v>1306.0</v>
      </c>
      <c r="AXK1" s="7">
        <v>1307.0</v>
      </c>
      <c r="AXL1" s="7">
        <v>1308.0</v>
      </c>
      <c r="AXM1" s="7">
        <v>1309.0</v>
      </c>
      <c r="AXN1" s="7">
        <v>1310.0</v>
      </c>
      <c r="AXO1" s="7">
        <v>1311.0</v>
      </c>
      <c r="AXP1" s="7">
        <v>1312.0</v>
      </c>
      <c r="AXQ1" s="7">
        <v>1313.0</v>
      </c>
      <c r="AXR1" s="7">
        <v>1314.0</v>
      </c>
      <c r="AXS1" s="7">
        <v>1315.0</v>
      </c>
      <c r="AXT1" s="7">
        <v>1316.0</v>
      </c>
      <c r="AXU1" s="7">
        <v>1317.0</v>
      </c>
      <c r="AXV1" s="7">
        <v>1318.0</v>
      </c>
      <c r="AXW1" s="7">
        <v>1319.0</v>
      </c>
      <c r="AXX1" s="7">
        <v>1320.0</v>
      </c>
      <c r="AXY1" s="7">
        <v>1321.0</v>
      </c>
      <c r="AXZ1" s="7">
        <v>1322.0</v>
      </c>
      <c r="AYA1" s="7">
        <v>1323.0</v>
      </c>
      <c r="AYB1" s="7">
        <v>1324.0</v>
      </c>
      <c r="AYC1" s="7">
        <v>1325.0</v>
      </c>
      <c r="AYD1" s="7">
        <v>1326.0</v>
      </c>
      <c r="AYE1" s="7">
        <v>1327.0</v>
      </c>
      <c r="AYF1" s="7">
        <v>1328.0</v>
      </c>
      <c r="AYG1" s="7">
        <v>1329.0</v>
      </c>
      <c r="AYH1" s="7">
        <v>1330.0</v>
      </c>
      <c r="AYI1" s="7">
        <v>1331.0</v>
      </c>
      <c r="AYJ1" s="7">
        <v>1332.0</v>
      </c>
      <c r="AYK1" s="7">
        <v>1333.0</v>
      </c>
      <c r="AYL1" s="7">
        <v>1334.0</v>
      </c>
      <c r="AYM1" s="7">
        <v>1335.0</v>
      </c>
      <c r="AYN1" s="7">
        <v>1336.0</v>
      </c>
      <c r="AYO1" s="7">
        <v>1337.0</v>
      </c>
      <c r="AYP1" s="7">
        <v>1338.0</v>
      </c>
      <c r="AYQ1" s="7">
        <v>1339.0</v>
      </c>
      <c r="AYR1" s="7">
        <v>1340.0</v>
      </c>
      <c r="AYS1" s="7">
        <v>1341.0</v>
      </c>
      <c r="AYT1" s="7">
        <v>1342.0</v>
      </c>
      <c r="AYU1" s="7">
        <v>1343.0</v>
      </c>
      <c r="AYV1" s="7">
        <v>1344.0</v>
      </c>
      <c r="AYW1" s="7">
        <v>1345.0</v>
      </c>
      <c r="AYX1" s="7">
        <v>1346.0</v>
      </c>
      <c r="AYY1" s="7">
        <v>1347.0</v>
      </c>
      <c r="AYZ1" s="7">
        <v>1348.0</v>
      </c>
      <c r="AZA1" s="7">
        <v>1349.0</v>
      </c>
      <c r="AZB1" s="7">
        <v>1350.0</v>
      </c>
      <c r="AZC1" s="7">
        <v>1351.0</v>
      </c>
      <c r="AZD1" s="7">
        <v>1352.0</v>
      </c>
      <c r="AZE1" s="7">
        <v>1353.0</v>
      </c>
      <c r="AZF1" s="7">
        <v>1354.0</v>
      </c>
      <c r="AZG1" s="7">
        <v>1355.0</v>
      </c>
      <c r="AZH1" s="7">
        <v>1356.0</v>
      </c>
      <c r="AZI1" s="7">
        <v>1357.0</v>
      </c>
      <c r="AZJ1" s="7">
        <v>1358.0</v>
      </c>
      <c r="AZK1" s="7">
        <v>1359.0</v>
      </c>
      <c r="AZL1" s="7">
        <v>1360.0</v>
      </c>
      <c r="AZM1" s="7">
        <v>1361.0</v>
      </c>
      <c r="AZN1" s="7">
        <v>1362.0</v>
      </c>
      <c r="AZO1" s="7">
        <v>1363.0</v>
      </c>
      <c r="AZP1" s="7">
        <v>1364.0</v>
      </c>
      <c r="AZQ1" s="7">
        <v>1365.0</v>
      </c>
      <c r="AZR1" s="7">
        <v>1366.0</v>
      </c>
      <c r="AZS1" s="7">
        <v>1367.0</v>
      </c>
      <c r="AZT1" s="7">
        <v>1368.0</v>
      </c>
      <c r="AZU1" s="7">
        <v>1369.0</v>
      </c>
      <c r="AZV1" s="7">
        <v>1370.0</v>
      </c>
      <c r="AZW1" s="7">
        <v>1371.0</v>
      </c>
      <c r="AZX1" s="7">
        <v>1372.0</v>
      </c>
      <c r="AZY1" s="7">
        <v>1373.0</v>
      </c>
      <c r="AZZ1" s="7">
        <v>1374.0</v>
      </c>
      <c r="BAA1" s="7">
        <v>1375.0</v>
      </c>
      <c r="BAB1" s="7">
        <v>1376.0</v>
      </c>
      <c r="BAC1" s="7">
        <v>1377.0</v>
      </c>
      <c r="BAD1" s="7">
        <v>1378.0</v>
      </c>
      <c r="BAE1" s="7">
        <v>1379.0</v>
      </c>
      <c r="BAF1" s="7">
        <v>1380.0</v>
      </c>
      <c r="BAG1" s="7">
        <v>1381.0</v>
      </c>
      <c r="BAH1" s="7">
        <v>1382.0</v>
      </c>
      <c r="BAI1" s="7">
        <v>1383.0</v>
      </c>
      <c r="BAJ1" s="7">
        <v>1384.0</v>
      </c>
      <c r="BAK1" s="7">
        <v>1385.0</v>
      </c>
      <c r="BAL1" s="7">
        <v>1386.0</v>
      </c>
      <c r="BAM1" s="7">
        <v>1387.0</v>
      </c>
      <c r="BAN1" s="7">
        <v>1388.0</v>
      </c>
      <c r="BAO1" s="7">
        <v>1389.0</v>
      </c>
      <c r="BAP1" s="7">
        <v>1390.0</v>
      </c>
      <c r="BAQ1" s="7">
        <v>1391.0</v>
      </c>
      <c r="BAR1" s="7">
        <v>1392.0</v>
      </c>
      <c r="BAS1" s="7">
        <v>1393.0</v>
      </c>
      <c r="BAT1" s="7">
        <v>1394.0</v>
      </c>
      <c r="BAU1" s="7">
        <v>1395.0</v>
      </c>
      <c r="BAV1" s="7">
        <v>1396.0</v>
      </c>
      <c r="BAW1" s="7">
        <v>1397.0</v>
      </c>
      <c r="BAX1" s="7">
        <v>1398.0</v>
      </c>
      <c r="BAY1" s="7">
        <v>1399.0</v>
      </c>
      <c r="BAZ1" s="7">
        <v>1400.0</v>
      </c>
      <c r="BBA1" s="7">
        <v>1401.0</v>
      </c>
      <c r="BBB1" s="7">
        <v>1402.0</v>
      </c>
      <c r="BBC1" s="7">
        <v>1403.0</v>
      </c>
      <c r="BBD1" s="7">
        <v>1404.0</v>
      </c>
      <c r="BBE1" s="7">
        <v>1405.0</v>
      </c>
      <c r="BBF1" s="7">
        <v>1406.0</v>
      </c>
      <c r="BBG1" s="7">
        <v>1407.0</v>
      </c>
      <c r="BBH1" s="7">
        <v>1408.0</v>
      </c>
      <c r="BBI1" s="7">
        <v>1409.0</v>
      </c>
      <c r="BBJ1" s="7">
        <v>1410.0</v>
      </c>
      <c r="BBK1" s="7">
        <v>1411.0</v>
      </c>
      <c r="BBL1" s="7">
        <v>1412.0</v>
      </c>
      <c r="BBM1" s="7">
        <v>1413.0</v>
      </c>
      <c r="BBN1" s="7">
        <v>1414.0</v>
      </c>
      <c r="BBO1" s="7">
        <v>1415.0</v>
      </c>
      <c r="BBP1" s="7">
        <v>1416.0</v>
      </c>
      <c r="BBQ1" s="7">
        <v>1417.0</v>
      </c>
      <c r="BBR1" s="7">
        <v>1418.0</v>
      </c>
      <c r="BBS1" s="7">
        <v>1419.0</v>
      </c>
      <c r="BBT1" s="7">
        <v>1420.0</v>
      </c>
      <c r="BBU1" s="7">
        <v>1421.0</v>
      </c>
      <c r="BBV1" s="7">
        <v>1422.0</v>
      </c>
      <c r="BBW1" s="7">
        <v>1423.0</v>
      </c>
      <c r="BBX1" s="7">
        <v>1424.0</v>
      </c>
      <c r="BBY1" s="7">
        <v>1425.0</v>
      </c>
      <c r="BBZ1" s="7">
        <v>1426.0</v>
      </c>
      <c r="BCA1" s="7">
        <v>1427.0</v>
      </c>
      <c r="BCB1" s="7">
        <v>1428.0</v>
      </c>
      <c r="BCC1" s="7">
        <v>1429.0</v>
      </c>
      <c r="BCD1" s="7">
        <v>1430.0</v>
      </c>
      <c r="BCE1" s="7">
        <v>1431.0</v>
      </c>
      <c r="BCF1" s="7">
        <v>1432.0</v>
      </c>
      <c r="BCG1" s="7">
        <v>1433.0</v>
      </c>
      <c r="BCH1" s="7">
        <v>1434.0</v>
      </c>
      <c r="BCI1" s="7">
        <v>1435.0</v>
      </c>
      <c r="BCJ1" s="7">
        <v>1436.0</v>
      </c>
      <c r="BCK1" s="7">
        <v>1437.0</v>
      </c>
      <c r="BCL1" s="7">
        <v>1438.0</v>
      </c>
      <c r="BCM1" s="7">
        <v>1439.0</v>
      </c>
      <c r="BCN1" s="7">
        <v>1440.0</v>
      </c>
      <c r="BCO1" s="7">
        <v>1441.0</v>
      </c>
      <c r="BCP1" s="7">
        <v>1442.0</v>
      </c>
      <c r="BCQ1" s="7">
        <v>1443.0</v>
      </c>
      <c r="BCR1" s="7">
        <v>1444.0</v>
      </c>
      <c r="BCS1" s="7">
        <v>1445.0</v>
      </c>
      <c r="BCT1" s="7">
        <v>1446.0</v>
      </c>
      <c r="BCU1" s="7">
        <v>1447.0</v>
      </c>
      <c r="BCV1" s="7">
        <v>1448.0</v>
      </c>
      <c r="BCW1" s="7">
        <v>1449.0</v>
      </c>
      <c r="BCX1" s="7">
        <v>1450.0</v>
      </c>
      <c r="BCY1" s="7">
        <v>1451.0</v>
      </c>
      <c r="BCZ1" s="7">
        <v>1452.0</v>
      </c>
      <c r="BDA1" s="7">
        <v>1453.0</v>
      </c>
      <c r="BDB1" s="7">
        <v>1454.0</v>
      </c>
      <c r="BDC1" s="7">
        <v>1455.0</v>
      </c>
      <c r="BDD1" s="7">
        <v>1456.0</v>
      </c>
      <c r="BDE1" s="7">
        <v>1457.0</v>
      </c>
      <c r="BDF1" s="7">
        <v>1458.0</v>
      </c>
      <c r="BDG1" s="7">
        <v>1459.0</v>
      </c>
      <c r="BDH1" s="7">
        <v>1460.0</v>
      </c>
      <c r="BDI1" s="7">
        <v>1461.0</v>
      </c>
      <c r="BDJ1" s="7">
        <v>1462.0</v>
      </c>
      <c r="BDK1" s="7">
        <v>1463.0</v>
      </c>
      <c r="BDL1" s="7">
        <v>1464.0</v>
      </c>
      <c r="BDM1" s="7">
        <v>1465.0</v>
      </c>
      <c r="BDN1" s="7">
        <v>1466.0</v>
      </c>
      <c r="BDO1" s="7">
        <v>1467.0</v>
      </c>
      <c r="BDP1" s="7">
        <v>1468.0</v>
      </c>
      <c r="BDQ1" s="7">
        <v>1469.0</v>
      </c>
      <c r="BDR1" s="7">
        <v>1470.0</v>
      </c>
      <c r="BDS1" s="7">
        <v>1471.0</v>
      </c>
      <c r="BDT1" s="7">
        <v>1472.0</v>
      </c>
      <c r="BDU1" s="7">
        <v>1473.0</v>
      </c>
      <c r="BDV1" s="7">
        <v>1474.0</v>
      </c>
      <c r="BDW1" s="7">
        <v>1475.0</v>
      </c>
      <c r="BDX1" s="7">
        <v>1476.0</v>
      </c>
      <c r="BDY1" s="7">
        <v>1477.0</v>
      </c>
      <c r="BDZ1" s="7">
        <v>1478.0</v>
      </c>
      <c r="BEA1" s="7">
        <v>1479.0</v>
      </c>
      <c r="BEB1" s="7">
        <v>1480.0</v>
      </c>
      <c r="BEC1" s="7">
        <v>1481.0</v>
      </c>
      <c r="BED1" s="7">
        <v>1482.0</v>
      </c>
      <c r="BEE1" s="7">
        <v>1483.0</v>
      </c>
      <c r="BEF1" s="7">
        <v>1484.0</v>
      </c>
      <c r="BEG1" s="7">
        <v>1485.0</v>
      </c>
      <c r="BEH1" s="7">
        <v>1486.0</v>
      </c>
      <c r="BEI1" s="7">
        <v>1487.0</v>
      </c>
      <c r="BEJ1" s="7">
        <v>1488.0</v>
      </c>
      <c r="BEK1" s="7">
        <v>1489.0</v>
      </c>
      <c r="BEL1" s="7">
        <v>1490.0</v>
      </c>
      <c r="BEM1" s="7">
        <v>1491.0</v>
      </c>
      <c r="BEN1" s="7">
        <v>1492.0</v>
      </c>
      <c r="BEO1" s="7">
        <v>1493.0</v>
      </c>
      <c r="BEP1" s="7">
        <v>1494.0</v>
      </c>
      <c r="BEQ1" s="7">
        <v>1495.0</v>
      </c>
      <c r="BER1" s="7">
        <v>1496.0</v>
      </c>
      <c r="BES1" s="7">
        <v>1497.0</v>
      </c>
      <c r="BET1" s="7">
        <v>1498.0</v>
      </c>
      <c r="BEU1" s="7">
        <v>1499.0</v>
      </c>
      <c r="BEV1" s="7">
        <v>1500.0</v>
      </c>
      <c r="BEW1" s="7">
        <v>1501.0</v>
      </c>
      <c r="BEX1" s="7">
        <v>1502.0</v>
      </c>
      <c r="BEY1" s="7">
        <v>1503.0</v>
      </c>
      <c r="BEZ1" s="7">
        <v>1504.0</v>
      </c>
      <c r="BFA1" s="7">
        <v>1505.0</v>
      </c>
      <c r="BFB1" s="7">
        <v>1506.0</v>
      </c>
      <c r="BFC1" s="7">
        <v>1507.0</v>
      </c>
      <c r="BFD1" s="7">
        <v>1508.0</v>
      </c>
      <c r="BFE1" s="7">
        <v>1509.0</v>
      </c>
      <c r="BFF1" s="7">
        <v>1510.0</v>
      </c>
      <c r="BFG1" s="7">
        <v>1511.0</v>
      </c>
      <c r="BFH1" s="7">
        <v>1512.0</v>
      </c>
      <c r="BFI1" s="7">
        <v>1513.0</v>
      </c>
      <c r="BFJ1" s="7">
        <v>1514.0</v>
      </c>
      <c r="BFK1" s="7">
        <v>1515.0</v>
      </c>
      <c r="BFL1" s="7">
        <v>1516.0</v>
      </c>
      <c r="BFM1" s="7">
        <v>1517.0</v>
      </c>
      <c r="BFN1" s="7">
        <v>1518.0</v>
      </c>
      <c r="BFO1" s="7">
        <v>1519.0</v>
      </c>
      <c r="BFP1" s="7">
        <v>1520.0</v>
      </c>
      <c r="BFQ1" s="7">
        <v>1521.0</v>
      </c>
      <c r="BFR1" s="7">
        <v>1522.0</v>
      </c>
      <c r="BFS1" s="7">
        <v>1523.0</v>
      </c>
      <c r="BFT1" s="7">
        <v>1524.0</v>
      </c>
      <c r="BFU1" s="7">
        <v>1525.0</v>
      </c>
      <c r="BFV1" s="7">
        <v>1526.0</v>
      </c>
      <c r="BFW1" s="7">
        <v>1527.0</v>
      </c>
      <c r="BFX1" s="7">
        <v>1528.0</v>
      </c>
      <c r="BFY1" s="7">
        <v>1529.0</v>
      </c>
      <c r="BFZ1" s="7">
        <v>1530.0</v>
      </c>
      <c r="BGA1" s="7">
        <v>1531.0</v>
      </c>
      <c r="BGB1" s="7">
        <v>1532.0</v>
      </c>
      <c r="BGC1" s="7">
        <v>1533.0</v>
      </c>
      <c r="BGD1" s="7">
        <v>1534.0</v>
      </c>
      <c r="BGE1" s="7">
        <v>1535.0</v>
      </c>
      <c r="BGF1" s="7">
        <v>1536.0</v>
      </c>
      <c r="BGG1" s="7">
        <v>1537.0</v>
      </c>
      <c r="BGH1" s="7">
        <v>1538.0</v>
      </c>
      <c r="BGI1" s="7">
        <v>1539.0</v>
      </c>
      <c r="BGJ1" s="7">
        <v>1540.0</v>
      </c>
      <c r="BGK1" s="7">
        <v>1541.0</v>
      </c>
      <c r="BGL1" s="7">
        <v>1542.0</v>
      </c>
      <c r="BGM1" s="7">
        <v>1543.0</v>
      </c>
      <c r="BGN1" s="7">
        <v>1544.0</v>
      </c>
      <c r="BGO1" s="7">
        <v>1545.0</v>
      </c>
      <c r="BGP1" s="7">
        <v>1546.0</v>
      </c>
      <c r="BGQ1" s="7">
        <v>1547.0</v>
      </c>
      <c r="BGR1" s="7">
        <v>1548.0</v>
      </c>
      <c r="BGS1" s="7">
        <v>1549.0</v>
      </c>
      <c r="BGT1" s="7">
        <v>1550.0</v>
      </c>
      <c r="BGU1" s="7">
        <v>1551.0</v>
      </c>
      <c r="BGV1" s="7">
        <v>1552.0</v>
      </c>
      <c r="BGW1" s="7">
        <v>1553.0</v>
      </c>
      <c r="BGX1" s="7">
        <v>1554.0</v>
      </c>
      <c r="BGY1" s="7">
        <v>1555.0</v>
      </c>
      <c r="BGZ1" s="7">
        <v>1556.0</v>
      </c>
      <c r="BHA1" s="7">
        <v>1557.0</v>
      </c>
      <c r="BHB1" s="7">
        <v>1558.0</v>
      </c>
      <c r="BHC1" s="7">
        <v>1559.0</v>
      </c>
      <c r="BHD1" s="7">
        <v>1560.0</v>
      </c>
      <c r="BHE1" s="7">
        <v>1561.0</v>
      </c>
      <c r="BHF1" s="7">
        <v>1562.0</v>
      </c>
      <c r="BHG1" s="7">
        <v>1563.0</v>
      </c>
      <c r="BHH1" s="7">
        <v>1564.0</v>
      </c>
      <c r="BHI1" s="7">
        <v>1565.0</v>
      </c>
      <c r="BHJ1" s="7">
        <v>1566.0</v>
      </c>
      <c r="BHK1" s="7">
        <v>1567.0</v>
      </c>
      <c r="BHL1" s="7">
        <v>1568.0</v>
      </c>
      <c r="BHM1" s="7">
        <v>1569.0</v>
      </c>
      <c r="BHN1" s="7">
        <v>1570.0</v>
      </c>
      <c r="BHO1" s="7">
        <v>1571.0</v>
      </c>
      <c r="BHP1" s="7">
        <v>1572.0</v>
      </c>
      <c r="BHQ1" s="7">
        <v>1573.0</v>
      </c>
      <c r="BHR1" s="7">
        <v>1574.0</v>
      </c>
      <c r="BHS1" s="7">
        <v>1575.0</v>
      </c>
      <c r="BHT1" s="7">
        <v>1576.0</v>
      </c>
      <c r="BHU1" s="7">
        <v>1577.0</v>
      </c>
      <c r="BHV1" s="7">
        <v>1578.0</v>
      </c>
      <c r="BHW1" s="7">
        <v>1579.0</v>
      </c>
      <c r="BHX1" s="7">
        <v>1580.0</v>
      </c>
      <c r="BHY1" s="7">
        <v>1581.0</v>
      </c>
      <c r="BHZ1" s="7">
        <v>1582.0</v>
      </c>
      <c r="BIA1" s="7">
        <v>1583.0</v>
      </c>
      <c r="BIB1" s="7">
        <v>1584.0</v>
      </c>
      <c r="BIC1" s="7">
        <v>1585.0</v>
      </c>
      <c r="BID1" s="7">
        <v>1586.0</v>
      </c>
      <c r="BIE1" s="7">
        <v>1587.0</v>
      </c>
      <c r="BIF1" s="7">
        <v>1588.0</v>
      </c>
      <c r="BIG1" s="7">
        <v>1589.0</v>
      </c>
      <c r="BIH1" s="7">
        <v>1590.0</v>
      </c>
      <c r="BII1" s="7">
        <v>1591.0</v>
      </c>
      <c r="BIJ1" s="7">
        <v>1592.0</v>
      </c>
      <c r="BIK1" s="7">
        <v>1593.0</v>
      </c>
      <c r="BIL1" s="7">
        <v>1594.0</v>
      </c>
      <c r="BIM1" s="7">
        <v>1595.0</v>
      </c>
      <c r="BIN1" s="7">
        <v>1596.0</v>
      </c>
      <c r="BIO1" s="7">
        <v>1597.0</v>
      </c>
      <c r="BIP1" s="7">
        <v>1598.0</v>
      </c>
      <c r="BIQ1" s="7">
        <v>1599.0</v>
      </c>
      <c r="BIR1" s="7">
        <v>1600.0</v>
      </c>
      <c r="BIS1" s="7">
        <v>1601.0</v>
      </c>
      <c r="BIT1" s="7">
        <v>1602.0</v>
      </c>
      <c r="BIU1" s="7">
        <v>1603.0</v>
      </c>
      <c r="BIV1" s="7">
        <v>1604.0</v>
      </c>
      <c r="BIW1" s="7">
        <v>1605.0</v>
      </c>
      <c r="BIX1" s="7">
        <v>1606.0</v>
      </c>
      <c r="BIY1" s="7">
        <v>1607.0</v>
      </c>
      <c r="BIZ1" s="7">
        <v>1608.0</v>
      </c>
      <c r="BJA1" s="7">
        <v>1609.0</v>
      </c>
      <c r="BJB1" s="7">
        <v>1610.0</v>
      </c>
      <c r="BJC1" s="7">
        <v>1611.0</v>
      </c>
      <c r="BJD1" s="7">
        <v>1612.0</v>
      </c>
      <c r="BJE1" s="7">
        <v>1613.0</v>
      </c>
      <c r="BJF1" s="7">
        <v>1614.0</v>
      </c>
      <c r="BJG1" s="7">
        <v>1615.0</v>
      </c>
      <c r="BJH1" s="7">
        <v>1616.0</v>
      </c>
      <c r="BJI1" s="7">
        <v>1617.0</v>
      </c>
      <c r="BJJ1" s="7">
        <v>1618.0</v>
      </c>
      <c r="BJK1" s="7">
        <v>1619.0</v>
      </c>
      <c r="BJL1" s="7">
        <v>1620.0</v>
      </c>
      <c r="BJM1" s="7">
        <v>1621.0</v>
      </c>
      <c r="BJN1" s="7">
        <v>1622.0</v>
      </c>
      <c r="BJO1" s="7">
        <v>1623.0</v>
      </c>
      <c r="BJP1" s="7">
        <v>1624.0</v>
      </c>
      <c r="BJQ1" s="7">
        <v>1625.0</v>
      </c>
      <c r="BJR1" s="7">
        <v>1626.0</v>
      </c>
      <c r="BJS1" s="7">
        <v>1627.0</v>
      </c>
      <c r="BJT1" s="7">
        <v>1628.0</v>
      </c>
      <c r="BJU1" s="7">
        <v>1629.0</v>
      </c>
      <c r="BJV1" s="7">
        <v>1630.0</v>
      </c>
      <c r="BJW1" s="7">
        <v>1631.0</v>
      </c>
      <c r="BJX1" s="7">
        <v>1632.0</v>
      </c>
      <c r="BJY1" s="7">
        <v>1633.0</v>
      </c>
      <c r="BJZ1" s="7">
        <v>1634.0</v>
      </c>
      <c r="BKA1" s="7">
        <v>1635.0</v>
      </c>
      <c r="BKB1" s="7">
        <v>1636.0</v>
      </c>
      <c r="BKC1" s="7">
        <v>1637.0</v>
      </c>
      <c r="BKD1" s="7">
        <v>1638.0</v>
      </c>
      <c r="BKE1" s="7">
        <v>1639.0</v>
      </c>
      <c r="BKF1" s="7">
        <v>1640.0</v>
      </c>
      <c r="BKG1" s="7">
        <v>1641.0</v>
      </c>
      <c r="BKH1" s="7">
        <v>1642.0</v>
      </c>
      <c r="BKI1" s="7">
        <v>1643.0</v>
      </c>
      <c r="BKJ1" s="7">
        <v>1644.0</v>
      </c>
      <c r="BKK1" s="7">
        <v>1645.0</v>
      </c>
      <c r="BKL1" s="7">
        <v>1646.0</v>
      </c>
      <c r="BKM1" s="7">
        <v>1647.0</v>
      </c>
      <c r="BKN1" s="7">
        <v>1648.0</v>
      </c>
      <c r="BKO1" s="7">
        <v>1649.0</v>
      </c>
      <c r="BKP1" s="7">
        <v>1650.0</v>
      </c>
      <c r="BKQ1" s="7">
        <v>1651.0</v>
      </c>
      <c r="BKR1" s="7">
        <v>1652.0</v>
      </c>
      <c r="BKS1" s="7">
        <v>1653.0</v>
      </c>
      <c r="BKT1" s="7">
        <v>1654.0</v>
      </c>
      <c r="BKU1" s="7">
        <v>1655.0</v>
      </c>
      <c r="BKV1" s="7">
        <v>1656.0</v>
      </c>
      <c r="BKW1" s="7">
        <v>1657.0</v>
      </c>
      <c r="BKX1" s="7">
        <v>1658.0</v>
      </c>
      <c r="BKY1" s="7">
        <v>1659.0</v>
      </c>
      <c r="BKZ1" s="7">
        <v>1660.0</v>
      </c>
      <c r="BLA1" s="7">
        <v>1661.0</v>
      </c>
      <c r="BLB1" s="7">
        <v>1662.0</v>
      </c>
      <c r="BLC1" s="7">
        <v>1663.0</v>
      </c>
      <c r="BLD1" s="7">
        <v>1664.0</v>
      </c>
      <c r="BLE1" s="7">
        <v>1665.0</v>
      </c>
      <c r="BLF1" s="7">
        <v>1666.0</v>
      </c>
      <c r="BLG1" s="7">
        <v>1667.0</v>
      </c>
      <c r="BLH1" s="7">
        <v>1668.0</v>
      </c>
      <c r="BLI1" s="7">
        <v>1669.0</v>
      </c>
      <c r="BLJ1" s="7">
        <v>1670.0</v>
      </c>
      <c r="BLK1" s="7">
        <v>1671.0</v>
      </c>
      <c r="BLL1" s="7">
        <v>1672.0</v>
      </c>
      <c r="BLM1" s="7">
        <v>1673.0</v>
      </c>
      <c r="BLN1" s="7">
        <v>1674.0</v>
      </c>
      <c r="BLO1" s="7">
        <v>1675.0</v>
      </c>
      <c r="BLP1" s="7">
        <v>1676.0</v>
      </c>
      <c r="BLQ1" s="7">
        <v>1677.0</v>
      </c>
      <c r="BLR1" s="7">
        <v>1678.0</v>
      </c>
      <c r="BLS1" s="7">
        <v>1679.0</v>
      </c>
      <c r="BLT1" s="7">
        <v>1680.0</v>
      </c>
      <c r="BLU1" s="7">
        <v>1681.0</v>
      </c>
      <c r="BLV1" s="7">
        <v>1682.0</v>
      </c>
      <c r="BLW1" s="7">
        <v>1683.0</v>
      </c>
      <c r="BLX1" s="7">
        <v>1684.0</v>
      </c>
      <c r="BLY1" s="7">
        <v>1685.0</v>
      </c>
      <c r="BLZ1" s="7">
        <v>1686.0</v>
      </c>
      <c r="BMA1" s="7">
        <v>1687.0</v>
      </c>
      <c r="BMB1" s="7">
        <v>1688.0</v>
      </c>
      <c r="BMC1" s="7">
        <v>1689.0</v>
      </c>
      <c r="BMD1" s="7">
        <v>1690.0</v>
      </c>
      <c r="BME1" s="7">
        <v>1691.0</v>
      </c>
      <c r="BMF1" s="7">
        <v>1692.0</v>
      </c>
      <c r="BMG1" s="7">
        <v>1693.0</v>
      </c>
      <c r="BMH1" s="7">
        <v>1694.0</v>
      </c>
      <c r="BMI1" s="7">
        <v>1695.0</v>
      </c>
      <c r="BMJ1" s="7">
        <v>1696.0</v>
      </c>
      <c r="BMK1" s="7">
        <v>1697.0</v>
      </c>
      <c r="BML1" s="7">
        <v>1698.0</v>
      </c>
      <c r="BMM1" s="7">
        <v>1699.0</v>
      </c>
      <c r="BMN1" s="7">
        <v>1700.0</v>
      </c>
      <c r="BMO1" s="7">
        <v>1701.0</v>
      </c>
      <c r="BMP1" s="7">
        <v>1702.0</v>
      </c>
      <c r="BMQ1" s="7">
        <v>1703.0</v>
      </c>
      <c r="BMR1" s="7">
        <v>1704.0</v>
      </c>
      <c r="BMS1" s="7">
        <v>1705.0</v>
      </c>
      <c r="BMT1" s="7">
        <v>1706.0</v>
      </c>
      <c r="BMU1" s="7">
        <v>1707.0</v>
      </c>
      <c r="BMV1" s="7">
        <v>1708.0</v>
      </c>
      <c r="BMW1" s="7">
        <v>1709.0</v>
      </c>
      <c r="BMX1" s="7">
        <v>1710.0</v>
      </c>
      <c r="BMY1" s="7">
        <v>1711.0</v>
      </c>
      <c r="BMZ1" s="7">
        <v>1712.0</v>
      </c>
      <c r="BNA1" s="7">
        <v>1713.0</v>
      </c>
      <c r="BNB1" s="7">
        <v>1714.0</v>
      </c>
      <c r="BNC1" s="7">
        <v>1715.0</v>
      </c>
      <c r="BND1" s="7">
        <v>1716.0</v>
      </c>
      <c r="BNE1" s="7">
        <v>1717.0</v>
      </c>
      <c r="BNF1" s="7">
        <v>1718.0</v>
      </c>
      <c r="BNG1" s="7">
        <v>1719.0</v>
      </c>
      <c r="BNH1" s="7">
        <v>1720.0</v>
      </c>
      <c r="BNI1" s="7">
        <v>1721.0</v>
      </c>
      <c r="BNJ1" s="7">
        <v>1722.0</v>
      </c>
      <c r="BNK1" s="7">
        <v>1723.0</v>
      </c>
      <c r="BNL1" s="7">
        <v>1724.0</v>
      </c>
      <c r="BNM1" s="7">
        <v>1725.0</v>
      </c>
      <c r="BNN1" s="7">
        <v>1726.0</v>
      </c>
      <c r="BNO1" s="7">
        <v>1727.0</v>
      </c>
      <c r="BNP1" s="7">
        <v>1728.0</v>
      </c>
      <c r="BNQ1" s="7">
        <v>1729.0</v>
      </c>
      <c r="BNR1" s="7">
        <v>1730.0</v>
      </c>
      <c r="BNS1" s="7">
        <v>1731.0</v>
      </c>
      <c r="BNT1" s="7">
        <v>1732.0</v>
      </c>
      <c r="BNU1" s="7">
        <v>1733.0</v>
      </c>
      <c r="BNV1" s="7">
        <v>1734.0</v>
      </c>
      <c r="BNW1" s="7">
        <v>1735.0</v>
      </c>
      <c r="BNX1" s="7">
        <v>1736.0</v>
      </c>
      <c r="BNY1" s="7">
        <v>1737.0</v>
      </c>
      <c r="BNZ1" s="7">
        <v>1738.0</v>
      </c>
      <c r="BOA1" s="7">
        <v>1739.0</v>
      </c>
      <c r="BOB1" s="7">
        <v>1740.0</v>
      </c>
      <c r="BOC1" s="7">
        <v>1741.0</v>
      </c>
      <c r="BOD1" s="7">
        <v>1742.0</v>
      </c>
      <c r="BOE1" s="7">
        <v>1743.0</v>
      </c>
      <c r="BOF1" s="7">
        <v>1744.0</v>
      </c>
      <c r="BOG1" s="7">
        <v>1745.0</v>
      </c>
      <c r="BOH1" s="7">
        <v>1746.0</v>
      </c>
      <c r="BOI1" s="7">
        <v>1747.0</v>
      </c>
      <c r="BOJ1" s="7">
        <v>1748.0</v>
      </c>
      <c r="BOK1" s="7">
        <v>1749.0</v>
      </c>
      <c r="BOL1" s="7">
        <v>1750.0</v>
      </c>
      <c r="BOM1" s="7">
        <v>1751.0</v>
      </c>
      <c r="BON1" s="7">
        <v>1752.0</v>
      </c>
      <c r="BOO1" s="7">
        <v>1753.0</v>
      </c>
      <c r="BOP1" s="7">
        <v>1754.0</v>
      </c>
      <c r="BOQ1" s="7">
        <v>1755.0</v>
      </c>
      <c r="BOR1" s="7">
        <v>1756.0</v>
      </c>
      <c r="BOS1" s="7">
        <v>1757.0</v>
      </c>
      <c r="BOT1" s="7">
        <v>1758.0</v>
      </c>
      <c r="BOU1" s="7">
        <v>1759.0</v>
      </c>
      <c r="BOV1" s="7">
        <v>1760.0</v>
      </c>
      <c r="BOW1" s="7">
        <v>1761.0</v>
      </c>
      <c r="BOX1" s="7">
        <v>1762.0</v>
      </c>
      <c r="BOY1" s="7">
        <v>1763.0</v>
      </c>
      <c r="BOZ1" s="7">
        <v>1764.0</v>
      </c>
      <c r="BPA1" s="7">
        <v>1765.0</v>
      </c>
      <c r="BPB1" s="7">
        <v>1766.0</v>
      </c>
      <c r="BPC1" s="7">
        <v>1767.0</v>
      </c>
      <c r="BPD1" s="7">
        <v>1768.0</v>
      </c>
      <c r="BPE1" s="7">
        <v>1769.0</v>
      </c>
      <c r="BPF1" s="7">
        <v>1770.0</v>
      </c>
      <c r="BPG1" s="7">
        <v>1771.0</v>
      </c>
      <c r="BPH1" s="7">
        <v>1772.0</v>
      </c>
      <c r="BPI1" s="7">
        <v>1773.0</v>
      </c>
      <c r="BPJ1" s="7">
        <v>1774.0</v>
      </c>
      <c r="BPK1" s="7">
        <v>1775.0</v>
      </c>
      <c r="BPL1" s="7">
        <v>1776.0</v>
      </c>
      <c r="BPM1" s="7">
        <v>1777.0</v>
      </c>
      <c r="BPN1" s="7">
        <v>1778.0</v>
      </c>
      <c r="BPO1" s="7">
        <v>1779.0</v>
      </c>
      <c r="BPP1" s="7">
        <v>1780.0</v>
      </c>
      <c r="BPQ1" s="7">
        <v>1781.0</v>
      </c>
      <c r="BPR1" s="7">
        <v>1782.0</v>
      </c>
      <c r="BPS1" s="7">
        <v>1783.0</v>
      </c>
      <c r="BPT1" s="7">
        <v>1784.0</v>
      </c>
      <c r="BPU1" s="7">
        <v>1785.0</v>
      </c>
      <c r="BPV1" s="7">
        <v>1786.0</v>
      </c>
      <c r="BPW1" s="7">
        <v>1787.0</v>
      </c>
      <c r="BPX1" s="7">
        <v>1788.0</v>
      </c>
      <c r="BPY1" s="7">
        <v>1789.0</v>
      </c>
      <c r="BPZ1" s="7">
        <v>1790.0</v>
      </c>
      <c r="BQA1" s="7">
        <v>1791.0</v>
      </c>
      <c r="BQB1" s="7">
        <v>1792.0</v>
      </c>
      <c r="BQC1" s="7">
        <v>1793.0</v>
      </c>
      <c r="BQD1" s="7">
        <v>1794.0</v>
      </c>
      <c r="BQE1" s="7">
        <v>1795.0</v>
      </c>
      <c r="BQF1" s="7">
        <v>1796.0</v>
      </c>
      <c r="BQG1" s="7">
        <v>1797.0</v>
      </c>
      <c r="BQH1" s="7">
        <v>1798.0</v>
      </c>
      <c r="BQI1" s="7">
        <v>1799.0</v>
      </c>
      <c r="BQJ1" s="7">
        <v>1800.0</v>
      </c>
      <c r="BQK1" s="7">
        <v>1801.0</v>
      </c>
      <c r="BQL1" s="7">
        <v>1802.0</v>
      </c>
      <c r="BQM1" s="7">
        <v>1803.0</v>
      </c>
      <c r="BQN1" s="7">
        <v>1804.0</v>
      </c>
      <c r="BQO1" s="7">
        <v>1805.0</v>
      </c>
      <c r="BQP1" s="7">
        <v>1806.0</v>
      </c>
      <c r="BQQ1" s="7">
        <v>1807.0</v>
      </c>
      <c r="BQR1" s="7">
        <v>1808.0</v>
      </c>
      <c r="BQS1" s="7">
        <v>1809.0</v>
      </c>
      <c r="BQT1" s="7">
        <v>1810.0</v>
      </c>
      <c r="BQU1" s="7">
        <v>1811.0</v>
      </c>
      <c r="BQV1" s="7">
        <v>1812.0</v>
      </c>
      <c r="BQW1" s="7">
        <v>1813.0</v>
      </c>
      <c r="BQX1" s="7">
        <v>1814.0</v>
      </c>
      <c r="BQY1" s="7">
        <v>1815.0</v>
      </c>
      <c r="BQZ1" s="7">
        <v>1816.0</v>
      </c>
      <c r="BRA1" s="7">
        <v>1817.0</v>
      </c>
      <c r="BRB1" s="7">
        <v>1818.0</v>
      </c>
      <c r="BRC1" s="7">
        <v>1819.0</v>
      </c>
      <c r="BRD1" s="7">
        <v>1820.0</v>
      </c>
      <c r="BRE1" s="7">
        <v>1821.0</v>
      </c>
      <c r="BRF1" s="7">
        <v>1822.0</v>
      </c>
      <c r="BRG1" s="7">
        <v>1823.0</v>
      </c>
      <c r="BRH1" s="7">
        <v>1824.0</v>
      </c>
      <c r="BRI1" s="7">
        <v>1825.0</v>
      </c>
      <c r="BRJ1" s="7">
        <v>1826.0</v>
      </c>
      <c r="BRK1" s="7">
        <v>1827.0</v>
      </c>
      <c r="BRL1" s="7">
        <v>1828.0</v>
      </c>
      <c r="BRM1" s="7">
        <v>1829.0</v>
      </c>
      <c r="BRN1" s="7">
        <v>1830.0</v>
      </c>
      <c r="BRO1" s="7">
        <v>1831.0</v>
      </c>
      <c r="BRP1" s="7">
        <v>1832.0</v>
      </c>
      <c r="BRQ1" s="7">
        <v>1833.0</v>
      </c>
      <c r="BRR1" s="7">
        <v>1834.0</v>
      </c>
      <c r="BRS1" s="7">
        <v>1835.0</v>
      </c>
      <c r="BRT1" s="7">
        <v>1836.0</v>
      </c>
      <c r="BRU1" s="7">
        <v>1837.0</v>
      </c>
      <c r="BRV1" s="7">
        <v>1838.0</v>
      </c>
      <c r="BRW1" s="7">
        <v>1839.0</v>
      </c>
      <c r="BRX1" s="7">
        <v>1840.0</v>
      </c>
      <c r="BRY1" s="7">
        <v>1841.0</v>
      </c>
      <c r="BRZ1" s="7">
        <v>1842.0</v>
      </c>
      <c r="BSA1" s="7">
        <v>1843.0</v>
      </c>
      <c r="BSB1" s="7">
        <v>1844.0</v>
      </c>
      <c r="BSC1" s="7">
        <v>1845.0</v>
      </c>
      <c r="BSD1" s="7">
        <v>1846.0</v>
      </c>
      <c r="BSE1" s="7">
        <v>1847.0</v>
      </c>
      <c r="BSF1" s="7">
        <v>1848.0</v>
      </c>
      <c r="BSG1" s="7">
        <v>1849.0</v>
      </c>
      <c r="BSH1" s="7">
        <v>1850.0</v>
      </c>
      <c r="BSI1" s="7">
        <v>1851.0</v>
      </c>
      <c r="BSJ1" s="7">
        <v>1852.0</v>
      </c>
      <c r="BSK1" s="7">
        <v>1853.0</v>
      </c>
      <c r="BSL1" s="7">
        <v>1854.0</v>
      </c>
      <c r="BSM1" s="7">
        <v>1855.0</v>
      </c>
      <c r="BSN1" s="7">
        <v>1856.0</v>
      </c>
      <c r="BSO1" s="7">
        <v>1857.0</v>
      </c>
      <c r="BSP1" s="7">
        <v>1858.0</v>
      </c>
      <c r="BSQ1" s="7">
        <v>1859.0</v>
      </c>
      <c r="BSR1" s="7">
        <v>1860.0</v>
      </c>
      <c r="BSS1" s="7">
        <v>1861.0</v>
      </c>
      <c r="BST1" s="7">
        <v>1862.0</v>
      </c>
      <c r="BSU1" s="7">
        <v>1863.0</v>
      </c>
      <c r="BSV1" s="7">
        <v>1864.0</v>
      </c>
      <c r="BSW1" s="7">
        <v>1865.0</v>
      </c>
      <c r="BSX1" s="7">
        <v>1866.0</v>
      </c>
      <c r="BSY1" s="7">
        <v>1867.0</v>
      </c>
      <c r="BSZ1" s="7">
        <v>1868.0</v>
      </c>
      <c r="BTA1" s="7">
        <v>1869.0</v>
      </c>
      <c r="BTB1" s="7">
        <v>1870.0</v>
      </c>
      <c r="BTC1" s="7">
        <v>1871.0</v>
      </c>
      <c r="BTD1" s="7">
        <v>1872.0</v>
      </c>
      <c r="BTE1" s="7">
        <v>1873.0</v>
      </c>
      <c r="BTF1" s="7">
        <v>1874.0</v>
      </c>
      <c r="BTG1" s="7">
        <v>1875.0</v>
      </c>
      <c r="BTH1" s="7">
        <v>1876.0</v>
      </c>
      <c r="BTI1" s="7">
        <v>1877.0</v>
      </c>
      <c r="BTJ1" s="7">
        <v>1878.0</v>
      </c>
      <c r="BTK1" s="7">
        <v>1879.0</v>
      </c>
      <c r="BTL1" s="7">
        <v>1880.0</v>
      </c>
      <c r="BTM1" s="7">
        <v>1881.0</v>
      </c>
      <c r="BTN1" s="7">
        <v>1882.0</v>
      </c>
      <c r="BTO1" s="7">
        <v>1883.0</v>
      </c>
      <c r="BTP1" s="7">
        <v>1884.0</v>
      </c>
      <c r="BTQ1" s="7">
        <v>1885.0</v>
      </c>
      <c r="BTR1" s="7">
        <v>1886.0</v>
      </c>
      <c r="BTS1" s="7">
        <v>1887.0</v>
      </c>
      <c r="BTT1" s="7">
        <v>1888.0</v>
      </c>
      <c r="BTU1" s="7">
        <v>1889.0</v>
      </c>
      <c r="BTV1" s="7">
        <v>1890.0</v>
      </c>
      <c r="BTW1" s="7">
        <v>1891.0</v>
      </c>
      <c r="BTX1" s="7">
        <v>1892.0</v>
      </c>
      <c r="BTY1" s="7">
        <v>1893.0</v>
      </c>
      <c r="BTZ1" s="7">
        <v>1894.0</v>
      </c>
      <c r="BUA1" s="7">
        <v>1895.0</v>
      </c>
      <c r="BUB1" s="7">
        <v>1896.0</v>
      </c>
      <c r="BUC1" s="7">
        <v>1897.0</v>
      </c>
      <c r="BUD1" s="7">
        <v>1898.0</v>
      </c>
      <c r="BUE1" s="7">
        <v>1899.0</v>
      </c>
      <c r="BUF1" s="7">
        <v>1900.0</v>
      </c>
      <c r="BUG1" s="7">
        <v>1901.0</v>
      </c>
      <c r="BUH1" s="7">
        <v>1902.0</v>
      </c>
      <c r="BUI1" s="7">
        <v>1903.0</v>
      </c>
      <c r="BUJ1" s="7">
        <v>1904.0</v>
      </c>
      <c r="BUK1" s="7">
        <v>1905.0</v>
      </c>
      <c r="BUL1" s="7">
        <v>1906.0</v>
      </c>
      <c r="BUM1" s="7">
        <v>1907.0</v>
      </c>
      <c r="BUN1" s="7">
        <v>1908.0</v>
      </c>
      <c r="BUO1" s="7">
        <v>1909.0</v>
      </c>
      <c r="BUP1" s="7">
        <v>1910.0</v>
      </c>
      <c r="BUQ1" s="7">
        <v>1911.0</v>
      </c>
      <c r="BUR1" s="7">
        <v>1912.0</v>
      </c>
      <c r="BUS1" s="7">
        <v>1913.0</v>
      </c>
      <c r="BUT1" s="7">
        <v>1914.0</v>
      </c>
      <c r="BUU1" s="7">
        <v>1915.0</v>
      </c>
      <c r="BUV1" s="7">
        <v>1916.0</v>
      </c>
      <c r="BUW1" s="7">
        <v>1917.0</v>
      </c>
      <c r="BUX1" s="7">
        <v>1918.0</v>
      </c>
      <c r="BUY1" s="7">
        <v>1919.0</v>
      </c>
      <c r="BUZ1" s="7">
        <v>1920.0</v>
      </c>
      <c r="BVA1" s="7">
        <v>1921.0</v>
      </c>
      <c r="BVB1" s="7">
        <v>1922.0</v>
      </c>
      <c r="BVC1" s="7">
        <v>1923.0</v>
      </c>
      <c r="BVD1" s="7"/>
    </row>
    <row r="2">
      <c r="C2" s="8">
        <f>IFERROR(__xludf.DUMMYFUNCTION("""COMPUTED_VALUE"""),1.0)</f>
        <v>1</v>
      </c>
      <c r="D2" s="9" t="s">
        <v>2</v>
      </c>
      <c r="E2" s="10">
        <f>IFERROR(__xludf.DUMMYFUNCTION("SUM(ARRAYFORMULA(ABS(FILTER($C:$C,NOT(ISBLANK($C:$C)))-E1)))"),477582.0)</f>
        <v>477582</v>
      </c>
      <c r="F2" s="10">
        <f>IFERROR(__xludf.DUMMYFUNCTION("SUM(ARRAYFORMULA(ABS(FILTER($C:$C,NOT(ISBLANK($C:$C)))-F1)))"),476608.0)</f>
        <v>476608</v>
      </c>
      <c r="G2" s="10">
        <f>IFERROR(__xludf.DUMMYFUNCTION("SUM(ARRAYFORMULA(ABS(FILTER($C:$C,NOT(ISBLANK($C:$C)))-G1)))"),475642.0)</f>
        <v>475642</v>
      </c>
      <c r="H2" s="10">
        <f>IFERROR(__xludf.DUMMYFUNCTION("SUM(ARRAYFORMULA(ABS(FILTER($C:$C,NOT(ISBLANK($C:$C)))-H1)))"),474680.0)</f>
        <v>474680</v>
      </c>
      <c r="I2" s="10">
        <f>IFERROR(__xludf.DUMMYFUNCTION("SUM(ARRAYFORMULA(ABS(FILTER($C:$C,NOT(ISBLANK($C:$C)))-I1)))"),473726.0)</f>
        <v>473726</v>
      </c>
      <c r="J2" s="10">
        <f>IFERROR(__xludf.DUMMYFUNCTION("SUM(ARRAYFORMULA(ABS(FILTER($C:$C,NOT(ISBLANK($C:$C)))-J1)))"),472778.0)</f>
        <v>472778</v>
      </c>
      <c r="K2" s="10">
        <f>IFERROR(__xludf.DUMMYFUNCTION("SUM(ARRAYFORMULA(ABS(FILTER($C:$C,NOT(ISBLANK($C:$C)))-K1)))"),471834.0)</f>
        <v>471834</v>
      </c>
      <c r="L2" s="10">
        <f>IFERROR(__xludf.DUMMYFUNCTION("SUM(ARRAYFORMULA(ABS(FILTER($C:$C,NOT(ISBLANK($C:$C)))-L1)))"),470892.0)</f>
        <v>470892</v>
      </c>
      <c r="M2" s="10">
        <f>IFERROR(__xludf.DUMMYFUNCTION("SUM(ARRAYFORMULA(ABS(FILTER($C:$C,NOT(ISBLANK($C:$C)))-M1)))"),469958.0)</f>
        <v>469958</v>
      </c>
      <c r="N2" s="10">
        <f>IFERROR(__xludf.DUMMYFUNCTION("SUM(ARRAYFORMULA(ABS(FILTER($C:$C,NOT(ISBLANK($C:$C)))-N1)))"),469028.0)</f>
        <v>469028</v>
      </c>
      <c r="O2" s="10">
        <f>IFERROR(__xludf.DUMMYFUNCTION("SUM(ARRAYFORMULA(ABS(FILTER($C:$C,NOT(ISBLANK($C:$C)))-O1)))"),468106.0)</f>
        <v>468106</v>
      </c>
      <c r="P2" s="10">
        <f>IFERROR(__xludf.DUMMYFUNCTION("SUM(ARRAYFORMULA(ABS(FILTER($C:$C,NOT(ISBLANK($C:$C)))-P1)))"),467186.0)</f>
        <v>467186</v>
      </c>
      <c r="Q2" s="10">
        <f>IFERROR(__xludf.DUMMYFUNCTION("SUM(ARRAYFORMULA(ABS(FILTER($C:$C,NOT(ISBLANK($C:$C)))-Q1)))"),466272.0)</f>
        <v>466272</v>
      </c>
      <c r="R2" s="10">
        <f>IFERROR(__xludf.DUMMYFUNCTION("SUM(ARRAYFORMULA(ABS(FILTER($C:$C,NOT(ISBLANK($C:$C)))-R1)))"),465364.0)</f>
        <v>465364</v>
      </c>
      <c r="S2" s="10">
        <f>IFERROR(__xludf.DUMMYFUNCTION("SUM(ARRAYFORMULA(ABS(FILTER($C:$C,NOT(ISBLANK($C:$C)))-S1)))"),464462.0)</f>
        <v>464462</v>
      </c>
      <c r="T2" s="10">
        <f>IFERROR(__xludf.DUMMYFUNCTION("SUM(ARRAYFORMULA(ABS(FILTER($C:$C,NOT(ISBLANK($C:$C)))-T1)))"),463562.0)</f>
        <v>463562</v>
      </c>
      <c r="U2" s="10">
        <f>IFERROR(__xludf.DUMMYFUNCTION("SUM(ARRAYFORMULA(ABS(FILTER($C:$C,NOT(ISBLANK($C:$C)))-U1)))"),462668.0)</f>
        <v>462668</v>
      </c>
      <c r="V2" s="10">
        <f>IFERROR(__xludf.DUMMYFUNCTION("SUM(ARRAYFORMULA(ABS(FILTER($C:$C,NOT(ISBLANK($C:$C)))-V1)))"),461774.0)</f>
        <v>461774</v>
      </c>
      <c r="W2" s="10">
        <f>IFERROR(__xludf.DUMMYFUNCTION("SUM(ARRAYFORMULA(ABS(FILTER($C:$C,NOT(ISBLANK($C:$C)))-W1)))"),460884.0)</f>
        <v>460884</v>
      </c>
      <c r="X2" s="10">
        <f>IFERROR(__xludf.DUMMYFUNCTION("SUM(ARRAYFORMULA(ABS(FILTER($C:$C,NOT(ISBLANK($C:$C)))-X1)))"),459996.0)</f>
        <v>459996</v>
      </c>
      <c r="Y2" s="10">
        <f>IFERROR(__xludf.DUMMYFUNCTION("SUM(ARRAYFORMULA(ABS(FILTER($C:$C,NOT(ISBLANK($C:$C)))-Y1)))"),459116.0)</f>
        <v>459116</v>
      </c>
      <c r="Z2" s="10">
        <f>IFERROR(__xludf.DUMMYFUNCTION("SUM(ARRAYFORMULA(ABS(FILTER($C:$C,NOT(ISBLANK($C:$C)))-Z1)))"),458244.0)</f>
        <v>458244</v>
      </c>
      <c r="AA2" s="10">
        <f>IFERROR(__xludf.DUMMYFUNCTION("SUM(ARRAYFORMULA(ABS(FILTER($C:$C,NOT(ISBLANK($C:$C)))-AA1)))"),457376.0)</f>
        <v>457376</v>
      </c>
      <c r="AB2" s="10">
        <f>IFERROR(__xludf.DUMMYFUNCTION("SUM(ARRAYFORMULA(ABS(FILTER($C:$C,NOT(ISBLANK($C:$C)))-AB1)))"),456512.0)</f>
        <v>456512</v>
      </c>
      <c r="AC2" s="10">
        <f>IFERROR(__xludf.DUMMYFUNCTION("SUM(ARRAYFORMULA(ABS(FILTER($C:$C,NOT(ISBLANK($C:$C)))-AC1)))"),455656.0)</f>
        <v>455656</v>
      </c>
      <c r="AD2" s="10">
        <f>IFERROR(__xludf.DUMMYFUNCTION("SUM(ARRAYFORMULA(ABS(FILTER($C:$C,NOT(ISBLANK($C:$C)))-AD1)))"),454800.0)</f>
        <v>454800</v>
      </c>
      <c r="AE2" s="10">
        <f>IFERROR(__xludf.DUMMYFUNCTION("SUM(ARRAYFORMULA(ABS(FILTER($C:$C,NOT(ISBLANK($C:$C)))-AE1)))"),453946.0)</f>
        <v>453946</v>
      </c>
      <c r="AF2" s="10">
        <f>IFERROR(__xludf.DUMMYFUNCTION("SUM(ARRAYFORMULA(ABS(FILTER($C:$C,NOT(ISBLANK($C:$C)))-AF1)))"),453094.0)</f>
        <v>453094</v>
      </c>
      <c r="AG2" s="10">
        <f>IFERROR(__xludf.DUMMYFUNCTION("SUM(ARRAYFORMULA(ABS(FILTER($C:$C,NOT(ISBLANK($C:$C)))-AG1)))"),452244.0)</f>
        <v>452244</v>
      </c>
      <c r="AH2" s="10">
        <f>IFERROR(__xludf.DUMMYFUNCTION("SUM(ARRAYFORMULA(ABS(FILTER($C:$C,NOT(ISBLANK($C:$C)))-AH1)))"),451398.0)</f>
        <v>451398</v>
      </c>
      <c r="AI2" s="10">
        <f>IFERROR(__xludf.DUMMYFUNCTION("SUM(ARRAYFORMULA(ABS(FILTER($C:$C,NOT(ISBLANK($C:$C)))-AI1)))"),450564.0)</f>
        <v>450564</v>
      </c>
      <c r="AJ2" s="10">
        <f>IFERROR(__xludf.DUMMYFUNCTION("SUM(ARRAYFORMULA(ABS(FILTER($C:$C,NOT(ISBLANK($C:$C)))-AJ1)))"),449734.0)</f>
        <v>449734</v>
      </c>
      <c r="AK2" s="10">
        <f>IFERROR(__xludf.DUMMYFUNCTION("SUM(ARRAYFORMULA(ABS(FILTER($C:$C,NOT(ISBLANK($C:$C)))-AK1)))"),448916.0)</f>
        <v>448916</v>
      </c>
      <c r="AL2" s="10">
        <f>IFERROR(__xludf.DUMMYFUNCTION("SUM(ARRAYFORMULA(ABS(FILTER($C:$C,NOT(ISBLANK($C:$C)))-AL1)))"),448098.0)</f>
        <v>448098</v>
      </c>
      <c r="AM2" s="10">
        <f>IFERROR(__xludf.DUMMYFUNCTION("SUM(ARRAYFORMULA(ABS(FILTER($C:$C,NOT(ISBLANK($C:$C)))-AM1)))"),447282.0)</f>
        <v>447282</v>
      </c>
      <c r="AN2" s="10">
        <f>IFERROR(__xludf.DUMMYFUNCTION("SUM(ARRAYFORMULA(ABS(FILTER($C:$C,NOT(ISBLANK($C:$C)))-AN1)))"),446474.0)</f>
        <v>446474</v>
      </c>
      <c r="AO2" s="10">
        <f>IFERROR(__xludf.DUMMYFUNCTION("SUM(ARRAYFORMULA(ABS(FILTER($C:$C,NOT(ISBLANK($C:$C)))-AO1)))"),445670.0)</f>
        <v>445670</v>
      </c>
      <c r="AP2" s="10">
        <f>IFERROR(__xludf.DUMMYFUNCTION("SUM(ARRAYFORMULA(ABS(FILTER($C:$C,NOT(ISBLANK($C:$C)))-AP1)))"),444870.0)</f>
        <v>444870</v>
      </c>
      <c r="AQ2" s="10">
        <f>IFERROR(__xludf.DUMMYFUNCTION("SUM(ARRAYFORMULA(ABS(FILTER($C:$C,NOT(ISBLANK($C:$C)))-AQ1)))"),444070.0)</f>
        <v>444070</v>
      </c>
      <c r="AR2" s="10">
        <f>IFERROR(__xludf.DUMMYFUNCTION("SUM(ARRAYFORMULA(ABS(FILTER($C:$C,NOT(ISBLANK($C:$C)))-AR1)))"),443274.0)</f>
        <v>443274</v>
      </c>
      <c r="AS2" s="10">
        <f>IFERROR(__xludf.DUMMYFUNCTION("SUM(ARRAYFORMULA(ABS(FILTER($C:$C,NOT(ISBLANK($C:$C)))-AS1)))"),442480.0)</f>
        <v>442480</v>
      </c>
      <c r="AT2" s="10">
        <f>IFERROR(__xludf.DUMMYFUNCTION("SUM(ARRAYFORMULA(ABS(FILTER($C:$C,NOT(ISBLANK($C:$C)))-AT1)))"),441688.0)</f>
        <v>441688</v>
      </c>
      <c r="AU2" s="10">
        <f>IFERROR(__xludf.DUMMYFUNCTION("SUM(ARRAYFORMULA(ABS(FILTER($C:$C,NOT(ISBLANK($C:$C)))-AU1)))"),440900.0)</f>
        <v>440900</v>
      </c>
      <c r="AV2" s="10">
        <f>IFERROR(__xludf.DUMMYFUNCTION("SUM(ARRAYFORMULA(ABS(FILTER($C:$C,NOT(ISBLANK($C:$C)))-AV1)))"),440116.0)</f>
        <v>440116</v>
      </c>
      <c r="AW2" s="10">
        <f>IFERROR(__xludf.DUMMYFUNCTION("SUM(ARRAYFORMULA(ABS(FILTER($C:$C,NOT(ISBLANK($C:$C)))-AW1)))"),439338.0)</f>
        <v>439338</v>
      </c>
      <c r="AX2" s="10">
        <f>IFERROR(__xludf.DUMMYFUNCTION("SUM(ARRAYFORMULA(ABS(FILTER($C:$C,NOT(ISBLANK($C:$C)))-AX1)))"),438562.0)</f>
        <v>438562</v>
      </c>
      <c r="AY2" s="10">
        <f>IFERROR(__xludf.DUMMYFUNCTION("SUM(ARRAYFORMULA(ABS(FILTER($C:$C,NOT(ISBLANK($C:$C)))-AY1)))"),437788.0)</f>
        <v>437788</v>
      </c>
      <c r="AZ2" s="10">
        <f>IFERROR(__xludf.DUMMYFUNCTION("SUM(ARRAYFORMULA(ABS(FILTER($C:$C,NOT(ISBLANK($C:$C)))-AZ1)))"),437020.0)</f>
        <v>437020</v>
      </c>
      <c r="BA2" s="10">
        <f>IFERROR(__xludf.DUMMYFUNCTION("SUM(ARRAYFORMULA(ABS(FILTER($C:$C,NOT(ISBLANK($C:$C)))-BA1)))"),436262.0)</f>
        <v>436262</v>
      </c>
      <c r="BB2" s="10">
        <f>IFERROR(__xludf.DUMMYFUNCTION("SUM(ARRAYFORMULA(ABS(FILTER($C:$C,NOT(ISBLANK($C:$C)))-BB1)))"),435508.0)</f>
        <v>435508</v>
      </c>
      <c r="BC2" s="10">
        <f>IFERROR(__xludf.DUMMYFUNCTION("SUM(ARRAYFORMULA(ABS(FILTER($C:$C,NOT(ISBLANK($C:$C)))-BC1)))"),434758.0)</f>
        <v>434758</v>
      </c>
      <c r="BD2" s="10">
        <f>IFERROR(__xludf.DUMMYFUNCTION("SUM(ARRAYFORMULA(ABS(FILTER($C:$C,NOT(ISBLANK($C:$C)))-BD1)))"),434010.0)</f>
        <v>434010</v>
      </c>
      <c r="BE2" s="10">
        <f>IFERROR(__xludf.DUMMYFUNCTION("SUM(ARRAYFORMULA(ABS(FILTER($C:$C,NOT(ISBLANK($C:$C)))-BE1)))"),433268.0)</f>
        <v>433268</v>
      </c>
      <c r="BF2" s="10">
        <f>IFERROR(__xludf.DUMMYFUNCTION("SUM(ARRAYFORMULA(ABS(FILTER($C:$C,NOT(ISBLANK($C:$C)))-BF1)))"),432528.0)</f>
        <v>432528</v>
      </c>
      <c r="BG2" s="10">
        <f>IFERROR(__xludf.DUMMYFUNCTION("SUM(ARRAYFORMULA(ABS(FILTER($C:$C,NOT(ISBLANK($C:$C)))-BG1)))"),431796.0)</f>
        <v>431796</v>
      </c>
      <c r="BH2" s="10">
        <f>IFERROR(__xludf.DUMMYFUNCTION("SUM(ARRAYFORMULA(ABS(FILTER($C:$C,NOT(ISBLANK($C:$C)))-BH1)))"),431068.0)</f>
        <v>431068</v>
      </c>
      <c r="BI2" s="10">
        <f>IFERROR(__xludf.DUMMYFUNCTION("SUM(ARRAYFORMULA(ABS(FILTER($C:$C,NOT(ISBLANK($C:$C)))-BI1)))"),430342.0)</f>
        <v>430342</v>
      </c>
      <c r="BJ2" s="10">
        <f>IFERROR(__xludf.DUMMYFUNCTION("SUM(ARRAYFORMULA(ABS(FILTER($C:$C,NOT(ISBLANK($C:$C)))-BJ1)))"),429622.0)</f>
        <v>429622</v>
      </c>
      <c r="BK2" s="10">
        <f>IFERROR(__xludf.DUMMYFUNCTION("SUM(ARRAYFORMULA(ABS(FILTER($C:$C,NOT(ISBLANK($C:$C)))-BK1)))"),428906.0)</f>
        <v>428906</v>
      </c>
      <c r="BL2" s="10">
        <f>IFERROR(__xludf.DUMMYFUNCTION("SUM(ARRAYFORMULA(ABS(FILTER($C:$C,NOT(ISBLANK($C:$C)))-BL1)))"),428196.0)</f>
        <v>428196</v>
      </c>
      <c r="BM2" s="10">
        <f>IFERROR(__xludf.DUMMYFUNCTION("SUM(ARRAYFORMULA(ABS(FILTER($C:$C,NOT(ISBLANK($C:$C)))-BM1)))"),427488.0)</f>
        <v>427488</v>
      </c>
      <c r="BN2" s="10">
        <f>IFERROR(__xludf.DUMMYFUNCTION("SUM(ARRAYFORMULA(ABS(FILTER($C:$C,NOT(ISBLANK($C:$C)))-BN1)))"),426780.0)</f>
        <v>426780</v>
      </c>
      <c r="BO2" s="10">
        <f>IFERROR(__xludf.DUMMYFUNCTION("SUM(ARRAYFORMULA(ABS(FILTER($C:$C,NOT(ISBLANK($C:$C)))-BO1)))"),426080.0)</f>
        <v>426080</v>
      </c>
      <c r="BP2" s="10">
        <f>IFERROR(__xludf.DUMMYFUNCTION("SUM(ARRAYFORMULA(ABS(FILTER($C:$C,NOT(ISBLANK($C:$C)))-BP1)))"),425382.0)</f>
        <v>425382</v>
      </c>
      <c r="BQ2" s="10">
        <f>IFERROR(__xludf.DUMMYFUNCTION("SUM(ARRAYFORMULA(ABS(FILTER($C:$C,NOT(ISBLANK($C:$C)))-BQ1)))"),424686.0)</f>
        <v>424686</v>
      </c>
      <c r="BR2" s="10">
        <f>IFERROR(__xludf.DUMMYFUNCTION("SUM(ARRAYFORMULA(ABS(FILTER($C:$C,NOT(ISBLANK($C:$C)))-BR1)))"),424000.0)</f>
        <v>424000</v>
      </c>
      <c r="BS2" s="10">
        <f>IFERROR(__xludf.DUMMYFUNCTION("SUM(ARRAYFORMULA(ABS(FILTER($C:$C,NOT(ISBLANK($C:$C)))-BS1)))"),423320.0)</f>
        <v>423320</v>
      </c>
      <c r="BT2" s="10">
        <f>IFERROR(__xludf.DUMMYFUNCTION("SUM(ARRAYFORMULA(ABS(FILTER($C:$C,NOT(ISBLANK($C:$C)))-BT1)))"),422648.0)</f>
        <v>422648</v>
      </c>
      <c r="BU2" s="10">
        <f>IFERROR(__xludf.DUMMYFUNCTION("SUM(ARRAYFORMULA(ABS(FILTER($C:$C,NOT(ISBLANK($C:$C)))-BU1)))"),421976.0)</f>
        <v>421976</v>
      </c>
      <c r="BV2" s="10">
        <f>IFERROR(__xludf.DUMMYFUNCTION("SUM(ARRAYFORMULA(ABS(FILTER($C:$C,NOT(ISBLANK($C:$C)))-BV1)))"),421308.0)</f>
        <v>421308</v>
      </c>
      <c r="BW2" s="10">
        <f>IFERROR(__xludf.DUMMYFUNCTION("SUM(ARRAYFORMULA(ABS(FILTER($C:$C,NOT(ISBLANK($C:$C)))-BW1)))"),420646.0)</f>
        <v>420646</v>
      </c>
      <c r="BX2" s="10">
        <f>IFERROR(__xludf.DUMMYFUNCTION("SUM(ARRAYFORMULA(ABS(FILTER($C:$C,NOT(ISBLANK($C:$C)))-BX1)))"),419990.0)</f>
        <v>419990</v>
      </c>
      <c r="BY2" s="10">
        <f>IFERROR(__xludf.DUMMYFUNCTION("SUM(ARRAYFORMULA(ABS(FILTER($C:$C,NOT(ISBLANK($C:$C)))-BY1)))"),419334.0)</f>
        <v>419334</v>
      </c>
      <c r="BZ2" s="10">
        <f>IFERROR(__xludf.DUMMYFUNCTION("SUM(ARRAYFORMULA(ABS(FILTER($C:$C,NOT(ISBLANK($C:$C)))-BZ1)))"),418680.0)</f>
        <v>418680</v>
      </c>
      <c r="CA2" s="10">
        <f>IFERROR(__xludf.DUMMYFUNCTION("SUM(ARRAYFORMULA(ABS(FILTER($C:$C,NOT(ISBLANK($C:$C)))-CA1)))"),418028.0)</f>
        <v>418028</v>
      </c>
      <c r="CB2" s="10">
        <f>IFERROR(__xludf.DUMMYFUNCTION("SUM(ARRAYFORMULA(ABS(FILTER($C:$C,NOT(ISBLANK($C:$C)))-CB1)))"),417376.0)</f>
        <v>417376</v>
      </c>
      <c r="CC2" s="10">
        <f>IFERROR(__xludf.DUMMYFUNCTION("SUM(ARRAYFORMULA(ABS(FILTER($C:$C,NOT(ISBLANK($C:$C)))-CC1)))"),416728.0)</f>
        <v>416728</v>
      </c>
      <c r="CD2" s="10">
        <f>IFERROR(__xludf.DUMMYFUNCTION("SUM(ARRAYFORMULA(ABS(FILTER($C:$C,NOT(ISBLANK($C:$C)))-CD1)))"),416080.0)</f>
        <v>416080</v>
      </c>
      <c r="CE2" s="10">
        <f>IFERROR(__xludf.DUMMYFUNCTION("SUM(ARRAYFORMULA(ABS(FILTER($C:$C,NOT(ISBLANK($C:$C)))-CE1)))"),415436.0)</f>
        <v>415436</v>
      </c>
      <c r="CF2" s="10">
        <f>IFERROR(__xludf.DUMMYFUNCTION("SUM(ARRAYFORMULA(ABS(FILTER($C:$C,NOT(ISBLANK($C:$C)))-CF1)))"),414792.0)</f>
        <v>414792</v>
      </c>
      <c r="CG2" s="10">
        <f>IFERROR(__xludf.DUMMYFUNCTION("SUM(ARRAYFORMULA(ABS(FILTER($C:$C,NOT(ISBLANK($C:$C)))-CG1)))"),414152.0)</f>
        <v>414152</v>
      </c>
      <c r="CH2" s="10">
        <f>IFERROR(__xludf.DUMMYFUNCTION("SUM(ARRAYFORMULA(ABS(FILTER($C:$C,NOT(ISBLANK($C:$C)))-CH1)))"),413516.0)</f>
        <v>413516</v>
      </c>
      <c r="CI2" s="10">
        <f>IFERROR(__xludf.DUMMYFUNCTION("SUM(ARRAYFORMULA(ABS(FILTER($C:$C,NOT(ISBLANK($C:$C)))-CI1)))"),412886.0)</f>
        <v>412886</v>
      </c>
      <c r="CJ2" s="10">
        <f>IFERROR(__xludf.DUMMYFUNCTION("SUM(ARRAYFORMULA(ABS(FILTER($C:$C,NOT(ISBLANK($C:$C)))-CJ1)))"),412256.0)</f>
        <v>412256</v>
      </c>
      <c r="CK2" s="10">
        <f>IFERROR(__xludf.DUMMYFUNCTION("SUM(ARRAYFORMULA(ABS(FILTER($C:$C,NOT(ISBLANK($C:$C)))-CK1)))"),411630.0)</f>
        <v>411630</v>
      </c>
      <c r="CL2" s="10">
        <f>IFERROR(__xludf.DUMMYFUNCTION("SUM(ARRAYFORMULA(ABS(FILTER($C:$C,NOT(ISBLANK($C:$C)))-CL1)))"),411006.0)</f>
        <v>411006</v>
      </c>
      <c r="CM2" s="10">
        <f>IFERROR(__xludf.DUMMYFUNCTION("SUM(ARRAYFORMULA(ABS(FILTER($C:$C,NOT(ISBLANK($C:$C)))-CM1)))"),410384.0)</f>
        <v>410384</v>
      </c>
      <c r="CN2" s="10">
        <f>IFERROR(__xludf.DUMMYFUNCTION("SUM(ARRAYFORMULA(ABS(FILTER($C:$C,NOT(ISBLANK($C:$C)))-CN1)))"),409766.0)</f>
        <v>409766</v>
      </c>
      <c r="CO2" s="10">
        <f>IFERROR(__xludf.DUMMYFUNCTION("SUM(ARRAYFORMULA(ABS(FILTER($C:$C,NOT(ISBLANK($C:$C)))-CO1)))"),409152.0)</f>
        <v>409152</v>
      </c>
      <c r="CP2" s="10">
        <f>IFERROR(__xludf.DUMMYFUNCTION("SUM(ARRAYFORMULA(ABS(FILTER($C:$C,NOT(ISBLANK($C:$C)))-CP1)))"),408538.0)</f>
        <v>408538</v>
      </c>
      <c r="CQ2" s="10">
        <f>IFERROR(__xludf.DUMMYFUNCTION("SUM(ARRAYFORMULA(ABS(FILTER($C:$C,NOT(ISBLANK($C:$C)))-CQ1)))"),407926.0)</f>
        <v>407926</v>
      </c>
      <c r="CR2" s="10">
        <f>IFERROR(__xludf.DUMMYFUNCTION("SUM(ARRAYFORMULA(ABS(FILTER($C:$C,NOT(ISBLANK($C:$C)))-CR1)))"),407320.0)</f>
        <v>407320</v>
      </c>
      <c r="CS2" s="10">
        <f>IFERROR(__xludf.DUMMYFUNCTION("SUM(ARRAYFORMULA(ABS(FILTER($C:$C,NOT(ISBLANK($C:$C)))-CS1)))"),406722.0)</f>
        <v>406722</v>
      </c>
      <c r="CT2" s="10">
        <f>IFERROR(__xludf.DUMMYFUNCTION("SUM(ARRAYFORMULA(ABS(FILTER($C:$C,NOT(ISBLANK($C:$C)))-CT1)))"),406126.0)</f>
        <v>406126</v>
      </c>
      <c r="CU2" s="10">
        <f>IFERROR(__xludf.DUMMYFUNCTION("SUM(ARRAYFORMULA(ABS(FILTER($C:$C,NOT(ISBLANK($C:$C)))-CU1)))"),405530.0)</f>
        <v>405530</v>
      </c>
      <c r="CV2" s="10">
        <f>IFERROR(__xludf.DUMMYFUNCTION("SUM(ARRAYFORMULA(ABS(FILTER($C:$C,NOT(ISBLANK($C:$C)))-CV1)))"),404938.0)</f>
        <v>404938</v>
      </c>
      <c r="CW2" s="10">
        <f>IFERROR(__xludf.DUMMYFUNCTION("SUM(ARRAYFORMULA(ABS(FILTER($C:$C,NOT(ISBLANK($C:$C)))-CW1)))"),404346.0)</f>
        <v>404346</v>
      </c>
      <c r="CX2" s="10">
        <f>IFERROR(__xludf.DUMMYFUNCTION("SUM(ARRAYFORMULA(ABS(FILTER($C:$C,NOT(ISBLANK($C:$C)))-CX1)))"),403760.0)</f>
        <v>403760</v>
      </c>
      <c r="CY2" s="10">
        <f>IFERROR(__xludf.DUMMYFUNCTION("SUM(ARRAYFORMULA(ABS(FILTER($C:$C,NOT(ISBLANK($C:$C)))-CY1)))"),403174.0)</f>
        <v>403174</v>
      </c>
      <c r="CZ2" s="10">
        <f>IFERROR(__xludf.DUMMYFUNCTION("SUM(ARRAYFORMULA(ABS(FILTER($C:$C,NOT(ISBLANK($C:$C)))-CZ1)))"),402596.0)</f>
        <v>402596</v>
      </c>
      <c r="DA2" s="10">
        <f>IFERROR(__xludf.DUMMYFUNCTION("SUM(ARRAYFORMULA(ABS(FILTER($C:$C,NOT(ISBLANK($C:$C)))-DA1)))"),402024.0)</f>
        <v>402024</v>
      </c>
      <c r="DB2" s="10">
        <f>IFERROR(__xludf.DUMMYFUNCTION("SUM(ARRAYFORMULA(ABS(FILTER($C:$C,NOT(ISBLANK($C:$C)))-DB1)))"),401464.0)</f>
        <v>401464</v>
      </c>
      <c r="DC2" s="10">
        <f>IFERROR(__xludf.DUMMYFUNCTION("SUM(ARRAYFORMULA(ABS(FILTER($C:$C,NOT(ISBLANK($C:$C)))-DC1)))"),400906.0)</f>
        <v>400906</v>
      </c>
      <c r="DD2" s="10">
        <f>IFERROR(__xludf.DUMMYFUNCTION("SUM(ARRAYFORMULA(ABS(FILTER($C:$C,NOT(ISBLANK($C:$C)))-DD1)))"),400350.0)</f>
        <v>400350</v>
      </c>
      <c r="DE2" s="10">
        <f>IFERROR(__xludf.DUMMYFUNCTION("SUM(ARRAYFORMULA(ABS(FILTER($C:$C,NOT(ISBLANK($C:$C)))-DE1)))"),399796.0)</f>
        <v>399796</v>
      </c>
      <c r="DF2" s="10">
        <f>IFERROR(__xludf.DUMMYFUNCTION("SUM(ARRAYFORMULA(ABS(FILTER($C:$C,NOT(ISBLANK($C:$C)))-DF1)))"),399248.0)</f>
        <v>399248</v>
      </c>
      <c r="DG2" s="10">
        <f>IFERROR(__xludf.DUMMYFUNCTION("SUM(ARRAYFORMULA(ABS(FILTER($C:$C,NOT(ISBLANK($C:$C)))-DG1)))"),398706.0)</f>
        <v>398706</v>
      </c>
      <c r="DH2" s="10">
        <f>IFERROR(__xludf.DUMMYFUNCTION("SUM(ARRAYFORMULA(ABS(FILTER($C:$C,NOT(ISBLANK($C:$C)))-DH1)))"),398164.0)</f>
        <v>398164</v>
      </c>
      <c r="DI2" s="10">
        <f>IFERROR(__xludf.DUMMYFUNCTION("SUM(ARRAYFORMULA(ABS(FILTER($C:$C,NOT(ISBLANK($C:$C)))-DI1)))"),397624.0)</f>
        <v>397624</v>
      </c>
      <c r="DJ2" s="10">
        <f>IFERROR(__xludf.DUMMYFUNCTION("SUM(ARRAYFORMULA(ABS(FILTER($C:$C,NOT(ISBLANK($C:$C)))-DJ1)))"),397090.0)</f>
        <v>397090</v>
      </c>
      <c r="DK2" s="10">
        <f>IFERROR(__xludf.DUMMYFUNCTION("SUM(ARRAYFORMULA(ABS(FILTER($C:$C,NOT(ISBLANK($C:$C)))-DK1)))"),396564.0)</f>
        <v>396564</v>
      </c>
      <c r="DL2" s="10">
        <f>IFERROR(__xludf.DUMMYFUNCTION("SUM(ARRAYFORMULA(ABS(FILTER($C:$C,NOT(ISBLANK($C:$C)))-DL1)))"),396046.0)</f>
        <v>396046</v>
      </c>
      <c r="DM2" s="10">
        <f>IFERROR(__xludf.DUMMYFUNCTION("SUM(ARRAYFORMULA(ABS(FILTER($C:$C,NOT(ISBLANK($C:$C)))-DM1)))"),395532.0)</f>
        <v>395532</v>
      </c>
      <c r="DN2" s="10">
        <f>IFERROR(__xludf.DUMMYFUNCTION("SUM(ARRAYFORMULA(ABS(FILTER($C:$C,NOT(ISBLANK($C:$C)))-DN1)))"),395024.0)</f>
        <v>395024</v>
      </c>
      <c r="DO2" s="10">
        <f>IFERROR(__xludf.DUMMYFUNCTION("SUM(ARRAYFORMULA(ABS(FILTER($C:$C,NOT(ISBLANK($C:$C)))-DO1)))"),394524.0)</f>
        <v>394524</v>
      </c>
      <c r="DP2" s="10">
        <f>IFERROR(__xludf.DUMMYFUNCTION("SUM(ARRAYFORMULA(ABS(FILTER($C:$C,NOT(ISBLANK($C:$C)))-DP1)))"),394034.0)</f>
        <v>394034</v>
      </c>
      <c r="DQ2" s="10">
        <f>IFERROR(__xludf.DUMMYFUNCTION("SUM(ARRAYFORMULA(ABS(FILTER($C:$C,NOT(ISBLANK($C:$C)))-DQ1)))"),393548.0)</f>
        <v>393548</v>
      </c>
      <c r="DR2" s="10">
        <f>IFERROR(__xludf.DUMMYFUNCTION("SUM(ARRAYFORMULA(ABS(FILTER($C:$C,NOT(ISBLANK($C:$C)))-DR1)))"),393064.0)</f>
        <v>393064</v>
      </c>
      <c r="DS2" s="10">
        <f>IFERROR(__xludf.DUMMYFUNCTION("SUM(ARRAYFORMULA(ABS(FILTER($C:$C,NOT(ISBLANK($C:$C)))-DS1)))"),392582.0)</f>
        <v>392582</v>
      </c>
      <c r="DT2" s="10">
        <f>IFERROR(__xludf.DUMMYFUNCTION("SUM(ARRAYFORMULA(ABS(FILTER($C:$C,NOT(ISBLANK($C:$C)))-DT1)))"),392100.0)</f>
        <v>392100</v>
      </c>
      <c r="DU2" s="10">
        <f>IFERROR(__xludf.DUMMYFUNCTION("SUM(ARRAYFORMULA(ABS(FILTER($C:$C,NOT(ISBLANK($C:$C)))-DU1)))"),391620.0)</f>
        <v>391620</v>
      </c>
      <c r="DV2" s="10">
        <f>IFERROR(__xludf.DUMMYFUNCTION("SUM(ARRAYFORMULA(ABS(FILTER($C:$C,NOT(ISBLANK($C:$C)))-DV1)))"),391142.0)</f>
        <v>391142</v>
      </c>
      <c r="DW2" s="10">
        <f>IFERROR(__xludf.DUMMYFUNCTION("SUM(ARRAYFORMULA(ABS(FILTER($C:$C,NOT(ISBLANK($C:$C)))-DW1)))"),390666.0)</f>
        <v>390666</v>
      </c>
      <c r="DX2" s="10">
        <f>IFERROR(__xludf.DUMMYFUNCTION("SUM(ARRAYFORMULA(ABS(FILTER($C:$C,NOT(ISBLANK($C:$C)))-DX1)))"),390192.0)</f>
        <v>390192</v>
      </c>
      <c r="DY2" s="10">
        <f>IFERROR(__xludf.DUMMYFUNCTION("SUM(ARRAYFORMULA(ABS(FILTER($C:$C,NOT(ISBLANK($C:$C)))-DY1)))"),389720.0)</f>
        <v>389720</v>
      </c>
      <c r="DZ2" s="10">
        <f>IFERROR(__xludf.DUMMYFUNCTION("SUM(ARRAYFORMULA(ABS(FILTER($C:$C,NOT(ISBLANK($C:$C)))-DZ1)))"),389250.0)</f>
        <v>389250</v>
      </c>
      <c r="EA2" s="10">
        <f>IFERROR(__xludf.DUMMYFUNCTION("SUM(ARRAYFORMULA(ABS(FILTER($C:$C,NOT(ISBLANK($C:$C)))-EA1)))"),388782.0)</f>
        <v>388782</v>
      </c>
      <c r="EB2" s="10">
        <f>IFERROR(__xludf.DUMMYFUNCTION("SUM(ARRAYFORMULA(ABS(FILTER($C:$C,NOT(ISBLANK($C:$C)))-EB1)))"),388318.0)</f>
        <v>388318</v>
      </c>
      <c r="EC2" s="10">
        <f>IFERROR(__xludf.DUMMYFUNCTION("SUM(ARRAYFORMULA(ABS(FILTER($C:$C,NOT(ISBLANK($C:$C)))-EC1)))"),387856.0)</f>
        <v>387856</v>
      </c>
      <c r="ED2" s="10">
        <f>IFERROR(__xludf.DUMMYFUNCTION("SUM(ARRAYFORMULA(ABS(FILTER($C:$C,NOT(ISBLANK($C:$C)))-ED1)))"),387398.0)</f>
        <v>387398</v>
      </c>
      <c r="EE2" s="10">
        <f>IFERROR(__xludf.DUMMYFUNCTION("SUM(ARRAYFORMULA(ABS(FILTER($C:$C,NOT(ISBLANK($C:$C)))-EE1)))"),386944.0)</f>
        <v>386944</v>
      </c>
      <c r="EF2" s="10">
        <f>IFERROR(__xludf.DUMMYFUNCTION("SUM(ARRAYFORMULA(ABS(FILTER($C:$C,NOT(ISBLANK($C:$C)))-EF1)))"),386490.0)</f>
        <v>386490</v>
      </c>
      <c r="EG2" s="10">
        <f>IFERROR(__xludf.DUMMYFUNCTION("SUM(ARRAYFORMULA(ABS(FILTER($C:$C,NOT(ISBLANK($C:$C)))-EG1)))"),386036.0)</f>
        <v>386036</v>
      </c>
      <c r="EH2" s="10">
        <f>IFERROR(__xludf.DUMMYFUNCTION("SUM(ARRAYFORMULA(ABS(FILTER($C:$C,NOT(ISBLANK($C:$C)))-EH1)))"),385582.0)</f>
        <v>385582</v>
      </c>
      <c r="EI2" s="10">
        <f>IFERROR(__xludf.DUMMYFUNCTION("SUM(ARRAYFORMULA(ABS(FILTER($C:$C,NOT(ISBLANK($C:$C)))-EI1)))"),385130.0)</f>
        <v>385130</v>
      </c>
      <c r="EJ2" s="10">
        <f>IFERROR(__xludf.DUMMYFUNCTION("SUM(ARRAYFORMULA(ABS(FILTER($C:$C,NOT(ISBLANK($C:$C)))-EJ1)))"),384680.0)</f>
        <v>384680</v>
      </c>
      <c r="EK2" s="10">
        <f>IFERROR(__xludf.DUMMYFUNCTION("SUM(ARRAYFORMULA(ABS(FILTER($C:$C,NOT(ISBLANK($C:$C)))-EK1)))"),384232.0)</f>
        <v>384232</v>
      </c>
      <c r="EL2" s="10">
        <f>IFERROR(__xludf.DUMMYFUNCTION("SUM(ARRAYFORMULA(ABS(FILTER($C:$C,NOT(ISBLANK($C:$C)))-EL1)))"),383788.0)</f>
        <v>383788</v>
      </c>
      <c r="EM2" s="10">
        <f>IFERROR(__xludf.DUMMYFUNCTION("SUM(ARRAYFORMULA(ABS(FILTER($C:$C,NOT(ISBLANK($C:$C)))-EM1)))"),383346.0)</f>
        <v>383346</v>
      </c>
      <c r="EN2" s="10">
        <f>IFERROR(__xludf.DUMMYFUNCTION("SUM(ARRAYFORMULA(ABS(FILTER($C:$C,NOT(ISBLANK($C:$C)))-EN1)))"),382906.0)</f>
        <v>382906</v>
      </c>
      <c r="EO2" s="10">
        <f>IFERROR(__xludf.DUMMYFUNCTION("SUM(ARRAYFORMULA(ABS(FILTER($C:$C,NOT(ISBLANK($C:$C)))-EO1)))"),382470.0)</f>
        <v>382470</v>
      </c>
      <c r="EP2" s="10">
        <f>IFERROR(__xludf.DUMMYFUNCTION("SUM(ARRAYFORMULA(ABS(FILTER($C:$C,NOT(ISBLANK($C:$C)))-EP1)))"),382036.0)</f>
        <v>382036</v>
      </c>
      <c r="EQ2" s="10">
        <f>IFERROR(__xludf.DUMMYFUNCTION("SUM(ARRAYFORMULA(ABS(FILTER($C:$C,NOT(ISBLANK($C:$C)))-EQ1)))"),381602.0)</f>
        <v>381602</v>
      </c>
      <c r="ER2" s="10">
        <f>IFERROR(__xludf.DUMMYFUNCTION("SUM(ARRAYFORMULA(ABS(FILTER($C:$C,NOT(ISBLANK($C:$C)))-ER1)))"),381174.0)</f>
        <v>381174</v>
      </c>
      <c r="ES2" s="10">
        <f>IFERROR(__xludf.DUMMYFUNCTION("SUM(ARRAYFORMULA(ABS(FILTER($C:$C,NOT(ISBLANK($C:$C)))-ES1)))"),380750.0)</f>
        <v>380750</v>
      </c>
      <c r="ET2" s="10">
        <f>IFERROR(__xludf.DUMMYFUNCTION("SUM(ARRAYFORMULA(ABS(FILTER($C:$C,NOT(ISBLANK($C:$C)))-ET1)))"),380328.0)</f>
        <v>380328</v>
      </c>
      <c r="EU2" s="10">
        <f>IFERROR(__xludf.DUMMYFUNCTION("SUM(ARRAYFORMULA(ABS(FILTER($C:$C,NOT(ISBLANK($C:$C)))-EU1)))"),379906.0)</f>
        <v>379906</v>
      </c>
      <c r="EV2" s="10">
        <f>IFERROR(__xludf.DUMMYFUNCTION("SUM(ARRAYFORMULA(ABS(FILTER($C:$C,NOT(ISBLANK($C:$C)))-EV1)))"),379490.0)</f>
        <v>379490</v>
      </c>
      <c r="EW2" s="10">
        <f>IFERROR(__xludf.DUMMYFUNCTION("SUM(ARRAYFORMULA(ABS(FILTER($C:$C,NOT(ISBLANK($C:$C)))-EW1)))"),379078.0)</f>
        <v>379078</v>
      </c>
      <c r="EX2" s="10">
        <f>IFERROR(__xludf.DUMMYFUNCTION("SUM(ARRAYFORMULA(ABS(FILTER($C:$C,NOT(ISBLANK($C:$C)))-EX1)))"),378668.0)</f>
        <v>378668</v>
      </c>
      <c r="EY2" s="10">
        <f>IFERROR(__xludf.DUMMYFUNCTION("SUM(ARRAYFORMULA(ABS(FILTER($C:$C,NOT(ISBLANK($C:$C)))-EY1)))"),378264.0)</f>
        <v>378264</v>
      </c>
      <c r="EZ2" s="10">
        <f>IFERROR(__xludf.DUMMYFUNCTION("SUM(ARRAYFORMULA(ABS(FILTER($C:$C,NOT(ISBLANK($C:$C)))-EZ1)))"),377864.0)</f>
        <v>377864</v>
      </c>
      <c r="FA2" s="10">
        <f>IFERROR(__xludf.DUMMYFUNCTION("SUM(ARRAYFORMULA(ABS(FILTER($C:$C,NOT(ISBLANK($C:$C)))-FA1)))"),377464.0)</f>
        <v>377464</v>
      </c>
      <c r="FB2" s="10">
        <f>IFERROR(__xludf.DUMMYFUNCTION("SUM(ARRAYFORMULA(ABS(FILTER($C:$C,NOT(ISBLANK($C:$C)))-FB1)))"),377066.0)</f>
        <v>377066</v>
      </c>
      <c r="FC2" s="10">
        <f>IFERROR(__xludf.DUMMYFUNCTION("SUM(ARRAYFORMULA(ABS(FILTER($C:$C,NOT(ISBLANK($C:$C)))-FC1)))"),376670.0)</f>
        <v>376670</v>
      </c>
      <c r="FD2" s="10">
        <f>IFERROR(__xludf.DUMMYFUNCTION("SUM(ARRAYFORMULA(ABS(FILTER($C:$C,NOT(ISBLANK($C:$C)))-FD1)))"),376278.0)</f>
        <v>376278</v>
      </c>
      <c r="FE2" s="10">
        <f>IFERROR(__xludf.DUMMYFUNCTION("SUM(ARRAYFORMULA(ABS(FILTER($C:$C,NOT(ISBLANK($C:$C)))-FE1)))"),375888.0)</f>
        <v>375888</v>
      </c>
      <c r="FF2" s="10">
        <f>IFERROR(__xludf.DUMMYFUNCTION("SUM(ARRAYFORMULA(ABS(FILTER($C:$C,NOT(ISBLANK($C:$C)))-FF1)))"),375502.0)</f>
        <v>375502</v>
      </c>
      <c r="FG2" s="10">
        <f>IFERROR(__xludf.DUMMYFUNCTION("SUM(ARRAYFORMULA(ABS(FILTER($C:$C,NOT(ISBLANK($C:$C)))-FG1)))"),375118.0)</f>
        <v>375118</v>
      </c>
      <c r="FH2" s="10">
        <f>IFERROR(__xludf.DUMMYFUNCTION("SUM(ARRAYFORMULA(ABS(FILTER($C:$C,NOT(ISBLANK($C:$C)))-FH1)))"),374734.0)</f>
        <v>374734</v>
      </c>
      <c r="FI2" s="10">
        <f>IFERROR(__xludf.DUMMYFUNCTION("SUM(ARRAYFORMULA(ABS(FILTER($C:$C,NOT(ISBLANK($C:$C)))-FI1)))"),374352.0)</f>
        <v>374352</v>
      </c>
      <c r="FJ2" s="10">
        <f>IFERROR(__xludf.DUMMYFUNCTION("SUM(ARRAYFORMULA(ABS(FILTER($C:$C,NOT(ISBLANK($C:$C)))-FJ1)))"),373972.0)</f>
        <v>373972</v>
      </c>
      <c r="FK2" s="10">
        <f>IFERROR(__xludf.DUMMYFUNCTION("SUM(ARRAYFORMULA(ABS(FILTER($C:$C,NOT(ISBLANK($C:$C)))-FK1)))"),373594.0)</f>
        <v>373594</v>
      </c>
      <c r="FL2" s="10">
        <f>IFERROR(__xludf.DUMMYFUNCTION("SUM(ARRAYFORMULA(ABS(FILTER($C:$C,NOT(ISBLANK($C:$C)))-FL1)))"),373222.0)</f>
        <v>373222</v>
      </c>
      <c r="FM2" s="10">
        <f>IFERROR(__xludf.DUMMYFUNCTION("SUM(ARRAYFORMULA(ABS(FILTER($C:$C,NOT(ISBLANK($C:$C)))-FM1)))"),372852.0)</f>
        <v>372852</v>
      </c>
      <c r="FN2" s="10">
        <f>IFERROR(__xludf.DUMMYFUNCTION("SUM(ARRAYFORMULA(ABS(FILTER($C:$C,NOT(ISBLANK($C:$C)))-FN1)))"),372486.0)</f>
        <v>372486</v>
      </c>
      <c r="FO2" s="10">
        <f>IFERROR(__xludf.DUMMYFUNCTION("SUM(ARRAYFORMULA(ABS(FILTER($C:$C,NOT(ISBLANK($C:$C)))-FO1)))"),372124.0)</f>
        <v>372124</v>
      </c>
      <c r="FP2" s="10">
        <f>IFERROR(__xludf.DUMMYFUNCTION("SUM(ARRAYFORMULA(ABS(FILTER($C:$C,NOT(ISBLANK($C:$C)))-FP1)))"),371764.0)</f>
        <v>371764</v>
      </c>
      <c r="FQ2" s="10">
        <f>IFERROR(__xludf.DUMMYFUNCTION("SUM(ARRAYFORMULA(ABS(FILTER($C:$C,NOT(ISBLANK($C:$C)))-FQ1)))"),371412.0)</f>
        <v>371412</v>
      </c>
      <c r="FR2" s="10">
        <f>IFERROR(__xludf.DUMMYFUNCTION("SUM(ARRAYFORMULA(ABS(FILTER($C:$C,NOT(ISBLANK($C:$C)))-FR1)))"),371062.0)</f>
        <v>371062</v>
      </c>
      <c r="FS2" s="10">
        <f>IFERROR(__xludf.DUMMYFUNCTION("SUM(ARRAYFORMULA(ABS(FILTER($C:$C,NOT(ISBLANK($C:$C)))-FS1)))"),370714.0)</f>
        <v>370714</v>
      </c>
      <c r="FT2" s="10">
        <f>IFERROR(__xludf.DUMMYFUNCTION("SUM(ARRAYFORMULA(ABS(FILTER($C:$C,NOT(ISBLANK($C:$C)))-FT1)))"),370370.0)</f>
        <v>370370</v>
      </c>
      <c r="FU2" s="10">
        <f>IFERROR(__xludf.DUMMYFUNCTION("SUM(ARRAYFORMULA(ABS(FILTER($C:$C,NOT(ISBLANK($C:$C)))-FU1)))"),370028.0)</f>
        <v>370028</v>
      </c>
      <c r="FV2" s="10">
        <f>IFERROR(__xludf.DUMMYFUNCTION("SUM(ARRAYFORMULA(ABS(FILTER($C:$C,NOT(ISBLANK($C:$C)))-FV1)))"),369692.0)</f>
        <v>369692</v>
      </c>
      <c r="FW2" s="10">
        <f>IFERROR(__xludf.DUMMYFUNCTION("SUM(ARRAYFORMULA(ABS(FILTER($C:$C,NOT(ISBLANK($C:$C)))-FW1)))"),369358.0)</f>
        <v>369358</v>
      </c>
      <c r="FX2" s="10">
        <f>IFERROR(__xludf.DUMMYFUNCTION("SUM(ARRAYFORMULA(ABS(FILTER($C:$C,NOT(ISBLANK($C:$C)))-FX1)))"),369032.0)</f>
        <v>369032</v>
      </c>
      <c r="FY2" s="10">
        <f>IFERROR(__xludf.DUMMYFUNCTION("SUM(ARRAYFORMULA(ABS(FILTER($C:$C,NOT(ISBLANK($C:$C)))-FY1)))"),368706.0)</f>
        <v>368706</v>
      </c>
      <c r="FZ2" s="10">
        <f>IFERROR(__xludf.DUMMYFUNCTION("SUM(ARRAYFORMULA(ABS(FILTER($C:$C,NOT(ISBLANK($C:$C)))-FZ1)))"),368384.0)</f>
        <v>368384</v>
      </c>
      <c r="GA2" s="10">
        <f>IFERROR(__xludf.DUMMYFUNCTION("SUM(ARRAYFORMULA(ABS(FILTER($C:$C,NOT(ISBLANK($C:$C)))-GA1)))"),368062.0)</f>
        <v>368062</v>
      </c>
      <c r="GB2" s="10">
        <f>IFERROR(__xludf.DUMMYFUNCTION("SUM(ARRAYFORMULA(ABS(FILTER($C:$C,NOT(ISBLANK($C:$C)))-GB1)))"),367742.0)</f>
        <v>367742</v>
      </c>
      <c r="GC2" s="10">
        <f>IFERROR(__xludf.DUMMYFUNCTION("SUM(ARRAYFORMULA(ABS(FILTER($C:$C,NOT(ISBLANK($C:$C)))-GC1)))"),367426.0)</f>
        <v>367426</v>
      </c>
      <c r="GD2" s="10">
        <f>IFERROR(__xludf.DUMMYFUNCTION("SUM(ARRAYFORMULA(ABS(FILTER($C:$C,NOT(ISBLANK($C:$C)))-GD1)))"),367114.0)</f>
        <v>367114</v>
      </c>
      <c r="GE2" s="10">
        <f>IFERROR(__xludf.DUMMYFUNCTION("SUM(ARRAYFORMULA(ABS(FILTER($C:$C,NOT(ISBLANK($C:$C)))-GE1)))"),366802.0)</f>
        <v>366802</v>
      </c>
      <c r="GF2" s="10">
        <f>IFERROR(__xludf.DUMMYFUNCTION("SUM(ARRAYFORMULA(ABS(FILTER($C:$C,NOT(ISBLANK($C:$C)))-GF1)))"),366496.0)</f>
        <v>366496</v>
      </c>
      <c r="GG2" s="10">
        <f>IFERROR(__xludf.DUMMYFUNCTION("SUM(ARRAYFORMULA(ABS(FILTER($C:$C,NOT(ISBLANK($C:$C)))-GG1)))"),366192.0)</f>
        <v>366192</v>
      </c>
      <c r="GH2" s="10">
        <f>IFERROR(__xludf.DUMMYFUNCTION("SUM(ARRAYFORMULA(ABS(FILTER($C:$C,NOT(ISBLANK($C:$C)))-GH1)))"),365890.0)</f>
        <v>365890</v>
      </c>
      <c r="GI2" s="10">
        <f>IFERROR(__xludf.DUMMYFUNCTION("SUM(ARRAYFORMULA(ABS(FILTER($C:$C,NOT(ISBLANK($C:$C)))-GI1)))"),365592.0)</f>
        <v>365592</v>
      </c>
      <c r="GJ2" s="10">
        <f>IFERROR(__xludf.DUMMYFUNCTION("SUM(ARRAYFORMULA(ABS(FILTER($C:$C,NOT(ISBLANK($C:$C)))-GJ1)))"),365296.0)</f>
        <v>365296</v>
      </c>
      <c r="GK2" s="10">
        <f>IFERROR(__xludf.DUMMYFUNCTION("SUM(ARRAYFORMULA(ABS(FILTER($C:$C,NOT(ISBLANK($C:$C)))-GK1)))"),365002.0)</f>
        <v>365002</v>
      </c>
      <c r="GL2" s="10">
        <f>IFERROR(__xludf.DUMMYFUNCTION("SUM(ARRAYFORMULA(ABS(FILTER($C:$C,NOT(ISBLANK($C:$C)))-GL1)))"),364714.0)</f>
        <v>364714</v>
      </c>
      <c r="GM2" s="10">
        <f>IFERROR(__xludf.DUMMYFUNCTION("SUM(ARRAYFORMULA(ABS(FILTER($C:$C,NOT(ISBLANK($C:$C)))-GM1)))"),364428.0)</f>
        <v>364428</v>
      </c>
      <c r="GN2" s="10">
        <f>IFERROR(__xludf.DUMMYFUNCTION("SUM(ARRAYFORMULA(ABS(FILTER($C:$C,NOT(ISBLANK($C:$C)))-GN1)))"),364142.0)</f>
        <v>364142</v>
      </c>
      <c r="GO2" s="10">
        <f>IFERROR(__xludf.DUMMYFUNCTION("SUM(ARRAYFORMULA(ABS(FILTER($C:$C,NOT(ISBLANK($C:$C)))-GO1)))"),363860.0)</f>
        <v>363860</v>
      </c>
      <c r="GP2" s="10">
        <f>IFERROR(__xludf.DUMMYFUNCTION("SUM(ARRAYFORMULA(ABS(FILTER($C:$C,NOT(ISBLANK($C:$C)))-GP1)))"),363580.0)</f>
        <v>363580</v>
      </c>
      <c r="GQ2" s="10">
        <f>IFERROR(__xludf.DUMMYFUNCTION("SUM(ARRAYFORMULA(ABS(FILTER($C:$C,NOT(ISBLANK($C:$C)))-GQ1)))"),363302.0)</f>
        <v>363302</v>
      </c>
      <c r="GR2" s="10">
        <f>IFERROR(__xludf.DUMMYFUNCTION("SUM(ARRAYFORMULA(ABS(FILTER($C:$C,NOT(ISBLANK($C:$C)))-GR1)))"),363026.0)</f>
        <v>363026</v>
      </c>
      <c r="GS2" s="10">
        <f>IFERROR(__xludf.DUMMYFUNCTION("SUM(ARRAYFORMULA(ABS(FILTER($C:$C,NOT(ISBLANK($C:$C)))-GS1)))"),362750.0)</f>
        <v>362750</v>
      </c>
      <c r="GT2" s="10">
        <f>IFERROR(__xludf.DUMMYFUNCTION("SUM(ARRAYFORMULA(ABS(FILTER($C:$C,NOT(ISBLANK($C:$C)))-GT1)))"),362476.0)</f>
        <v>362476</v>
      </c>
      <c r="GU2" s="10">
        <f>IFERROR(__xludf.DUMMYFUNCTION("SUM(ARRAYFORMULA(ABS(FILTER($C:$C,NOT(ISBLANK($C:$C)))-GU1)))"),362202.0)</f>
        <v>362202</v>
      </c>
      <c r="GV2" s="10">
        <f>IFERROR(__xludf.DUMMYFUNCTION("SUM(ARRAYFORMULA(ABS(FILTER($C:$C,NOT(ISBLANK($C:$C)))-GV1)))"),361932.0)</f>
        <v>361932</v>
      </c>
      <c r="GW2" s="10">
        <f>IFERROR(__xludf.DUMMYFUNCTION("SUM(ARRAYFORMULA(ABS(FILTER($C:$C,NOT(ISBLANK($C:$C)))-GW1)))"),361664.0)</f>
        <v>361664</v>
      </c>
      <c r="GX2" s="10">
        <f>IFERROR(__xludf.DUMMYFUNCTION("SUM(ARRAYFORMULA(ABS(FILTER($C:$C,NOT(ISBLANK($C:$C)))-GX1)))"),361402.0)</f>
        <v>361402</v>
      </c>
      <c r="GY2" s="10">
        <f>IFERROR(__xludf.DUMMYFUNCTION("SUM(ARRAYFORMULA(ABS(FILTER($C:$C,NOT(ISBLANK($C:$C)))-GY1)))"),361142.0)</f>
        <v>361142</v>
      </c>
      <c r="GZ2" s="10">
        <f>IFERROR(__xludf.DUMMYFUNCTION("SUM(ARRAYFORMULA(ABS(FILTER($C:$C,NOT(ISBLANK($C:$C)))-GZ1)))"),360886.0)</f>
        <v>360886</v>
      </c>
      <c r="HA2" s="10">
        <f>IFERROR(__xludf.DUMMYFUNCTION("SUM(ARRAYFORMULA(ABS(FILTER($C:$C,NOT(ISBLANK($C:$C)))-HA1)))"),360632.0)</f>
        <v>360632</v>
      </c>
      <c r="HB2" s="10">
        <f>IFERROR(__xludf.DUMMYFUNCTION("SUM(ARRAYFORMULA(ABS(FILTER($C:$C,NOT(ISBLANK($C:$C)))-HB1)))"),360382.0)</f>
        <v>360382</v>
      </c>
      <c r="HC2" s="10">
        <f>IFERROR(__xludf.DUMMYFUNCTION("SUM(ARRAYFORMULA(ABS(FILTER($C:$C,NOT(ISBLANK($C:$C)))-HC1)))"),360140.0)</f>
        <v>360140</v>
      </c>
      <c r="HD2" s="10">
        <f>IFERROR(__xludf.DUMMYFUNCTION("SUM(ARRAYFORMULA(ABS(FILTER($C:$C,NOT(ISBLANK($C:$C)))-HD1)))"),359900.0)</f>
        <v>359900</v>
      </c>
      <c r="HE2" s="10">
        <f>IFERROR(__xludf.DUMMYFUNCTION("SUM(ARRAYFORMULA(ABS(FILTER($C:$C,NOT(ISBLANK($C:$C)))-HE1)))"),359660.0)</f>
        <v>359660</v>
      </c>
      <c r="HF2" s="10">
        <f>IFERROR(__xludf.DUMMYFUNCTION("SUM(ARRAYFORMULA(ABS(FILTER($C:$C,NOT(ISBLANK($C:$C)))-HF1)))"),359420.0)</f>
        <v>359420</v>
      </c>
      <c r="HG2" s="10">
        <f>IFERROR(__xludf.DUMMYFUNCTION("SUM(ARRAYFORMULA(ABS(FILTER($C:$C,NOT(ISBLANK($C:$C)))-HG1)))"),359184.0)</f>
        <v>359184</v>
      </c>
      <c r="HH2" s="10">
        <f>IFERROR(__xludf.DUMMYFUNCTION("SUM(ARRAYFORMULA(ABS(FILTER($C:$C,NOT(ISBLANK($C:$C)))-HH1)))"),358950.0)</f>
        <v>358950</v>
      </c>
      <c r="HI2" s="10">
        <f>IFERROR(__xludf.DUMMYFUNCTION("SUM(ARRAYFORMULA(ABS(FILTER($C:$C,NOT(ISBLANK($C:$C)))-HI1)))"),358716.0)</f>
        <v>358716</v>
      </c>
      <c r="HJ2" s="10">
        <f>IFERROR(__xludf.DUMMYFUNCTION("SUM(ARRAYFORMULA(ABS(FILTER($C:$C,NOT(ISBLANK($C:$C)))-HJ1)))"),358484.0)</f>
        <v>358484</v>
      </c>
      <c r="HK2" s="10">
        <f>IFERROR(__xludf.DUMMYFUNCTION("SUM(ARRAYFORMULA(ABS(FILTER($C:$C,NOT(ISBLANK($C:$C)))-HK1)))"),358254.0)</f>
        <v>358254</v>
      </c>
      <c r="HL2" s="10">
        <f>IFERROR(__xludf.DUMMYFUNCTION("SUM(ARRAYFORMULA(ABS(FILTER($C:$C,NOT(ISBLANK($C:$C)))-HL1)))"),358024.0)</f>
        <v>358024</v>
      </c>
      <c r="HM2" s="10">
        <f>IFERROR(__xludf.DUMMYFUNCTION("SUM(ARRAYFORMULA(ABS(FILTER($C:$C,NOT(ISBLANK($C:$C)))-HM1)))"),357796.0)</f>
        <v>357796</v>
      </c>
      <c r="HN2" s="10">
        <f>IFERROR(__xludf.DUMMYFUNCTION("SUM(ARRAYFORMULA(ABS(FILTER($C:$C,NOT(ISBLANK($C:$C)))-HN1)))"),357568.0)</f>
        <v>357568</v>
      </c>
      <c r="HO2" s="10">
        <f>IFERROR(__xludf.DUMMYFUNCTION("SUM(ARRAYFORMULA(ABS(FILTER($C:$C,NOT(ISBLANK($C:$C)))-HO1)))"),357340.0)</f>
        <v>357340</v>
      </c>
      <c r="HP2" s="10">
        <f>IFERROR(__xludf.DUMMYFUNCTION("SUM(ARRAYFORMULA(ABS(FILTER($C:$C,NOT(ISBLANK($C:$C)))-HP1)))"),357112.0)</f>
        <v>357112</v>
      </c>
      <c r="HQ2" s="10">
        <f>IFERROR(__xludf.DUMMYFUNCTION("SUM(ARRAYFORMULA(ABS(FILTER($C:$C,NOT(ISBLANK($C:$C)))-HQ1)))"),356884.0)</f>
        <v>356884</v>
      </c>
      <c r="HR2" s="10">
        <f>IFERROR(__xludf.DUMMYFUNCTION("SUM(ARRAYFORMULA(ABS(FILTER($C:$C,NOT(ISBLANK($C:$C)))-HR1)))"),356662.0)</f>
        <v>356662</v>
      </c>
      <c r="HS2" s="10">
        <f>IFERROR(__xludf.DUMMYFUNCTION("SUM(ARRAYFORMULA(ABS(FILTER($C:$C,NOT(ISBLANK($C:$C)))-HS1)))"),356444.0)</f>
        <v>356444</v>
      </c>
      <c r="HT2" s="10">
        <f>IFERROR(__xludf.DUMMYFUNCTION("SUM(ARRAYFORMULA(ABS(FILTER($C:$C,NOT(ISBLANK($C:$C)))-HT1)))"),356228.0)</f>
        <v>356228</v>
      </c>
      <c r="HU2" s="10">
        <f>IFERROR(__xludf.DUMMYFUNCTION("SUM(ARRAYFORMULA(ABS(FILTER($C:$C,NOT(ISBLANK($C:$C)))-HU1)))"),356012.0)</f>
        <v>356012</v>
      </c>
      <c r="HV2" s="10">
        <f>IFERROR(__xludf.DUMMYFUNCTION("SUM(ARRAYFORMULA(ABS(FILTER($C:$C,NOT(ISBLANK($C:$C)))-HV1)))"),355796.0)</f>
        <v>355796</v>
      </c>
      <c r="HW2" s="10">
        <f>IFERROR(__xludf.DUMMYFUNCTION("SUM(ARRAYFORMULA(ABS(FILTER($C:$C,NOT(ISBLANK($C:$C)))-HW1)))"),355584.0)</f>
        <v>355584</v>
      </c>
      <c r="HX2" s="10">
        <f>IFERROR(__xludf.DUMMYFUNCTION("SUM(ARRAYFORMULA(ABS(FILTER($C:$C,NOT(ISBLANK($C:$C)))-HX1)))"),355372.0)</f>
        <v>355372</v>
      </c>
      <c r="HY2" s="10">
        <f>IFERROR(__xludf.DUMMYFUNCTION("SUM(ARRAYFORMULA(ABS(FILTER($C:$C,NOT(ISBLANK($C:$C)))-HY1)))"),355160.0)</f>
        <v>355160</v>
      </c>
      <c r="HZ2" s="10">
        <f>IFERROR(__xludf.DUMMYFUNCTION("SUM(ARRAYFORMULA(ABS(FILTER($C:$C,NOT(ISBLANK($C:$C)))-HZ1)))"),354948.0)</f>
        <v>354948</v>
      </c>
      <c r="IA2" s="10">
        <f>IFERROR(__xludf.DUMMYFUNCTION("SUM(ARRAYFORMULA(ABS(FILTER($C:$C,NOT(ISBLANK($C:$C)))-IA1)))"),354738.0)</f>
        <v>354738</v>
      </c>
      <c r="IB2" s="10">
        <f>IFERROR(__xludf.DUMMYFUNCTION("SUM(ARRAYFORMULA(ABS(FILTER($C:$C,NOT(ISBLANK($C:$C)))-IB1)))"),354528.0)</f>
        <v>354528</v>
      </c>
      <c r="IC2" s="10">
        <f>IFERROR(__xludf.DUMMYFUNCTION("SUM(ARRAYFORMULA(ABS(FILTER($C:$C,NOT(ISBLANK($C:$C)))-IC1)))"),354318.0)</f>
        <v>354318</v>
      </c>
      <c r="ID2" s="10">
        <f>IFERROR(__xludf.DUMMYFUNCTION("SUM(ARRAYFORMULA(ABS(FILTER($C:$C,NOT(ISBLANK($C:$C)))-ID1)))"),354110.0)</f>
        <v>354110</v>
      </c>
      <c r="IE2" s="10">
        <f>IFERROR(__xludf.DUMMYFUNCTION("SUM(ARRAYFORMULA(ABS(FILTER($C:$C,NOT(ISBLANK($C:$C)))-IE1)))"),353904.0)</f>
        <v>353904</v>
      </c>
      <c r="IF2" s="10">
        <f>IFERROR(__xludf.DUMMYFUNCTION("SUM(ARRAYFORMULA(ABS(FILTER($C:$C,NOT(ISBLANK($C:$C)))-IF1)))"),353704.0)</f>
        <v>353704</v>
      </c>
      <c r="IG2" s="10">
        <f>IFERROR(__xludf.DUMMYFUNCTION("SUM(ARRAYFORMULA(ABS(FILTER($C:$C,NOT(ISBLANK($C:$C)))-IG1)))"),353506.0)</f>
        <v>353506</v>
      </c>
      <c r="IH2" s="10">
        <f>IFERROR(__xludf.DUMMYFUNCTION("SUM(ARRAYFORMULA(ABS(FILTER($C:$C,NOT(ISBLANK($C:$C)))-IH1)))"),353310.0)</f>
        <v>353310</v>
      </c>
      <c r="II2" s="10">
        <f>IFERROR(__xludf.DUMMYFUNCTION("SUM(ARRAYFORMULA(ABS(FILTER($C:$C,NOT(ISBLANK($C:$C)))-II1)))"),353118.0)</f>
        <v>353118</v>
      </c>
      <c r="IJ2" s="10">
        <f>IFERROR(__xludf.DUMMYFUNCTION("SUM(ARRAYFORMULA(ABS(FILTER($C:$C,NOT(ISBLANK($C:$C)))-IJ1)))"),352926.0)</f>
        <v>352926</v>
      </c>
      <c r="IK2" s="10">
        <f>IFERROR(__xludf.DUMMYFUNCTION("SUM(ARRAYFORMULA(ABS(FILTER($C:$C,NOT(ISBLANK($C:$C)))-IK1)))"),352736.0)</f>
        <v>352736</v>
      </c>
      <c r="IL2" s="10">
        <f>IFERROR(__xludf.DUMMYFUNCTION("SUM(ARRAYFORMULA(ABS(FILTER($C:$C,NOT(ISBLANK($C:$C)))-IL1)))"),352548.0)</f>
        <v>352548</v>
      </c>
      <c r="IM2" s="10">
        <f>IFERROR(__xludf.DUMMYFUNCTION("SUM(ARRAYFORMULA(ABS(FILTER($C:$C,NOT(ISBLANK($C:$C)))-IM1)))"),352362.0)</f>
        <v>352362</v>
      </c>
      <c r="IN2" s="10">
        <f>IFERROR(__xludf.DUMMYFUNCTION("SUM(ARRAYFORMULA(ABS(FILTER($C:$C,NOT(ISBLANK($C:$C)))-IN1)))"),352176.0)</f>
        <v>352176</v>
      </c>
      <c r="IO2" s="10">
        <f>IFERROR(__xludf.DUMMYFUNCTION("SUM(ARRAYFORMULA(ABS(FILTER($C:$C,NOT(ISBLANK($C:$C)))-IO1)))"),351994.0)</f>
        <v>351994</v>
      </c>
      <c r="IP2" s="10">
        <f>IFERROR(__xludf.DUMMYFUNCTION("SUM(ARRAYFORMULA(ABS(FILTER($C:$C,NOT(ISBLANK($C:$C)))-IP1)))"),351812.0)</f>
        <v>351812</v>
      </c>
      <c r="IQ2" s="10">
        <f>IFERROR(__xludf.DUMMYFUNCTION("SUM(ARRAYFORMULA(ABS(FILTER($C:$C,NOT(ISBLANK($C:$C)))-IQ1)))"),351630.0)</f>
        <v>351630</v>
      </c>
      <c r="IR2" s="10">
        <f>IFERROR(__xludf.DUMMYFUNCTION("SUM(ARRAYFORMULA(ABS(FILTER($C:$C,NOT(ISBLANK($C:$C)))-IR1)))"),351450.0)</f>
        <v>351450</v>
      </c>
      <c r="IS2" s="10">
        <f>IFERROR(__xludf.DUMMYFUNCTION("SUM(ARRAYFORMULA(ABS(FILTER($C:$C,NOT(ISBLANK($C:$C)))-IS1)))"),351272.0)</f>
        <v>351272</v>
      </c>
      <c r="IT2" s="10">
        <f>IFERROR(__xludf.DUMMYFUNCTION("SUM(ARRAYFORMULA(ABS(FILTER($C:$C,NOT(ISBLANK($C:$C)))-IT1)))"),351096.0)</f>
        <v>351096</v>
      </c>
      <c r="IU2" s="10">
        <f>IFERROR(__xludf.DUMMYFUNCTION("SUM(ARRAYFORMULA(ABS(FILTER($C:$C,NOT(ISBLANK($C:$C)))-IU1)))"),350922.0)</f>
        <v>350922</v>
      </c>
      <c r="IV2" s="10">
        <f>IFERROR(__xludf.DUMMYFUNCTION("SUM(ARRAYFORMULA(ABS(FILTER($C:$C,NOT(ISBLANK($C:$C)))-IV1)))"),350750.0)</f>
        <v>350750</v>
      </c>
      <c r="IW2" s="10">
        <f>IFERROR(__xludf.DUMMYFUNCTION("SUM(ARRAYFORMULA(ABS(FILTER($C:$C,NOT(ISBLANK($C:$C)))-IW1)))"),350580.0)</f>
        <v>350580</v>
      </c>
      <c r="IX2" s="10">
        <f>IFERROR(__xludf.DUMMYFUNCTION("SUM(ARRAYFORMULA(ABS(FILTER($C:$C,NOT(ISBLANK($C:$C)))-IX1)))"),350410.0)</f>
        <v>350410</v>
      </c>
      <c r="IY2" s="10">
        <f>IFERROR(__xludf.DUMMYFUNCTION("SUM(ARRAYFORMULA(ABS(FILTER($C:$C,NOT(ISBLANK($C:$C)))-IY1)))"),350242.0)</f>
        <v>350242</v>
      </c>
      <c r="IZ2" s="10">
        <f>IFERROR(__xludf.DUMMYFUNCTION("SUM(ARRAYFORMULA(ABS(FILTER($C:$C,NOT(ISBLANK($C:$C)))-IZ1)))"),350074.0)</f>
        <v>350074</v>
      </c>
      <c r="JA2" s="10">
        <f>IFERROR(__xludf.DUMMYFUNCTION("SUM(ARRAYFORMULA(ABS(FILTER($C:$C,NOT(ISBLANK($C:$C)))-JA1)))"),349908.0)</f>
        <v>349908</v>
      </c>
      <c r="JB2" s="10">
        <f>IFERROR(__xludf.DUMMYFUNCTION("SUM(ARRAYFORMULA(ABS(FILTER($C:$C,NOT(ISBLANK($C:$C)))-JB1)))"),349750.0)</f>
        <v>349750</v>
      </c>
      <c r="JC2" s="10">
        <f>IFERROR(__xludf.DUMMYFUNCTION("SUM(ARRAYFORMULA(ABS(FILTER($C:$C,NOT(ISBLANK($C:$C)))-JC1)))"),349598.0)</f>
        <v>349598</v>
      </c>
      <c r="JD2" s="10">
        <f>IFERROR(__xludf.DUMMYFUNCTION("SUM(ARRAYFORMULA(ABS(FILTER($C:$C,NOT(ISBLANK($C:$C)))-JD1)))"),349448.0)</f>
        <v>349448</v>
      </c>
      <c r="JE2" s="10">
        <f>IFERROR(__xludf.DUMMYFUNCTION("SUM(ARRAYFORMULA(ABS(FILTER($C:$C,NOT(ISBLANK($C:$C)))-JE1)))"),349300.0)</f>
        <v>349300</v>
      </c>
      <c r="JF2" s="10">
        <f>IFERROR(__xludf.DUMMYFUNCTION("SUM(ARRAYFORMULA(ABS(FILTER($C:$C,NOT(ISBLANK($C:$C)))-JF1)))"),349154.0)</f>
        <v>349154</v>
      </c>
      <c r="JG2" s="10">
        <f>IFERROR(__xludf.DUMMYFUNCTION("SUM(ARRAYFORMULA(ABS(FILTER($C:$C,NOT(ISBLANK($C:$C)))-JG1)))"),349010.0)</f>
        <v>349010</v>
      </c>
      <c r="JH2" s="10">
        <f>IFERROR(__xludf.DUMMYFUNCTION("SUM(ARRAYFORMULA(ABS(FILTER($C:$C,NOT(ISBLANK($C:$C)))-JH1)))"),348866.0)</f>
        <v>348866</v>
      </c>
      <c r="JI2" s="10">
        <f>IFERROR(__xludf.DUMMYFUNCTION("SUM(ARRAYFORMULA(ABS(FILTER($C:$C,NOT(ISBLANK($C:$C)))-JI1)))"),348724.0)</f>
        <v>348724</v>
      </c>
      <c r="JJ2" s="10">
        <f>IFERROR(__xludf.DUMMYFUNCTION("SUM(ARRAYFORMULA(ABS(FILTER($C:$C,NOT(ISBLANK($C:$C)))-JJ1)))"),348584.0)</f>
        <v>348584</v>
      </c>
      <c r="JK2" s="10">
        <f>IFERROR(__xludf.DUMMYFUNCTION("SUM(ARRAYFORMULA(ABS(FILTER($C:$C,NOT(ISBLANK($C:$C)))-JK1)))"),348444.0)</f>
        <v>348444</v>
      </c>
      <c r="JL2" s="10">
        <f>IFERROR(__xludf.DUMMYFUNCTION("SUM(ARRAYFORMULA(ABS(FILTER($C:$C,NOT(ISBLANK($C:$C)))-JL1)))"),348304.0)</f>
        <v>348304</v>
      </c>
      <c r="JM2" s="10">
        <f>IFERROR(__xludf.DUMMYFUNCTION("SUM(ARRAYFORMULA(ABS(FILTER($C:$C,NOT(ISBLANK($C:$C)))-JM1)))"),348166.0)</f>
        <v>348166</v>
      </c>
      <c r="JN2" s="10">
        <f>IFERROR(__xludf.DUMMYFUNCTION("SUM(ARRAYFORMULA(ABS(FILTER($C:$C,NOT(ISBLANK($C:$C)))-JN1)))"),348030.0)</f>
        <v>348030</v>
      </c>
      <c r="JO2" s="10">
        <f>IFERROR(__xludf.DUMMYFUNCTION("SUM(ARRAYFORMULA(ABS(FILTER($C:$C,NOT(ISBLANK($C:$C)))-JO1)))"),347896.0)</f>
        <v>347896</v>
      </c>
      <c r="JP2" s="10">
        <f>IFERROR(__xludf.DUMMYFUNCTION("SUM(ARRAYFORMULA(ABS(FILTER($C:$C,NOT(ISBLANK($C:$C)))-JP1)))"),347764.0)</f>
        <v>347764</v>
      </c>
      <c r="JQ2" s="10">
        <f>IFERROR(__xludf.DUMMYFUNCTION("SUM(ARRAYFORMULA(ABS(FILTER($C:$C,NOT(ISBLANK($C:$C)))-JQ1)))"),347636.0)</f>
        <v>347636</v>
      </c>
      <c r="JR2" s="10">
        <f>IFERROR(__xludf.DUMMYFUNCTION("SUM(ARRAYFORMULA(ABS(FILTER($C:$C,NOT(ISBLANK($C:$C)))-JR1)))"),347510.0)</f>
        <v>347510</v>
      </c>
      <c r="JS2" s="10">
        <f>IFERROR(__xludf.DUMMYFUNCTION("SUM(ARRAYFORMULA(ABS(FILTER($C:$C,NOT(ISBLANK($C:$C)))-JS1)))"),347390.0)</f>
        <v>347390</v>
      </c>
      <c r="JT2" s="10">
        <f>IFERROR(__xludf.DUMMYFUNCTION("SUM(ARRAYFORMULA(ABS(FILTER($C:$C,NOT(ISBLANK($C:$C)))-JT1)))"),347272.0)</f>
        <v>347272</v>
      </c>
      <c r="JU2" s="10">
        <f>IFERROR(__xludf.DUMMYFUNCTION("SUM(ARRAYFORMULA(ABS(FILTER($C:$C,NOT(ISBLANK($C:$C)))-JU1)))"),347154.0)</f>
        <v>347154</v>
      </c>
      <c r="JV2" s="10">
        <f>IFERROR(__xludf.DUMMYFUNCTION("SUM(ARRAYFORMULA(ABS(FILTER($C:$C,NOT(ISBLANK($C:$C)))-JV1)))"),347040.0)</f>
        <v>347040</v>
      </c>
      <c r="JW2" s="10">
        <f>IFERROR(__xludf.DUMMYFUNCTION("SUM(ARRAYFORMULA(ABS(FILTER($C:$C,NOT(ISBLANK($C:$C)))-JW1)))"),346926.0)</f>
        <v>346926</v>
      </c>
      <c r="JX2" s="10">
        <f>IFERROR(__xludf.DUMMYFUNCTION("SUM(ARRAYFORMULA(ABS(FILTER($C:$C,NOT(ISBLANK($C:$C)))-JX1)))"),346812.0)</f>
        <v>346812</v>
      </c>
      <c r="JY2" s="10">
        <f>IFERROR(__xludf.DUMMYFUNCTION("SUM(ARRAYFORMULA(ABS(FILTER($C:$C,NOT(ISBLANK($C:$C)))-JY1)))"),346700.0)</f>
        <v>346700</v>
      </c>
      <c r="JZ2" s="10">
        <f>IFERROR(__xludf.DUMMYFUNCTION("SUM(ARRAYFORMULA(ABS(FILTER($C:$C,NOT(ISBLANK($C:$C)))-JZ1)))"),346592.0)</f>
        <v>346592</v>
      </c>
      <c r="KA2" s="10">
        <f>IFERROR(__xludf.DUMMYFUNCTION("SUM(ARRAYFORMULA(ABS(FILTER($C:$C,NOT(ISBLANK($C:$C)))-KA1)))"),346486.0)</f>
        <v>346486</v>
      </c>
      <c r="KB2" s="10">
        <f>IFERROR(__xludf.DUMMYFUNCTION("SUM(ARRAYFORMULA(ABS(FILTER($C:$C,NOT(ISBLANK($C:$C)))-KB1)))"),346380.0)</f>
        <v>346380</v>
      </c>
      <c r="KC2" s="10">
        <f>IFERROR(__xludf.DUMMYFUNCTION("SUM(ARRAYFORMULA(ABS(FILTER($C:$C,NOT(ISBLANK($C:$C)))-KC1)))"),346276.0)</f>
        <v>346276</v>
      </c>
      <c r="KD2" s="10">
        <f>IFERROR(__xludf.DUMMYFUNCTION("SUM(ARRAYFORMULA(ABS(FILTER($C:$C,NOT(ISBLANK($C:$C)))-KD1)))"),346178.0)</f>
        <v>346178</v>
      </c>
      <c r="KE2" s="10">
        <f>IFERROR(__xludf.DUMMYFUNCTION("SUM(ARRAYFORMULA(ABS(FILTER($C:$C,NOT(ISBLANK($C:$C)))-KE1)))"),346080.0)</f>
        <v>346080</v>
      </c>
      <c r="KF2" s="10">
        <f>IFERROR(__xludf.DUMMYFUNCTION("SUM(ARRAYFORMULA(ABS(FILTER($C:$C,NOT(ISBLANK($C:$C)))-KF1)))"),345982.0)</f>
        <v>345982</v>
      </c>
      <c r="KG2" s="10">
        <f>IFERROR(__xludf.DUMMYFUNCTION("SUM(ARRAYFORMULA(ABS(FILTER($C:$C,NOT(ISBLANK($C:$C)))-KG1)))"),345884.0)</f>
        <v>345884</v>
      </c>
      <c r="KH2" s="10">
        <f>IFERROR(__xludf.DUMMYFUNCTION("SUM(ARRAYFORMULA(ABS(FILTER($C:$C,NOT(ISBLANK($C:$C)))-KH1)))"),345786.0)</f>
        <v>345786</v>
      </c>
      <c r="KI2" s="10">
        <f>IFERROR(__xludf.DUMMYFUNCTION("SUM(ARRAYFORMULA(ABS(FILTER($C:$C,NOT(ISBLANK($C:$C)))-KI1)))"),345688.0)</f>
        <v>345688</v>
      </c>
      <c r="KJ2" s="10">
        <f>IFERROR(__xludf.DUMMYFUNCTION("SUM(ARRAYFORMULA(ABS(FILTER($C:$C,NOT(ISBLANK($C:$C)))-KJ1)))"),345590.0)</f>
        <v>345590</v>
      </c>
      <c r="KK2" s="10">
        <f>IFERROR(__xludf.DUMMYFUNCTION("SUM(ARRAYFORMULA(ABS(FILTER($C:$C,NOT(ISBLANK($C:$C)))-KK1)))"),345492.0)</f>
        <v>345492</v>
      </c>
      <c r="KL2" s="10">
        <f>IFERROR(__xludf.DUMMYFUNCTION("SUM(ARRAYFORMULA(ABS(FILTER($C:$C,NOT(ISBLANK($C:$C)))-KL1)))"),345398.0)</f>
        <v>345398</v>
      </c>
      <c r="KM2" s="10">
        <f>IFERROR(__xludf.DUMMYFUNCTION("SUM(ARRAYFORMULA(ABS(FILTER($C:$C,NOT(ISBLANK($C:$C)))-KM1)))"),345304.0)</f>
        <v>345304</v>
      </c>
      <c r="KN2" s="10">
        <f>IFERROR(__xludf.DUMMYFUNCTION("SUM(ARRAYFORMULA(ABS(FILTER($C:$C,NOT(ISBLANK($C:$C)))-KN1)))"),345218.0)</f>
        <v>345218</v>
      </c>
      <c r="KO2" s="10">
        <f>IFERROR(__xludf.DUMMYFUNCTION("SUM(ARRAYFORMULA(ABS(FILTER($C:$C,NOT(ISBLANK($C:$C)))-KO1)))"),345136.0)</f>
        <v>345136</v>
      </c>
      <c r="KP2" s="10">
        <f>IFERROR(__xludf.DUMMYFUNCTION("SUM(ARRAYFORMULA(ABS(FILTER($C:$C,NOT(ISBLANK($C:$C)))-KP1)))"),345056.0)</f>
        <v>345056</v>
      </c>
      <c r="KQ2" s="10">
        <f>IFERROR(__xludf.DUMMYFUNCTION("SUM(ARRAYFORMULA(ABS(FILTER($C:$C,NOT(ISBLANK($C:$C)))-KQ1)))"),344980.0)</f>
        <v>344980</v>
      </c>
      <c r="KR2" s="10">
        <f>IFERROR(__xludf.DUMMYFUNCTION("SUM(ARRAYFORMULA(ABS(FILTER($C:$C,NOT(ISBLANK($C:$C)))-KR1)))"),344904.0)</f>
        <v>344904</v>
      </c>
      <c r="KS2" s="10">
        <f>IFERROR(__xludf.DUMMYFUNCTION("SUM(ARRAYFORMULA(ABS(FILTER($C:$C,NOT(ISBLANK($C:$C)))-KS1)))"),344830.0)</f>
        <v>344830</v>
      </c>
      <c r="KT2" s="10">
        <f>IFERROR(__xludf.DUMMYFUNCTION("SUM(ARRAYFORMULA(ABS(FILTER($C:$C,NOT(ISBLANK($C:$C)))-KT1)))"),344760.0)</f>
        <v>344760</v>
      </c>
      <c r="KU2" s="10">
        <f>IFERROR(__xludf.DUMMYFUNCTION("SUM(ARRAYFORMULA(ABS(FILTER($C:$C,NOT(ISBLANK($C:$C)))-KU1)))"),344692.0)</f>
        <v>344692</v>
      </c>
      <c r="KV2" s="10">
        <f>IFERROR(__xludf.DUMMYFUNCTION("SUM(ARRAYFORMULA(ABS(FILTER($C:$C,NOT(ISBLANK($C:$C)))-KV1)))"),344624.0)</f>
        <v>344624</v>
      </c>
      <c r="KW2" s="10">
        <f>IFERROR(__xludf.DUMMYFUNCTION("SUM(ARRAYFORMULA(ABS(FILTER($C:$C,NOT(ISBLANK($C:$C)))-KW1)))"),344564.0)</f>
        <v>344564</v>
      </c>
      <c r="KX2" s="10">
        <f>IFERROR(__xludf.DUMMYFUNCTION("SUM(ARRAYFORMULA(ABS(FILTER($C:$C,NOT(ISBLANK($C:$C)))-KX1)))"),344506.0)</f>
        <v>344506</v>
      </c>
      <c r="KY2" s="10">
        <f>IFERROR(__xludf.DUMMYFUNCTION("SUM(ARRAYFORMULA(ABS(FILTER($C:$C,NOT(ISBLANK($C:$C)))-KY1)))"),344448.0)</f>
        <v>344448</v>
      </c>
      <c r="KZ2" s="10">
        <f>IFERROR(__xludf.DUMMYFUNCTION("SUM(ARRAYFORMULA(ABS(FILTER($C:$C,NOT(ISBLANK($C:$C)))-KZ1)))"),344392.0)</f>
        <v>344392</v>
      </c>
      <c r="LA2" s="10">
        <f>IFERROR(__xludf.DUMMYFUNCTION("SUM(ARRAYFORMULA(ABS(FILTER($C:$C,NOT(ISBLANK($C:$C)))-LA1)))"),344338.0)</f>
        <v>344338</v>
      </c>
      <c r="LB2" s="10">
        <f>IFERROR(__xludf.DUMMYFUNCTION("SUM(ARRAYFORMULA(ABS(FILTER($C:$C,NOT(ISBLANK($C:$C)))-LB1)))"),344286.0)</f>
        <v>344286</v>
      </c>
      <c r="LC2" s="10">
        <f>IFERROR(__xludf.DUMMYFUNCTION("SUM(ARRAYFORMULA(ABS(FILTER($C:$C,NOT(ISBLANK($C:$C)))-LC1)))"),344236.0)</f>
        <v>344236</v>
      </c>
      <c r="LD2" s="10">
        <f>IFERROR(__xludf.DUMMYFUNCTION("SUM(ARRAYFORMULA(ABS(FILTER($C:$C,NOT(ISBLANK($C:$C)))-LD1)))"),344188.0)</f>
        <v>344188</v>
      </c>
      <c r="LE2" s="10">
        <f>IFERROR(__xludf.DUMMYFUNCTION("SUM(ARRAYFORMULA(ABS(FILTER($C:$C,NOT(ISBLANK($C:$C)))-LE1)))"),344140.0)</f>
        <v>344140</v>
      </c>
      <c r="LF2" s="10">
        <f>IFERROR(__xludf.DUMMYFUNCTION("SUM(ARRAYFORMULA(ABS(FILTER($C:$C,NOT(ISBLANK($C:$C)))-LF1)))"),344092.0)</f>
        <v>344092</v>
      </c>
      <c r="LG2" s="10">
        <f>IFERROR(__xludf.DUMMYFUNCTION("SUM(ARRAYFORMULA(ABS(FILTER($C:$C,NOT(ISBLANK($C:$C)))-LG1)))"),344044.0)</f>
        <v>344044</v>
      </c>
      <c r="LH2" s="10">
        <f>IFERROR(__xludf.DUMMYFUNCTION("SUM(ARRAYFORMULA(ABS(FILTER($C:$C,NOT(ISBLANK($C:$C)))-LH1)))"),343998.0)</f>
        <v>343998</v>
      </c>
      <c r="LI2" s="10">
        <f>IFERROR(__xludf.DUMMYFUNCTION("SUM(ARRAYFORMULA(ABS(FILTER($C:$C,NOT(ISBLANK($C:$C)))-LI1)))"),343956.0)</f>
        <v>343956</v>
      </c>
      <c r="LJ2" s="10">
        <f>IFERROR(__xludf.DUMMYFUNCTION("SUM(ARRAYFORMULA(ABS(FILTER($C:$C,NOT(ISBLANK($C:$C)))-LJ1)))"),343922.0)</f>
        <v>343922</v>
      </c>
      <c r="LK2" s="10">
        <f>IFERROR(__xludf.DUMMYFUNCTION("SUM(ARRAYFORMULA(ABS(FILTER($C:$C,NOT(ISBLANK($C:$C)))-LK1)))"),343888.0)</f>
        <v>343888</v>
      </c>
      <c r="LL2" s="10">
        <f>IFERROR(__xludf.DUMMYFUNCTION("SUM(ARRAYFORMULA(ABS(FILTER($C:$C,NOT(ISBLANK($C:$C)))-LL1)))"),343856.0)</f>
        <v>343856</v>
      </c>
      <c r="LM2" s="10">
        <f>IFERROR(__xludf.DUMMYFUNCTION("SUM(ARRAYFORMULA(ABS(FILTER($C:$C,NOT(ISBLANK($C:$C)))-LM1)))"),343828.0)</f>
        <v>343828</v>
      </c>
      <c r="LN2" s="10">
        <f>IFERROR(__xludf.DUMMYFUNCTION("SUM(ARRAYFORMULA(ABS(FILTER($C:$C,NOT(ISBLANK($C:$C)))-LN1)))"),343800.0)</f>
        <v>343800</v>
      </c>
      <c r="LO2" s="10">
        <f>IFERROR(__xludf.DUMMYFUNCTION("SUM(ARRAYFORMULA(ABS(FILTER($C:$C,NOT(ISBLANK($C:$C)))-LO1)))"),343772.0)</f>
        <v>343772</v>
      </c>
      <c r="LP2" s="10">
        <f>IFERROR(__xludf.DUMMYFUNCTION("SUM(ARRAYFORMULA(ABS(FILTER($C:$C,NOT(ISBLANK($C:$C)))-LP1)))"),343744.0)</f>
        <v>343744</v>
      </c>
      <c r="LQ2" s="10">
        <f>IFERROR(__xludf.DUMMYFUNCTION("SUM(ARRAYFORMULA(ABS(FILTER($C:$C,NOT(ISBLANK($C:$C)))-LQ1)))"),343716.0)</f>
        <v>343716</v>
      </c>
      <c r="LR2" s="10">
        <f>IFERROR(__xludf.DUMMYFUNCTION("SUM(ARRAYFORMULA(ABS(FILTER($C:$C,NOT(ISBLANK($C:$C)))-LR1)))"),343688.0)</f>
        <v>343688</v>
      </c>
      <c r="LS2" s="10">
        <f>IFERROR(__xludf.DUMMYFUNCTION("SUM(ARRAYFORMULA(ABS(FILTER($C:$C,NOT(ISBLANK($C:$C)))-LS1)))"),343662.0)</f>
        <v>343662</v>
      </c>
      <c r="LT2" s="10">
        <f>IFERROR(__xludf.DUMMYFUNCTION("SUM(ARRAYFORMULA(ABS(FILTER($C:$C,NOT(ISBLANK($C:$C)))-LT1)))"),343636.0)</f>
        <v>343636</v>
      </c>
      <c r="LU2" s="10">
        <f>IFERROR(__xludf.DUMMYFUNCTION("SUM(ARRAYFORMULA(ABS(FILTER($C:$C,NOT(ISBLANK($C:$C)))-LU1)))"),343610.0)</f>
        <v>343610</v>
      </c>
      <c r="LV2" s="10">
        <f>IFERROR(__xludf.DUMMYFUNCTION("SUM(ARRAYFORMULA(ABS(FILTER($C:$C,NOT(ISBLANK($C:$C)))-LV1)))"),343588.0)</f>
        <v>343588</v>
      </c>
      <c r="LW2" s="10">
        <f>IFERROR(__xludf.DUMMYFUNCTION("SUM(ARRAYFORMULA(ABS(FILTER($C:$C,NOT(ISBLANK($C:$C)))-LW1)))"),343566.0)</f>
        <v>343566</v>
      </c>
      <c r="LX2" s="10">
        <f>IFERROR(__xludf.DUMMYFUNCTION("SUM(ARRAYFORMULA(ABS(FILTER($C:$C,NOT(ISBLANK($C:$C)))-LX1)))"),343546.0)</f>
        <v>343546</v>
      </c>
      <c r="LY2" s="10">
        <f>IFERROR(__xludf.DUMMYFUNCTION("SUM(ARRAYFORMULA(ABS(FILTER($C:$C,NOT(ISBLANK($C:$C)))-LY1)))"),343528.0)</f>
        <v>343528</v>
      </c>
      <c r="LZ2" s="10">
        <f>IFERROR(__xludf.DUMMYFUNCTION("SUM(ARRAYFORMULA(ABS(FILTER($C:$C,NOT(ISBLANK($C:$C)))-LZ1)))"),343514.0)</f>
        <v>343514</v>
      </c>
      <c r="MA2" s="10">
        <f>IFERROR(__xludf.DUMMYFUNCTION("SUM(ARRAYFORMULA(ABS(FILTER($C:$C,NOT(ISBLANK($C:$C)))-MA1)))"),343502.0)</f>
        <v>343502</v>
      </c>
      <c r="MB2" s="10">
        <f>IFERROR(__xludf.DUMMYFUNCTION("SUM(ARRAYFORMULA(ABS(FILTER($C:$C,NOT(ISBLANK($C:$C)))-MB1)))"),343490.0)</f>
        <v>343490</v>
      </c>
      <c r="MC2" s="10">
        <f>IFERROR(__xludf.DUMMYFUNCTION("SUM(ARRAYFORMULA(ABS(FILTER($C:$C,NOT(ISBLANK($C:$C)))-MC1)))"),343480.0)</f>
        <v>343480</v>
      </c>
      <c r="MD2" s="10">
        <f>IFERROR(__xludf.DUMMYFUNCTION("SUM(ARRAYFORMULA(ABS(FILTER($C:$C,NOT(ISBLANK($C:$C)))-MD1)))"),343472.0)</f>
        <v>343472</v>
      </c>
      <c r="ME2" s="10">
        <f>IFERROR(__xludf.DUMMYFUNCTION("SUM(ARRAYFORMULA(ABS(FILTER($C:$C,NOT(ISBLANK($C:$C)))-ME1)))"),343468.0)</f>
        <v>343468</v>
      </c>
      <c r="MF2" s="10">
        <f>IFERROR(__xludf.DUMMYFUNCTION("SUM(ARRAYFORMULA(ABS(FILTER($C:$C,NOT(ISBLANK($C:$C)))-MF1)))"),343470.0)</f>
        <v>343470</v>
      </c>
      <c r="MG2" s="10">
        <f>IFERROR(__xludf.DUMMYFUNCTION("SUM(ARRAYFORMULA(ABS(FILTER($C:$C,NOT(ISBLANK($C:$C)))-MG1)))"),343472.0)</f>
        <v>343472</v>
      </c>
      <c r="MH2" s="10">
        <f>IFERROR(__xludf.DUMMYFUNCTION("SUM(ARRAYFORMULA(ABS(FILTER($C:$C,NOT(ISBLANK($C:$C)))-MH1)))"),343474.0)</f>
        <v>343474</v>
      </c>
      <c r="MI2" s="10">
        <f>IFERROR(__xludf.DUMMYFUNCTION("SUM(ARRAYFORMULA(ABS(FILTER($C:$C,NOT(ISBLANK($C:$C)))-MI1)))"),343478.0)</f>
        <v>343478</v>
      </c>
      <c r="MJ2" s="10">
        <f>IFERROR(__xludf.DUMMYFUNCTION("SUM(ARRAYFORMULA(ABS(FILTER($C:$C,NOT(ISBLANK($C:$C)))-MJ1)))"),343484.0)</f>
        <v>343484</v>
      </c>
      <c r="MK2" s="10">
        <f>IFERROR(__xludf.DUMMYFUNCTION("SUM(ARRAYFORMULA(ABS(FILTER($C:$C,NOT(ISBLANK($C:$C)))-MK1)))"),343492.0)</f>
        <v>343492</v>
      </c>
      <c r="ML2" s="10">
        <f>IFERROR(__xludf.DUMMYFUNCTION("SUM(ARRAYFORMULA(ABS(FILTER($C:$C,NOT(ISBLANK($C:$C)))-ML1)))"),343502.0)</f>
        <v>343502</v>
      </c>
      <c r="MM2" s="10">
        <f>IFERROR(__xludf.DUMMYFUNCTION("SUM(ARRAYFORMULA(ABS(FILTER($C:$C,NOT(ISBLANK($C:$C)))-MM1)))"),343514.0)</f>
        <v>343514</v>
      </c>
      <c r="MN2" s="10">
        <f>IFERROR(__xludf.DUMMYFUNCTION("SUM(ARRAYFORMULA(ABS(FILTER($C:$C,NOT(ISBLANK($C:$C)))-MN1)))"),343528.0)</f>
        <v>343528</v>
      </c>
      <c r="MO2" s="10">
        <f>IFERROR(__xludf.DUMMYFUNCTION("SUM(ARRAYFORMULA(ABS(FILTER($C:$C,NOT(ISBLANK($C:$C)))-MO1)))"),343546.0)</f>
        <v>343546</v>
      </c>
      <c r="MP2" s="10">
        <f>IFERROR(__xludf.DUMMYFUNCTION("SUM(ARRAYFORMULA(ABS(FILTER($C:$C,NOT(ISBLANK($C:$C)))-MP1)))"),343568.0)</f>
        <v>343568</v>
      </c>
      <c r="MQ2" s="10">
        <f>IFERROR(__xludf.DUMMYFUNCTION("SUM(ARRAYFORMULA(ABS(FILTER($C:$C,NOT(ISBLANK($C:$C)))-MQ1)))"),343600.0)</f>
        <v>343600</v>
      </c>
      <c r="MR2" s="10">
        <f>IFERROR(__xludf.DUMMYFUNCTION("SUM(ARRAYFORMULA(ABS(FILTER($C:$C,NOT(ISBLANK($C:$C)))-MR1)))"),343632.0)</f>
        <v>343632</v>
      </c>
      <c r="MS2" s="10">
        <f>IFERROR(__xludf.DUMMYFUNCTION("SUM(ARRAYFORMULA(ABS(FILTER($C:$C,NOT(ISBLANK($C:$C)))-MS1)))"),343664.0)</f>
        <v>343664</v>
      </c>
      <c r="MT2" s="10">
        <f>IFERROR(__xludf.DUMMYFUNCTION("SUM(ARRAYFORMULA(ABS(FILTER($C:$C,NOT(ISBLANK($C:$C)))-MT1)))"),343696.0)</f>
        <v>343696</v>
      </c>
      <c r="MU2" s="10">
        <f>IFERROR(__xludf.DUMMYFUNCTION("SUM(ARRAYFORMULA(ABS(FILTER($C:$C,NOT(ISBLANK($C:$C)))-MU1)))"),343730.0)</f>
        <v>343730</v>
      </c>
      <c r="MV2" s="10">
        <f>IFERROR(__xludf.DUMMYFUNCTION("SUM(ARRAYFORMULA(ABS(FILTER($C:$C,NOT(ISBLANK($C:$C)))-MV1)))"),343766.0)</f>
        <v>343766</v>
      </c>
      <c r="MW2" s="10">
        <f>IFERROR(__xludf.DUMMYFUNCTION("SUM(ARRAYFORMULA(ABS(FILTER($C:$C,NOT(ISBLANK($C:$C)))-MW1)))"),343802.0)</f>
        <v>343802</v>
      </c>
      <c r="MX2" s="10">
        <f>IFERROR(__xludf.DUMMYFUNCTION("SUM(ARRAYFORMULA(ABS(FILTER($C:$C,NOT(ISBLANK($C:$C)))-MX1)))"),343840.0)</f>
        <v>343840</v>
      </c>
      <c r="MY2" s="10">
        <f>IFERROR(__xludf.DUMMYFUNCTION("SUM(ARRAYFORMULA(ABS(FILTER($C:$C,NOT(ISBLANK($C:$C)))-MY1)))"),343882.0)</f>
        <v>343882</v>
      </c>
      <c r="MZ2" s="10">
        <f>IFERROR(__xludf.DUMMYFUNCTION("SUM(ARRAYFORMULA(ABS(FILTER($C:$C,NOT(ISBLANK($C:$C)))-MZ1)))"),343924.0)</f>
        <v>343924</v>
      </c>
      <c r="NA2" s="10">
        <f>IFERROR(__xludf.DUMMYFUNCTION("SUM(ARRAYFORMULA(ABS(FILTER($C:$C,NOT(ISBLANK($C:$C)))-NA1)))"),343966.0)</f>
        <v>343966</v>
      </c>
      <c r="NB2" s="10">
        <f>IFERROR(__xludf.DUMMYFUNCTION("SUM(ARRAYFORMULA(ABS(FILTER($C:$C,NOT(ISBLANK($C:$C)))-NB1)))"),344008.0)</f>
        <v>344008</v>
      </c>
      <c r="NC2" s="10">
        <f>IFERROR(__xludf.DUMMYFUNCTION("SUM(ARRAYFORMULA(ABS(FILTER($C:$C,NOT(ISBLANK($C:$C)))-NC1)))"),344050.0)</f>
        <v>344050</v>
      </c>
      <c r="ND2" s="10">
        <f>IFERROR(__xludf.DUMMYFUNCTION("SUM(ARRAYFORMULA(ABS(FILTER($C:$C,NOT(ISBLANK($C:$C)))-ND1)))"),344092.0)</f>
        <v>344092</v>
      </c>
      <c r="NE2" s="10">
        <f>IFERROR(__xludf.DUMMYFUNCTION("SUM(ARRAYFORMULA(ABS(FILTER($C:$C,NOT(ISBLANK($C:$C)))-NE1)))"),344138.0)</f>
        <v>344138</v>
      </c>
      <c r="NF2" s="10">
        <f>IFERROR(__xludf.DUMMYFUNCTION("SUM(ARRAYFORMULA(ABS(FILTER($C:$C,NOT(ISBLANK($C:$C)))-NF1)))"),344184.0)</f>
        <v>344184</v>
      </c>
      <c r="NG2" s="10">
        <f>IFERROR(__xludf.DUMMYFUNCTION("SUM(ARRAYFORMULA(ABS(FILTER($C:$C,NOT(ISBLANK($C:$C)))-NG1)))"),344232.0)</f>
        <v>344232</v>
      </c>
      <c r="NH2" s="10">
        <f>IFERROR(__xludf.DUMMYFUNCTION("SUM(ARRAYFORMULA(ABS(FILTER($C:$C,NOT(ISBLANK($C:$C)))-NH1)))"),344280.0)</f>
        <v>344280</v>
      </c>
      <c r="NI2" s="10">
        <f>IFERROR(__xludf.DUMMYFUNCTION("SUM(ARRAYFORMULA(ABS(FILTER($C:$C,NOT(ISBLANK($C:$C)))-NI1)))"),344334.0)</f>
        <v>344334</v>
      </c>
      <c r="NJ2" s="10">
        <f>IFERROR(__xludf.DUMMYFUNCTION("SUM(ARRAYFORMULA(ABS(FILTER($C:$C,NOT(ISBLANK($C:$C)))-NJ1)))"),344390.0)</f>
        <v>344390</v>
      </c>
      <c r="NK2" s="10">
        <f>IFERROR(__xludf.DUMMYFUNCTION("SUM(ARRAYFORMULA(ABS(FILTER($C:$C,NOT(ISBLANK($C:$C)))-NK1)))"),344446.0)</f>
        <v>344446</v>
      </c>
      <c r="NL2" s="10">
        <f>IFERROR(__xludf.DUMMYFUNCTION("SUM(ARRAYFORMULA(ABS(FILTER($C:$C,NOT(ISBLANK($C:$C)))-NL1)))"),344502.0)</f>
        <v>344502</v>
      </c>
      <c r="NM2" s="10">
        <f>IFERROR(__xludf.DUMMYFUNCTION("SUM(ARRAYFORMULA(ABS(FILTER($C:$C,NOT(ISBLANK($C:$C)))-NM1)))"),344558.0)</f>
        <v>344558</v>
      </c>
      <c r="NN2" s="10">
        <f>IFERROR(__xludf.DUMMYFUNCTION("SUM(ARRAYFORMULA(ABS(FILTER($C:$C,NOT(ISBLANK($C:$C)))-NN1)))"),344616.0)</f>
        <v>344616</v>
      </c>
      <c r="NO2" s="10">
        <f>IFERROR(__xludf.DUMMYFUNCTION("SUM(ARRAYFORMULA(ABS(FILTER($C:$C,NOT(ISBLANK($C:$C)))-NO1)))"),344674.0)</f>
        <v>344674</v>
      </c>
      <c r="NP2" s="10">
        <f>IFERROR(__xludf.DUMMYFUNCTION("SUM(ARRAYFORMULA(ABS(FILTER($C:$C,NOT(ISBLANK($C:$C)))-NP1)))"),344732.0)</f>
        <v>344732</v>
      </c>
      <c r="NQ2" s="10">
        <f>IFERROR(__xludf.DUMMYFUNCTION("SUM(ARRAYFORMULA(ABS(FILTER($C:$C,NOT(ISBLANK($C:$C)))-NQ1)))"),344790.0)</f>
        <v>344790</v>
      </c>
      <c r="NR2" s="10">
        <f>IFERROR(__xludf.DUMMYFUNCTION("SUM(ARRAYFORMULA(ABS(FILTER($C:$C,NOT(ISBLANK($C:$C)))-NR1)))"),344848.0)</f>
        <v>344848</v>
      </c>
      <c r="NS2" s="10">
        <f>IFERROR(__xludf.DUMMYFUNCTION("SUM(ARRAYFORMULA(ABS(FILTER($C:$C,NOT(ISBLANK($C:$C)))-NS1)))"),344906.0)</f>
        <v>344906</v>
      </c>
      <c r="NT2" s="10">
        <f>IFERROR(__xludf.DUMMYFUNCTION("SUM(ARRAYFORMULA(ABS(FILTER($C:$C,NOT(ISBLANK($C:$C)))-NT1)))"),344970.0)</f>
        <v>344970</v>
      </c>
      <c r="NU2" s="10">
        <f>IFERROR(__xludf.DUMMYFUNCTION("SUM(ARRAYFORMULA(ABS(FILTER($C:$C,NOT(ISBLANK($C:$C)))-NU1)))"),345040.0)</f>
        <v>345040</v>
      </c>
      <c r="NV2" s="10">
        <f>IFERROR(__xludf.DUMMYFUNCTION("SUM(ARRAYFORMULA(ABS(FILTER($C:$C,NOT(ISBLANK($C:$C)))-NV1)))"),345112.0)</f>
        <v>345112</v>
      </c>
      <c r="NW2" s="10">
        <f>IFERROR(__xludf.DUMMYFUNCTION("SUM(ARRAYFORMULA(ABS(FILTER($C:$C,NOT(ISBLANK($C:$C)))-NW1)))"),345186.0)</f>
        <v>345186</v>
      </c>
      <c r="NX2" s="10">
        <f>IFERROR(__xludf.DUMMYFUNCTION("SUM(ARRAYFORMULA(ABS(FILTER($C:$C,NOT(ISBLANK($C:$C)))-NX1)))"),345264.0)</f>
        <v>345264</v>
      </c>
      <c r="NY2" s="10">
        <f>IFERROR(__xludf.DUMMYFUNCTION("SUM(ARRAYFORMULA(ABS(FILTER($C:$C,NOT(ISBLANK($C:$C)))-NY1)))"),345344.0)</f>
        <v>345344</v>
      </c>
      <c r="NZ2" s="10">
        <f>IFERROR(__xludf.DUMMYFUNCTION("SUM(ARRAYFORMULA(ABS(FILTER($C:$C,NOT(ISBLANK($C:$C)))-NZ1)))"),345424.0)</f>
        <v>345424</v>
      </c>
      <c r="OA2" s="10">
        <f>IFERROR(__xludf.DUMMYFUNCTION("SUM(ARRAYFORMULA(ABS(FILTER($C:$C,NOT(ISBLANK($C:$C)))-OA1)))"),345510.0)</f>
        <v>345510</v>
      </c>
      <c r="OB2" s="10">
        <f>IFERROR(__xludf.DUMMYFUNCTION("SUM(ARRAYFORMULA(ABS(FILTER($C:$C,NOT(ISBLANK($C:$C)))-OB1)))"),345598.0)</f>
        <v>345598</v>
      </c>
      <c r="OC2" s="10">
        <f>IFERROR(__xludf.DUMMYFUNCTION("SUM(ARRAYFORMULA(ABS(FILTER($C:$C,NOT(ISBLANK($C:$C)))-OC1)))"),345686.0)</f>
        <v>345686</v>
      </c>
      <c r="OD2" s="10">
        <f>IFERROR(__xludf.DUMMYFUNCTION("SUM(ARRAYFORMULA(ABS(FILTER($C:$C,NOT(ISBLANK($C:$C)))-OD1)))"),345774.0)</f>
        <v>345774</v>
      </c>
      <c r="OE2" s="10">
        <f>IFERROR(__xludf.DUMMYFUNCTION("SUM(ARRAYFORMULA(ABS(FILTER($C:$C,NOT(ISBLANK($C:$C)))-OE1)))"),345864.0)</f>
        <v>345864</v>
      </c>
      <c r="OF2" s="10">
        <f>IFERROR(__xludf.DUMMYFUNCTION("SUM(ARRAYFORMULA(ABS(FILTER($C:$C,NOT(ISBLANK($C:$C)))-OF1)))"),345954.0)</f>
        <v>345954</v>
      </c>
      <c r="OG2" s="10">
        <f>IFERROR(__xludf.DUMMYFUNCTION("SUM(ARRAYFORMULA(ABS(FILTER($C:$C,NOT(ISBLANK($C:$C)))-OG1)))"),346046.0)</f>
        <v>346046</v>
      </c>
      <c r="OH2" s="10">
        <f>IFERROR(__xludf.DUMMYFUNCTION("SUM(ARRAYFORMULA(ABS(FILTER($C:$C,NOT(ISBLANK($C:$C)))-OH1)))"),346140.0)</f>
        <v>346140</v>
      </c>
      <c r="OI2" s="10">
        <f>IFERROR(__xludf.DUMMYFUNCTION("SUM(ARRAYFORMULA(ABS(FILTER($C:$C,NOT(ISBLANK($C:$C)))-OI1)))"),346238.0)</f>
        <v>346238</v>
      </c>
      <c r="OJ2" s="10">
        <f>IFERROR(__xludf.DUMMYFUNCTION("SUM(ARRAYFORMULA(ABS(FILTER($C:$C,NOT(ISBLANK($C:$C)))-OJ1)))"),346336.0)</f>
        <v>346336</v>
      </c>
      <c r="OK2" s="10">
        <f>IFERROR(__xludf.DUMMYFUNCTION("SUM(ARRAYFORMULA(ABS(FILTER($C:$C,NOT(ISBLANK($C:$C)))-OK1)))"),346436.0)</f>
        <v>346436</v>
      </c>
      <c r="OL2" s="10">
        <f>IFERROR(__xludf.DUMMYFUNCTION("SUM(ARRAYFORMULA(ABS(FILTER($C:$C,NOT(ISBLANK($C:$C)))-OL1)))"),346538.0)</f>
        <v>346538</v>
      </c>
      <c r="OM2" s="10">
        <f>IFERROR(__xludf.DUMMYFUNCTION("SUM(ARRAYFORMULA(ABS(FILTER($C:$C,NOT(ISBLANK($C:$C)))-OM1)))"),346642.0)</f>
        <v>346642</v>
      </c>
      <c r="ON2" s="10">
        <f>IFERROR(__xludf.DUMMYFUNCTION("SUM(ARRAYFORMULA(ABS(FILTER($C:$C,NOT(ISBLANK($C:$C)))-ON1)))"),346746.0)</f>
        <v>346746</v>
      </c>
      <c r="OO2" s="10">
        <f>IFERROR(__xludf.DUMMYFUNCTION("SUM(ARRAYFORMULA(ABS(FILTER($C:$C,NOT(ISBLANK($C:$C)))-OO1)))"),346852.0)</f>
        <v>346852</v>
      </c>
      <c r="OP2" s="10">
        <f>IFERROR(__xludf.DUMMYFUNCTION("SUM(ARRAYFORMULA(ABS(FILTER($C:$C,NOT(ISBLANK($C:$C)))-OP1)))"),346960.0)</f>
        <v>346960</v>
      </c>
      <c r="OQ2" s="10">
        <f>IFERROR(__xludf.DUMMYFUNCTION("SUM(ARRAYFORMULA(ABS(FILTER($C:$C,NOT(ISBLANK($C:$C)))-OQ1)))"),347068.0)</f>
        <v>347068</v>
      </c>
      <c r="OR2" s="10">
        <f>IFERROR(__xludf.DUMMYFUNCTION("SUM(ARRAYFORMULA(ABS(FILTER($C:$C,NOT(ISBLANK($C:$C)))-OR1)))"),347176.0)</f>
        <v>347176</v>
      </c>
      <c r="OS2" s="10">
        <f>IFERROR(__xludf.DUMMYFUNCTION("SUM(ARRAYFORMULA(ABS(FILTER($C:$C,NOT(ISBLANK($C:$C)))-OS1)))"),347286.0)</f>
        <v>347286</v>
      </c>
      <c r="OT2" s="10">
        <f>IFERROR(__xludf.DUMMYFUNCTION("SUM(ARRAYFORMULA(ABS(FILTER($C:$C,NOT(ISBLANK($C:$C)))-OT1)))"),347396.0)</f>
        <v>347396</v>
      </c>
      <c r="OU2" s="10">
        <f>IFERROR(__xludf.DUMMYFUNCTION("SUM(ARRAYFORMULA(ABS(FILTER($C:$C,NOT(ISBLANK($C:$C)))-OU1)))"),347510.0)</f>
        <v>347510</v>
      </c>
      <c r="OV2" s="10">
        <f>IFERROR(__xludf.DUMMYFUNCTION("SUM(ARRAYFORMULA(ABS(FILTER($C:$C,NOT(ISBLANK($C:$C)))-OV1)))"),347624.0)</f>
        <v>347624</v>
      </c>
      <c r="OW2" s="10">
        <f>IFERROR(__xludf.DUMMYFUNCTION("SUM(ARRAYFORMULA(ABS(FILTER($C:$C,NOT(ISBLANK($C:$C)))-OW1)))"),347740.0)</f>
        <v>347740</v>
      </c>
      <c r="OX2" s="10">
        <f>IFERROR(__xludf.DUMMYFUNCTION("SUM(ARRAYFORMULA(ABS(FILTER($C:$C,NOT(ISBLANK($C:$C)))-OX1)))"),347862.0)</f>
        <v>347862</v>
      </c>
      <c r="OY2" s="10">
        <f>IFERROR(__xludf.DUMMYFUNCTION("SUM(ARRAYFORMULA(ABS(FILTER($C:$C,NOT(ISBLANK($C:$C)))-OY1)))"),347986.0)</f>
        <v>347986</v>
      </c>
      <c r="OZ2" s="10">
        <f>IFERROR(__xludf.DUMMYFUNCTION("SUM(ARRAYFORMULA(ABS(FILTER($C:$C,NOT(ISBLANK($C:$C)))-OZ1)))"),348110.0)</f>
        <v>348110</v>
      </c>
      <c r="PA2" s="10">
        <f>IFERROR(__xludf.DUMMYFUNCTION("SUM(ARRAYFORMULA(ABS(FILTER($C:$C,NOT(ISBLANK($C:$C)))-PA1)))"),348238.0)</f>
        <v>348238</v>
      </c>
      <c r="PB2" s="10">
        <f>IFERROR(__xludf.DUMMYFUNCTION("SUM(ARRAYFORMULA(ABS(FILTER($C:$C,NOT(ISBLANK($C:$C)))-PB1)))"),348368.0)</f>
        <v>348368</v>
      </c>
      <c r="PC2" s="10">
        <f>IFERROR(__xludf.DUMMYFUNCTION("SUM(ARRAYFORMULA(ABS(FILTER($C:$C,NOT(ISBLANK($C:$C)))-PC1)))"),348502.0)</f>
        <v>348502</v>
      </c>
      <c r="PD2" s="10">
        <f>IFERROR(__xludf.DUMMYFUNCTION("SUM(ARRAYFORMULA(ABS(FILTER($C:$C,NOT(ISBLANK($C:$C)))-PD1)))"),348636.0)</f>
        <v>348636</v>
      </c>
      <c r="PE2" s="10">
        <f>IFERROR(__xludf.DUMMYFUNCTION("SUM(ARRAYFORMULA(ABS(FILTER($C:$C,NOT(ISBLANK($C:$C)))-PE1)))"),348774.0)</f>
        <v>348774</v>
      </c>
      <c r="PF2" s="10">
        <f>IFERROR(__xludf.DUMMYFUNCTION("SUM(ARRAYFORMULA(ABS(FILTER($C:$C,NOT(ISBLANK($C:$C)))-PF1)))"),348912.0)</f>
        <v>348912</v>
      </c>
      <c r="PG2" s="10">
        <f>IFERROR(__xludf.DUMMYFUNCTION("SUM(ARRAYFORMULA(ABS(FILTER($C:$C,NOT(ISBLANK($C:$C)))-PG1)))"),349050.0)</f>
        <v>349050</v>
      </c>
      <c r="PH2" s="10">
        <f>IFERROR(__xludf.DUMMYFUNCTION("SUM(ARRAYFORMULA(ABS(FILTER($C:$C,NOT(ISBLANK($C:$C)))-PH1)))"),349188.0)</f>
        <v>349188</v>
      </c>
      <c r="PI2" s="10">
        <f>IFERROR(__xludf.DUMMYFUNCTION("SUM(ARRAYFORMULA(ABS(FILTER($C:$C,NOT(ISBLANK($C:$C)))-PI1)))"),349330.0)</f>
        <v>349330</v>
      </c>
      <c r="PJ2" s="10">
        <f>IFERROR(__xludf.DUMMYFUNCTION("SUM(ARRAYFORMULA(ABS(FILTER($C:$C,NOT(ISBLANK($C:$C)))-PJ1)))"),349472.0)</f>
        <v>349472</v>
      </c>
      <c r="PK2" s="10">
        <f>IFERROR(__xludf.DUMMYFUNCTION("SUM(ARRAYFORMULA(ABS(FILTER($C:$C,NOT(ISBLANK($C:$C)))-PK1)))"),349616.0)</f>
        <v>349616</v>
      </c>
      <c r="PL2" s="10">
        <f>IFERROR(__xludf.DUMMYFUNCTION("SUM(ARRAYFORMULA(ABS(FILTER($C:$C,NOT(ISBLANK($C:$C)))-PL1)))"),349760.0)</f>
        <v>349760</v>
      </c>
      <c r="PM2" s="10">
        <f>IFERROR(__xludf.DUMMYFUNCTION("SUM(ARRAYFORMULA(ABS(FILTER($C:$C,NOT(ISBLANK($C:$C)))-PM1)))"),349906.0)</f>
        <v>349906</v>
      </c>
      <c r="PN2" s="10">
        <f>IFERROR(__xludf.DUMMYFUNCTION("SUM(ARRAYFORMULA(ABS(FILTER($C:$C,NOT(ISBLANK($C:$C)))-PN1)))"),350052.0)</f>
        <v>350052</v>
      </c>
      <c r="PO2" s="10">
        <f>IFERROR(__xludf.DUMMYFUNCTION("SUM(ARRAYFORMULA(ABS(FILTER($C:$C,NOT(ISBLANK($C:$C)))-PO1)))"),350202.0)</f>
        <v>350202</v>
      </c>
      <c r="PP2" s="10">
        <f>IFERROR(__xludf.DUMMYFUNCTION("SUM(ARRAYFORMULA(ABS(FILTER($C:$C,NOT(ISBLANK($C:$C)))-PP1)))"),350352.0)</f>
        <v>350352</v>
      </c>
      <c r="PQ2" s="10">
        <f>IFERROR(__xludf.DUMMYFUNCTION("SUM(ARRAYFORMULA(ABS(FILTER($C:$C,NOT(ISBLANK($C:$C)))-PQ1)))"),350506.0)</f>
        <v>350506</v>
      </c>
      <c r="PR2" s="10">
        <f>IFERROR(__xludf.DUMMYFUNCTION("SUM(ARRAYFORMULA(ABS(FILTER($C:$C,NOT(ISBLANK($C:$C)))-PR1)))"),350660.0)</f>
        <v>350660</v>
      </c>
      <c r="PS2" s="10">
        <f>IFERROR(__xludf.DUMMYFUNCTION("SUM(ARRAYFORMULA(ABS(FILTER($C:$C,NOT(ISBLANK($C:$C)))-PS1)))"),350814.0)</f>
        <v>350814</v>
      </c>
      <c r="PT2" s="10">
        <f>IFERROR(__xludf.DUMMYFUNCTION("SUM(ARRAYFORMULA(ABS(FILTER($C:$C,NOT(ISBLANK($C:$C)))-PT1)))"),350970.0)</f>
        <v>350970</v>
      </c>
      <c r="PU2" s="10">
        <f>IFERROR(__xludf.DUMMYFUNCTION("SUM(ARRAYFORMULA(ABS(FILTER($C:$C,NOT(ISBLANK($C:$C)))-PU1)))"),351128.0)</f>
        <v>351128</v>
      </c>
      <c r="PV2" s="10">
        <f>IFERROR(__xludf.DUMMYFUNCTION("SUM(ARRAYFORMULA(ABS(FILTER($C:$C,NOT(ISBLANK($C:$C)))-PV1)))"),351288.0)</f>
        <v>351288</v>
      </c>
      <c r="PW2" s="10">
        <f>IFERROR(__xludf.DUMMYFUNCTION("SUM(ARRAYFORMULA(ABS(FILTER($C:$C,NOT(ISBLANK($C:$C)))-PW1)))"),351450.0)</f>
        <v>351450</v>
      </c>
      <c r="PX2" s="10">
        <f>IFERROR(__xludf.DUMMYFUNCTION("SUM(ARRAYFORMULA(ABS(FILTER($C:$C,NOT(ISBLANK($C:$C)))-PX1)))"),351614.0)</f>
        <v>351614</v>
      </c>
      <c r="PY2" s="10">
        <f>IFERROR(__xludf.DUMMYFUNCTION("SUM(ARRAYFORMULA(ABS(FILTER($C:$C,NOT(ISBLANK($C:$C)))-PY1)))"),351778.0)</f>
        <v>351778</v>
      </c>
      <c r="PZ2" s="10">
        <f>IFERROR(__xludf.DUMMYFUNCTION("SUM(ARRAYFORMULA(ABS(FILTER($C:$C,NOT(ISBLANK($C:$C)))-PZ1)))"),351942.0)</f>
        <v>351942</v>
      </c>
      <c r="QA2" s="10">
        <f>IFERROR(__xludf.DUMMYFUNCTION("SUM(ARRAYFORMULA(ABS(FILTER($C:$C,NOT(ISBLANK($C:$C)))-QA1)))"),352108.0)</f>
        <v>352108</v>
      </c>
      <c r="QB2" s="10">
        <f>IFERROR(__xludf.DUMMYFUNCTION("SUM(ARRAYFORMULA(ABS(FILTER($C:$C,NOT(ISBLANK($C:$C)))-QB1)))"),352274.0)</f>
        <v>352274</v>
      </c>
      <c r="QC2" s="10">
        <f>IFERROR(__xludf.DUMMYFUNCTION("SUM(ARRAYFORMULA(ABS(FILTER($C:$C,NOT(ISBLANK($C:$C)))-QC1)))"),352442.0)</f>
        <v>352442</v>
      </c>
      <c r="QD2" s="10">
        <f>IFERROR(__xludf.DUMMYFUNCTION("SUM(ARRAYFORMULA(ABS(FILTER($C:$C,NOT(ISBLANK($C:$C)))-QD1)))"),352610.0)</f>
        <v>352610</v>
      </c>
      <c r="QE2" s="10">
        <f>IFERROR(__xludf.DUMMYFUNCTION("SUM(ARRAYFORMULA(ABS(FILTER($C:$C,NOT(ISBLANK($C:$C)))-QE1)))"),352782.0)</f>
        <v>352782</v>
      </c>
      <c r="QF2" s="10">
        <f>IFERROR(__xludf.DUMMYFUNCTION("SUM(ARRAYFORMULA(ABS(FILTER($C:$C,NOT(ISBLANK($C:$C)))-QF1)))"),352954.0)</f>
        <v>352954</v>
      </c>
      <c r="QG2" s="10">
        <f>IFERROR(__xludf.DUMMYFUNCTION("SUM(ARRAYFORMULA(ABS(FILTER($C:$C,NOT(ISBLANK($C:$C)))-QG1)))"),353128.0)</f>
        <v>353128</v>
      </c>
      <c r="QH2" s="10">
        <f>IFERROR(__xludf.DUMMYFUNCTION("SUM(ARRAYFORMULA(ABS(FILTER($C:$C,NOT(ISBLANK($C:$C)))-QH1)))"),353302.0)</f>
        <v>353302</v>
      </c>
      <c r="QI2" s="10">
        <f>IFERROR(__xludf.DUMMYFUNCTION("SUM(ARRAYFORMULA(ABS(FILTER($C:$C,NOT(ISBLANK($C:$C)))-QI1)))"),353478.0)</f>
        <v>353478</v>
      </c>
      <c r="QJ2" s="10">
        <f>IFERROR(__xludf.DUMMYFUNCTION("SUM(ARRAYFORMULA(ABS(FILTER($C:$C,NOT(ISBLANK($C:$C)))-QJ1)))"),353654.0)</f>
        <v>353654</v>
      </c>
      <c r="QK2" s="10">
        <f>IFERROR(__xludf.DUMMYFUNCTION("SUM(ARRAYFORMULA(ABS(FILTER($C:$C,NOT(ISBLANK($C:$C)))-QK1)))"),353834.0)</f>
        <v>353834</v>
      </c>
      <c r="QL2" s="10">
        <f>IFERROR(__xludf.DUMMYFUNCTION("SUM(ARRAYFORMULA(ABS(FILTER($C:$C,NOT(ISBLANK($C:$C)))-QL1)))"),354014.0)</f>
        <v>354014</v>
      </c>
      <c r="QM2" s="10">
        <f>IFERROR(__xludf.DUMMYFUNCTION("SUM(ARRAYFORMULA(ABS(FILTER($C:$C,NOT(ISBLANK($C:$C)))-QM1)))"),354198.0)</f>
        <v>354198</v>
      </c>
      <c r="QN2" s="10">
        <f>IFERROR(__xludf.DUMMYFUNCTION("SUM(ARRAYFORMULA(ABS(FILTER($C:$C,NOT(ISBLANK($C:$C)))-QN1)))"),354382.0)</f>
        <v>354382</v>
      </c>
      <c r="QO2" s="10">
        <f>IFERROR(__xludf.DUMMYFUNCTION("SUM(ARRAYFORMULA(ABS(FILTER($C:$C,NOT(ISBLANK($C:$C)))-QO1)))"),354568.0)</f>
        <v>354568</v>
      </c>
      <c r="QP2" s="10">
        <f>IFERROR(__xludf.DUMMYFUNCTION("SUM(ARRAYFORMULA(ABS(FILTER($C:$C,NOT(ISBLANK($C:$C)))-QP1)))"),354758.0)</f>
        <v>354758</v>
      </c>
      <c r="QQ2" s="10">
        <f>IFERROR(__xludf.DUMMYFUNCTION("SUM(ARRAYFORMULA(ABS(FILTER($C:$C,NOT(ISBLANK($C:$C)))-QQ1)))"),354948.0)</f>
        <v>354948</v>
      </c>
      <c r="QR2" s="10">
        <f>IFERROR(__xludf.DUMMYFUNCTION("SUM(ARRAYFORMULA(ABS(FILTER($C:$C,NOT(ISBLANK($C:$C)))-QR1)))"),355140.0)</f>
        <v>355140</v>
      </c>
      <c r="QS2" s="10">
        <f>IFERROR(__xludf.DUMMYFUNCTION("SUM(ARRAYFORMULA(ABS(FILTER($C:$C,NOT(ISBLANK($C:$C)))-QS1)))"),355332.0)</f>
        <v>355332</v>
      </c>
      <c r="QT2" s="10">
        <f>IFERROR(__xludf.DUMMYFUNCTION("SUM(ARRAYFORMULA(ABS(FILTER($C:$C,NOT(ISBLANK($C:$C)))-QT1)))"),355524.0)</f>
        <v>355524</v>
      </c>
      <c r="QU2" s="10">
        <f>IFERROR(__xludf.DUMMYFUNCTION("SUM(ARRAYFORMULA(ABS(FILTER($C:$C,NOT(ISBLANK($C:$C)))-QU1)))"),355720.0)</f>
        <v>355720</v>
      </c>
      <c r="QV2" s="10">
        <f>IFERROR(__xludf.DUMMYFUNCTION("SUM(ARRAYFORMULA(ABS(FILTER($C:$C,NOT(ISBLANK($C:$C)))-QV1)))"),355918.0)</f>
        <v>355918</v>
      </c>
      <c r="QW2" s="10">
        <f>IFERROR(__xludf.DUMMYFUNCTION("SUM(ARRAYFORMULA(ABS(FILTER($C:$C,NOT(ISBLANK($C:$C)))-QW1)))"),356116.0)</f>
        <v>356116</v>
      </c>
      <c r="QX2" s="10">
        <f>IFERROR(__xludf.DUMMYFUNCTION("SUM(ARRAYFORMULA(ABS(FILTER($C:$C,NOT(ISBLANK($C:$C)))-QX1)))"),356316.0)</f>
        <v>356316</v>
      </c>
      <c r="QY2" s="10">
        <f>IFERROR(__xludf.DUMMYFUNCTION("SUM(ARRAYFORMULA(ABS(FILTER($C:$C,NOT(ISBLANK($C:$C)))-QY1)))"),356516.0)</f>
        <v>356516</v>
      </c>
      <c r="QZ2" s="10">
        <f>IFERROR(__xludf.DUMMYFUNCTION("SUM(ARRAYFORMULA(ABS(FILTER($C:$C,NOT(ISBLANK($C:$C)))-QZ1)))"),356718.0)</f>
        <v>356718</v>
      </c>
      <c r="RA2" s="10">
        <f>IFERROR(__xludf.DUMMYFUNCTION("SUM(ARRAYFORMULA(ABS(FILTER($C:$C,NOT(ISBLANK($C:$C)))-RA1)))"),356920.0)</f>
        <v>356920</v>
      </c>
      <c r="RB2" s="10">
        <f>IFERROR(__xludf.DUMMYFUNCTION("SUM(ARRAYFORMULA(ABS(FILTER($C:$C,NOT(ISBLANK($C:$C)))-RB1)))"),357124.0)</f>
        <v>357124</v>
      </c>
      <c r="RC2" s="10">
        <f>IFERROR(__xludf.DUMMYFUNCTION("SUM(ARRAYFORMULA(ABS(FILTER($C:$C,NOT(ISBLANK($C:$C)))-RC1)))"),357328.0)</f>
        <v>357328</v>
      </c>
      <c r="RD2" s="10">
        <f>IFERROR(__xludf.DUMMYFUNCTION("SUM(ARRAYFORMULA(ABS(FILTER($C:$C,NOT(ISBLANK($C:$C)))-RD1)))"),357536.0)</f>
        <v>357536</v>
      </c>
      <c r="RE2" s="10">
        <f>IFERROR(__xludf.DUMMYFUNCTION("SUM(ARRAYFORMULA(ABS(FILTER($C:$C,NOT(ISBLANK($C:$C)))-RE1)))"),357744.0)</f>
        <v>357744</v>
      </c>
      <c r="RF2" s="10">
        <f>IFERROR(__xludf.DUMMYFUNCTION("SUM(ARRAYFORMULA(ABS(FILTER($C:$C,NOT(ISBLANK($C:$C)))-RF1)))"),357952.0)</f>
        <v>357952</v>
      </c>
      <c r="RG2" s="10">
        <f>IFERROR(__xludf.DUMMYFUNCTION("SUM(ARRAYFORMULA(ABS(FILTER($C:$C,NOT(ISBLANK($C:$C)))-RG1)))"),358160.0)</f>
        <v>358160</v>
      </c>
      <c r="RH2" s="10">
        <f>IFERROR(__xludf.DUMMYFUNCTION("SUM(ARRAYFORMULA(ABS(FILTER($C:$C,NOT(ISBLANK($C:$C)))-RH1)))"),358368.0)</f>
        <v>358368</v>
      </c>
      <c r="RI2" s="10">
        <f>IFERROR(__xludf.DUMMYFUNCTION("SUM(ARRAYFORMULA(ABS(FILTER($C:$C,NOT(ISBLANK($C:$C)))-RI1)))"),358578.0)</f>
        <v>358578</v>
      </c>
      <c r="RJ2" s="10">
        <f>IFERROR(__xludf.DUMMYFUNCTION("SUM(ARRAYFORMULA(ABS(FILTER($C:$C,NOT(ISBLANK($C:$C)))-RJ1)))"),358788.0)</f>
        <v>358788</v>
      </c>
      <c r="RK2" s="10">
        <f>IFERROR(__xludf.DUMMYFUNCTION("SUM(ARRAYFORMULA(ABS(FILTER($C:$C,NOT(ISBLANK($C:$C)))-RK1)))"),359002.0)</f>
        <v>359002</v>
      </c>
      <c r="RL2" s="10">
        <f>IFERROR(__xludf.DUMMYFUNCTION("SUM(ARRAYFORMULA(ABS(FILTER($C:$C,NOT(ISBLANK($C:$C)))-RL1)))"),359216.0)</f>
        <v>359216</v>
      </c>
      <c r="RM2" s="10">
        <f>IFERROR(__xludf.DUMMYFUNCTION("SUM(ARRAYFORMULA(ABS(FILTER($C:$C,NOT(ISBLANK($C:$C)))-RM1)))"),359432.0)</f>
        <v>359432</v>
      </c>
      <c r="RN2" s="10">
        <f>IFERROR(__xludf.DUMMYFUNCTION("SUM(ARRAYFORMULA(ABS(FILTER($C:$C,NOT(ISBLANK($C:$C)))-RN1)))"),359648.0)</f>
        <v>359648</v>
      </c>
      <c r="RO2" s="10">
        <f>IFERROR(__xludf.DUMMYFUNCTION("SUM(ARRAYFORMULA(ABS(FILTER($C:$C,NOT(ISBLANK($C:$C)))-RO1)))"),359866.0)</f>
        <v>359866</v>
      </c>
      <c r="RP2" s="10">
        <f>IFERROR(__xludf.DUMMYFUNCTION("SUM(ARRAYFORMULA(ABS(FILTER($C:$C,NOT(ISBLANK($C:$C)))-RP1)))"),360084.0)</f>
        <v>360084</v>
      </c>
      <c r="RQ2" s="10">
        <f>IFERROR(__xludf.DUMMYFUNCTION("SUM(ARRAYFORMULA(ABS(FILTER($C:$C,NOT(ISBLANK($C:$C)))-RQ1)))"),360304.0)</f>
        <v>360304</v>
      </c>
      <c r="RR2" s="10">
        <f>IFERROR(__xludf.DUMMYFUNCTION("SUM(ARRAYFORMULA(ABS(FILTER($C:$C,NOT(ISBLANK($C:$C)))-RR1)))"),360524.0)</f>
        <v>360524</v>
      </c>
      <c r="RS2" s="10">
        <f>IFERROR(__xludf.DUMMYFUNCTION("SUM(ARRAYFORMULA(ABS(FILTER($C:$C,NOT(ISBLANK($C:$C)))-RS1)))"),360746.0)</f>
        <v>360746</v>
      </c>
      <c r="RT2" s="10">
        <f>IFERROR(__xludf.DUMMYFUNCTION("SUM(ARRAYFORMULA(ABS(FILTER($C:$C,NOT(ISBLANK($C:$C)))-RT1)))"),360968.0)</f>
        <v>360968</v>
      </c>
      <c r="RU2" s="10">
        <f>IFERROR(__xludf.DUMMYFUNCTION("SUM(ARRAYFORMULA(ABS(FILTER($C:$C,NOT(ISBLANK($C:$C)))-RU1)))"),361196.0)</f>
        <v>361196</v>
      </c>
      <c r="RV2" s="10">
        <f>IFERROR(__xludf.DUMMYFUNCTION("SUM(ARRAYFORMULA(ABS(FILTER($C:$C,NOT(ISBLANK($C:$C)))-RV1)))"),361426.0)</f>
        <v>361426</v>
      </c>
      <c r="RW2" s="10">
        <f>IFERROR(__xludf.DUMMYFUNCTION("SUM(ARRAYFORMULA(ABS(FILTER($C:$C,NOT(ISBLANK($C:$C)))-RW1)))"),361656.0)</f>
        <v>361656</v>
      </c>
      <c r="RX2" s="10">
        <f>IFERROR(__xludf.DUMMYFUNCTION("SUM(ARRAYFORMULA(ABS(FILTER($C:$C,NOT(ISBLANK($C:$C)))-RX1)))"),361886.0)</f>
        <v>361886</v>
      </c>
      <c r="RY2" s="10">
        <f>IFERROR(__xludf.DUMMYFUNCTION("SUM(ARRAYFORMULA(ABS(FILTER($C:$C,NOT(ISBLANK($C:$C)))-RY1)))"),362116.0)</f>
        <v>362116</v>
      </c>
      <c r="RZ2" s="10">
        <f>IFERROR(__xludf.DUMMYFUNCTION("SUM(ARRAYFORMULA(ABS(FILTER($C:$C,NOT(ISBLANK($C:$C)))-RZ1)))"),362346.0)</f>
        <v>362346</v>
      </c>
      <c r="SA2" s="10">
        <f>IFERROR(__xludf.DUMMYFUNCTION("SUM(ARRAYFORMULA(ABS(FILTER($C:$C,NOT(ISBLANK($C:$C)))-SA1)))"),362576.0)</f>
        <v>362576</v>
      </c>
      <c r="SB2" s="10">
        <f>IFERROR(__xludf.DUMMYFUNCTION("SUM(ARRAYFORMULA(ABS(FILTER($C:$C,NOT(ISBLANK($C:$C)))-SB1)))"),362808.0)</f>
        <v>362808</v>
      </c>
      <c r="SC2" s="10">
        <f>IFERROR(__xludf.DUMMYFUNCTION("SUM(ARRAYFORMULA(ABS(FILTER($C:$C,NOT(ISBLANK($C:$C)))-SC1)))"),363040.0)</f>
        <v>363040</v>
      </c>
      <c r="SD2" s="10">
        <f>IFERROR(__xludf.DUMMYFUNCTION("SUM(ARRAYFORMULA(ABS(FILTER($C:$C,NOT(ISBLANK($C:$C)))-SD1)))"),363278.0)</f>
        <v>363278</v>
      </c>
      <c r="SE2" s="10">
        <f>IFERROR(__xludf.DUMMYFUNCTION("SUM(ARRAYFORMULA(ABS(FILTER($C:$C,NOT(ISBLANK($C:$C)))-SE1)))"),363516.0)</f>
        <v>363516</v>
      </c>
      <c r="SF2" s="10">
        <f>IFERROR(__xludf.DUMMYFUNCTION("SUM(ARRAYFORMULA(ABS(FILTER($C:$C,NOT(ISBLANK($C:$C)))-SF1)))"),363754.0)</f>
        <v>363754</v>
      </c>
      <c r="SG2" s="10">
        <f>IFERROR(__xludf.DUMMYFUNCTION("SUM(ARRAYFORMULA(ABS(FILTER($C:$C,NOT(ISBLANK($C:$C)))-SG1)))"),363992.0)</f>
        <v>363992</v>
      </c>
      <c r="SH2" s="10">
        <f>IFERROR(__xludf.DUMMYFUNCTION("SUM(ARRAYFORMULA(ABS(FILTER($C:$C,NOT(ISBLANK($C:$C)))-SH1)))"),364232.0)</f>
        <v>364232</v>
      </c>
      <c r="SI2" s="10">
        <f>IFERROR(__xludf.DUMMYFUNCTION("SUM(ARRAYFORMULA(ABS(FILTER($C:$C,NOT(ISBLANK($C:$C)))-SI1)))"),364472.0)</f>
        <v>364472</v>
      </c>
      <c r="SJ2" s="10">
        <f>IFERROR(__xludf.DUMMYFUNCTION("SUM(ARRAYFORMULA(ABS(FILTER($C:$C,NOT(ISBLANK($C:$C)))-SJ1)))"),364716.0)</f>
        <v>364716</v>
      </c>
      <c r="SK2" s="10">
        <f>IFERROR(__xludf.DUMMYFUNCTION("SUM(ARRAYFORMULA(ABS(FILTER($C:$C,NOT(ISBLANK($C:$C)))-SK1)))"),364960.0)</f>
        <v>364960</v>
      </c>
      <c r="SL2" s="10">
        <f>IFERROR(__xludf.DUMMYFUNCTION("SUM(ARRAYFORMULA(ABS(FILTER($C:$C,NOT(ISBLANK($C:$C)))-SL1)))"),365204.0)</f>
        <v>365204</v>
      </c>
      <c r="SM2" s="10">
        <f>IFERROR(__xludf.DUMMYFUNCTION("SUM(ARRAYFORMULA(ABS(FILTER($C:$C,NOT(ISBLANK($C:$C)))-SM1)))"),365450.0)</f>
        <v>365450</v>
      </c>
      <c r="SN2" s="10">
        <f>IFERROR(__xludf.DUMMYFUNCTION("SUM(ARRAYFORMULA(ABS(FILTER($C:$C,NOT(ISBLANK($C:$C)))-SN1)))"),365698.0)</f>
        <v>365698</v>
      </c>
      <c r="SO2" s="10">
        <f>IFERROR(__xludf.DUMMYFUNCTION("SUM(ARRAYFORMULA(ABS(FILTER($C:$C,NOT(ISBLANK($C:$C)))-SO1)))"),365946.0)</f>
        <v>365946</v>
      </c>
      <c r="SP2" s="10">
        <f>IFERROR(__xludf.DUMMYFUNCTION("SUM(ARRAYFORMULA(ABS(FILTER($C:$C,NOT(ISBLANK($C:$C)))-SP1)))"),366194.0)</f>
        <v>366194</v>
      </c>
      <c r="SQ2" s="10">
        <f>IFERROR(__xludf.DUMMYFUNCTION("SUM(ARRAYFORMULA(ABS(FILTER($C:$C,NOT(ISBLANK($C:$C)))-SQ1)))"),366444.0)</f>
        <v>366444</v>
      </c>
      <c r="SR2" s="10">
        <f>IFERROR(__xludf.DUMMYFUNCTION("SUM(ARRAYFORMULA(ABS(FILTER($C:$C,NOT(ISBLANK($C:$C)))-SR1)))"),366694.0)</f>
        <v>366694</v>
      </c>
      <c r="SS2" s="10">
        <f>IFERROR(__xludf.DUMMYFUNCTION("SUM(ARRAYFORMULA(ABS(FILTER($C:$C,NOT(ISBLANK($C:$C)))-SS1)))"),366948.0)</f>
        <v>366948</v>
      </c>
      <c r="ST2" s="10">
        <f>IFERROR(__xludf.DUMMYFUNCTION("SUM(ARRAYFORMULA(ABS(FILTER($C:$C,NOT(ISBLANK($C:$C)))-ST1)))"),367202.0)</f>
        <v>367202</v>
      </c>
      <c r="SU2" s="10">
        <f>IFERROR(__xludf.DUMMYFUNCTION("SUM(ARRAYFORMULA(ABS(FILTER($C:$C,NOT(ISBLANK($C:$C)))-SU1)))"),367456.0)</f>
        <v>367456</v>
      </c>
      <c r="SV2" s="10">
        <f>IFERROR(__xludf.DUMMYFUNCTION("SUM(ARRAYFORMULA(ABS(FILTER($C:$C,NOT(ISBLANK($C:$C)))-SV1)))"),367710.0)</f>
        <v>367710</v>
      </c>
      <c r="SW2" s="10">
        <f>IFERROR(__xludf.DUMMYFUNCTION("SUM(ARRAYFORMULA(ABS(FILTER($C:$C,NOT(ISBLANK($C:$C)))-SW1)))"),367964.0)</f>
        <v>367964</v>
      </c>
      <c r="SX2" s="10">
        <f>IFERROR(__xludf.DUMMYFUNCTION("SUM(ARRAYFORMULA(ABS(FILTER($C:$C,NOT(ISBLANK($C:$C)))-SX1)))"),368220.0)</f>
        <v>368220</v>
      </c>
      <c r="SY2" s="10">
        <f>IFERROR(__xludf.DUMMYFUNCTION("SUM(ARRAYFORMULA(ABS(FILTER($C:$C,NOT(ISBLANK($C:$C)))-SY1)))"),368476.0)</f>
        <v>368476</v>
      </c>
      <c r="SZ2" s="10">
        <f>IFERROR(__xludf.DUMMYFUNCTION("SUM(ARRAYFORMULA(ABS(FILTER($C:$C,NOT(ISBLANK($C:$C)))-SZ1)))"),368734.0)</f>
        <v>368734</v>
      </c>
      <c r="TA2" s="10">
        <f>IFERROR(__xludf.DUMMYFUNCTION("SUM(ARRAYFORMULA(ABS(FILTER($C:$C,NOT(ISBLANK($C:$C)))-TA1)))"),368996.0)</f>
        <v>368996</v>
      </c>
      <c r="TB2" s="10">
        <f>IFERROR(__xludf.DUMMYFUNCTION("SUM(ARRAYFORMULA(ABS(FILTER($C:$C,NOT(ISBLANK($C:$C)))-TB1)))"),369258.0)</f>
        <v>369258</v>
      </c>
      <c r="TC2" s="10">
        <f>IFERROR(__xludf.DUMMYFUNCTION("SUM(ARRAYFORMULA(ABS(FILTER($C:$C,NOT(ISBLANK($C:$C)))-TC1)))"),369520.0)</f>
        <v>369520</v>
      </c>
      <c r="TD2" s="10">
        <f>IFERROR(__xludf.DUMMYFUNCTION("SUM(ARRAYFORMULA(ABS(FILTER($C:$C,NOT(ISBLANK($C:$C)))-TD1)))"),369782.0)</f>
        <v>369782</v>
      </c>
      <c r="TE2" s="10">
        <f>IFERROR(__xludf.DUMMYFUNCTION("SUM(ARRAYFORMULA(ABS(FILTER($C:$C,NOT(ISBLANK($C:$C)))-TE1)))"),370044.0)</f>
        <v>370044</v>
      </c>
      <c r="TF2" s="10">
        <f>IFERROR(__xludf.DUMMYFUNCTION("SUM(ARRAYFORMULA(ABS(FILTER($C:$C,NOT(ISBLANK($C:$C)))-TF1)))"),370308.0)</f>
        <v>370308</v>
      </c>
      <c r="TG2" s="10">
        <f>IFERROR(__xludf.DUMMYFUNCTION("SUM(ARRAYFORMULA(ABS(FILTER($C:$C,NOT(ISBLANK($C:$C)))-TG1)))"),370574.0)</f>
        <v>370574</v>
      </c>
      <c r="TH2" s="10">
        <f>IFERROR(__xludf.DUMMYFUNCTION("SUM(ARRAYFORMULA(ABS(FILTER($C:$C,NOT(ISBLANK($C:$C)))-TH1)))"),370842.0)</f>
        <v>370842</v>
      </c>
      <c r="TI2" s="10">
        <f>IFERROR(__xludf.DUMMYFUNCTION("SUM(ARRAYFORMULA(ABS(FILTER($C:$C,NOT(ISBLANK($C:$C)))-TI1)))"),371112.0)</f>
        <v>371112</v>
      </c>
      <c r="TJ2" s="10">
        <f>IFERROR(__xludf.DUMMYFUNCTION("SUM(ARRAYFORMULA(ABS(FILTER($C:$C,NOT(ISBLANK($C:$C)))-TJ1)))"),371382.0)</f>
        <v>371382</v>
      </c>
      <c r="TK2" s="10">
        <f>IFERROR(__xludf.DUMMYFUNCTION("SUM(ARRAYFORMULA(ABS(FILTER($C:$C,NOT(ISBLANK($C:$C)))-TK1)))"),371654.0)</f>
        <v>371654</v>
      </c>
      <c r="TL2" s="10">
        <f>IFERROR(__xludf.DUMMYFUNCTION("SUM(ARRAYFORMULA(ABS(FILTER($C:$C,NOT(ISBLANK($C:$C)))-TL1)))"),371926.0)</f>
        <v>371926</v>
      </c>
      <c r="TM2" s="10">
        <f>IFERROR(__xludf.DUMMYFUNCTION("SUM(ARRAYFORMULA(ABS(FILTER($C:$C,NOT(ISBLANK($C:$C)))-TM1)))"),372198.0)</f>
        <v>372198</v>
      </c>
      <c r="TN2" s="10">
        <f>IFERROR(__xludf.DUMMYFUNCTION("SUM(ARRAYFORMULA(ABS(FILTER($C:$C,NOT(ISBLANK($C:$C)))-TN1)))"),372472.0)</f>
        <v>372472</v>
      </c>
      <c r="TO2" s="10">
        <f>IFERROR(__xludf.DUMMYFUNCTION("SUM(ARRAYFORMULA(ABS(FILTER($C:$C,NOT(ISBLANK($C:$C)))-TO1)))"),372748.0)</f>
        <v>372748</v>
      </c>
      <c r="TP2" s="10">
        <f>IFERROR(__xludf.DUMMYFUNCTION("SUM(ARRAYFORMULA(ABS(FILTER($C:$C,NOT(ISBLANK($C:$C)))-TP1)))"),373026.0)</f>
        <v>373026</v>
      </c>
      <c r="TQ2" s="10">
        <f>IFERROR(__xludf.DUMMYFUNCTION("SUM(ARRAYFORMULA(ABS(FILTER($C:$C,NOT(ISBLANK($C:$C)))-TQ1)))"),373304.0)</f>
        <v>373304</v>
      </c>
      <c r="TR2" s="10">
        <f>IFERROR(__xludf.DUMMYFUNCTION("SUM(ARRAYFORMULA(ABS(FILTER($C:$C,NOT(ISBLANK($C:$C)))-TR1)))"),373582.0)</f>
        <v>373582</v>
      </c>
      <c r="TS2" s="10">
        <f>IFERROR(__xludf.DUMMYFUNCTION("SUM(ARRAYFORMULA(ABS(FILTER($C:$C,NOT(ISBLANK($C:$C)))-TS1)))"),373860.0)</f>
        <v>373860</v>
      </c>
      <c r="TT2" s="10">
        <f>IFERROR(__xludf.DUMMYFUNCTION("SUM(ARRAYFORMULA(ABS(FILTER($C:$C,NOT(ISBLANK($C:$C)))-TT1)))"),374138.0)</f>
        <v>374138</v>
      </c>
      <c r="TU2" s="10">
        <f>IFERROR(__xludf.DUMMYFUNCTION("SUM(ARRAYFORMULA(ABS(FILTER($C:$C,NOT(ISBLANK($C:$C)))-TU1)))"),374416.0)</f>
        <v>374416</v>
      </c>
      <c r="TV2" s="10">
        <f>IFERROR(__xludf.DUMMYFUNCTION("SUM(ARRAYFORMULA(ABS(FILTER($C:$C,NOT(ISBLANK($C:$C)))-TV1)))"),374696.0)</f>
        <v>374696</v>
      </c>
      <c r="TW2" s="10">
        <f>IFERROR(__xludf.DUMMYFUNCTION("SUM(ARRAYFORMULA(ABS(FILTER($C:$C,NOT(ISBLANK($C:$C)))-TW1)))"),374976.0)</f>
        <v>374976</v>
      </c>
      <c r="TX2" s="10">
        <f>IFERROR(__xludf.DUMMYFUNCTION("SUM(ARRAYFORMULA(ABS(FILTER($C:$C,NOT(ISBLANK($C:$C)))-TX1)))"),375256.0)</f>
        <v>375256</v>
      </c>
      <c r="TY2" s="10">
        <f>IFERROR(__xludf.DUMMYFUNCTION("SUM(ARRAYFORMULA(ABS(FILTER($C:$C,NOT(ISBLANK($C:$C)))-TY1)))"),375538.0)</f>
        <v>375538</v>
      </c>
      <c r="TZ2" s="10">
        <f>IFERROR(__xludf.DUMMYFUNCTION("SUM(ARRAYFORMULA(ABS(FILTER($C:$C,NOT(ISBLANK($C:$C)))-TZ1)))"),375820.0)</f>
        <v>375820</v>
      </c>
      <c r="UA2" s="10">
        <f>IFERROR(__xludf.DUMMYFUNCTION("SUM(ARRAYFORMULA(ABS(FILTER($C:$C,NOT(ISBLANK($C:$C)))-UA1)))"),376102.0)</f>
        <v>376102</v>
      </c>
      <c r="UB2" s="10">
        <f>IFERROR(__xludf.DUMMYFUNCTION("SUM(ARRAYFORMULA(ABS(FILTER($C:$C,NOT(ISBLANK($C:$C)))-UB1)))"),376386.0)</f>
        <v>376386</v>
      </c>
      <c r="UC2" s="10">
        <f>IFERROR(__xludf.DUMMYFUNCTION("SUM(ARRAYFORMULA(ABS(FILTER($C:$C,NOT(ISBLANK($C:$C)))-UC1)))"),376670.0)</f>
        <v>376670</v>
      </c>
      <c r="UD2" s="10">
        <f>IFERROR(__xludf.DUMMYFUNCTION("SUM(ARRAYFORMULA(ABS(FILTER($C:$C,NOT(ISBLANK($C:$C)))-UD1)))"),376956.0)</f>
        <v>376956</v>
      </c>
      <c r="UE2" s="10">
        <f>IFERROR(__xludf.DUMMYFUNCTION("SUM(ARRAYFORMULA(ABS(FILTER($C:$C,NOT(ISBLANK($C:$C)))-UE1)))"),377246.0)</f>
        <v>377246</v>
      </c>
      <c r="UF2" s="10">
        <f>IFERROR(__xludf.DUMMYFUNCTION("SUM(ARRAYFORMULA(ABS(FILTER($C:$C,NOT(ISBLANK($C:$C)))-UF1)))"),377538.0)</f>
        <v>377538</v>
      </c>
      <c r="UG2" s="10">
        <f>IFERROR(__xludf.DUMMYFUNCTION("SUM(ARRAYFORMULA(ABS(FILTER($C:$C,NOT(ISBLANK($C:$C)))-UG1)))"),377832.0)</f>
        <v>377832</v>
      </c>
      <c r="UH2" s="10">
        <f>IFERROR(__xludf.DUMMYFUNCTION("SUM(ARRAYFORMULA(ABS(FILTER($C:$C,NOT(ISBLANK($C:$C)))-UH1)))"),378126.0)</f>
        <v>378126</v>
      </c>
      <c r="UI2" s="10">
        <f>IFERROR(__xludf.DUMMYFUNCTION("SUM(ARRAYFORMULA(ABS(FILTER($C:$C,NOT(ISBLANK($C:$C)))-UI1)))"),378420.0)</f>
        <v>378420</v>
      </c>
      <c r="UJ2" s="10">
        <f>IFERROR(__xludf.DUMMYFUNCTION("SUM(ARRAYFORMULA(ABS(FILTER($C:$C,NOT(ISBLANK($C:$C)))-UJ1)))"),378714.0)</f>
        <v>378714</v>
      </c>
      <c r="UK2" s="10">
        <f>IFERROR(__xludf.DUMMYFUNCTION("SUM(ARRAYFORMULA(ABS(FILTER($C:$C,NOT(ISBLANK($C:$C)))-UK1)))"),379008.0)</f>
        <v>379008</v>
      </c>
      <c r="UL2" s="10">
        <f>IFERROR(__xludf.DUMMYFUNCTION("SUM(ARRAYFORMULA(ABS(FILTER($C:$C,NOT(ISBLANK($C:$C)))-UL1)))"),379302.0)</f>
        <v>379302</v>
      </c>
      <c r="UM2" s="10">
        <f>IFERROR(__xludf.DUMMYFUNCTION("SUM(ARRAYFORMULA(ABS(FILTER($C:$C,NOT(ISBLANK($C:$C)))-UM1)))"),379598.0)</f>
        <v>379598</v>
      </c>
      <c r="UN2" s="10">
        <f>IFERROR(__xludf.DUMMYFUNCTION("SUM(ARRAYFORMULA(ABS(FILTER($C:$C,NOT(ISBLANK($C:$C)))-UN1)))"),379894.0)</f>
        <v>379894</v>
      </c>
      <c r="UO2" s="10">
        <f>IFERROR(__xludf.DUMMYFUNCTION("SUM(ARRAYFORMULA(ABS(FILTER($C:$C,NOT(ISBLANK($C:$C)))-UO1)))"),380192.0)</f>
        <v>380192</v>
      </c>
      <c r="UP2" s="10">
        <f>IFERROR(__xludf.DUMMYFUNCTION("SUM(ARRAYFORMULA(ABS(FILTER($C:$C,NOT(ISBLANK($C:$C)))-UP1)))"),380490.0)</f>
        <v>380490</v>
      </c>
      <c r="UQ2" s="10">
        <f>IFERROR(__xludf.DUMMYFUNCTION("SUM(ARRAYFORMULA(ABS(FILTER($C:$C,NOT(ISBLANK($C:$C)))-UQ1)))"),380790.0)</f>
        <v>380790</v>
      </c>
      <c r="UR2" s="10">
        <f>IFERROR(__xludf.DUMMYFUNCTION("SUM(ARRAYFORMULA(ABS(FILTER($C:$C,NOT(ISBLANK($C:$C)))-UR1)))"),381090.0)</f>
        <v>381090</v>
      </c>
      <c r="US2" s="10">
        <f>IFERROR(__xludf.DUMMYFUNCTION("SUM(ARRAYFORMULA(ABS(FILTER($C:$C,NOT(ISBLANK($C:$C)))-US1)))"),381392.0)</f>
        <v>381392</v>
      </c>
      <c r="UT2" s="10">
        <f>IFERROR(__xludf.DUMMYFUNCTION("SUM(ARRAYFORMULA(ABS(FILTER($C:$C,NOT(ISBLANK($C:$C)))-UT1)))"),381696.0)</f>
        <v>381696</v>
      </c>
      <c r="UU2" s="10">
        <f>IFERROR(__xludf.DUMMYFUNCTION("SUM(ARRAYFORMULA(ABS(FILTER($C:$C,NOT(ISBLANK($C:$C)))-UU1)))"),382000.0)</f>
        <v>382000</v>
      </c>
      <c r="UV2" s="10">
        <f>IFERROR(__xludf.DUMMYFUNCTION("SUM(ARRAYFORMULA(ABS(FILTER($C:$C,NOT(ISBLANK($C:$C)))-UV1)))"),382304.0)</f>
        <v>382304</v>
      </c>
      <c r="UW2" s="10">
        <f>IFERROR(__xludf.DUMMYFUNCTION("SUM(ARRAYFORMULA(ABS(FILTER($C:$C,NOT(ISBLANK($C:$C)))-UW1)))"),382608.0)</f>
        <v>382608</v>
      </c>
      <c r="UX2" s="10">
        <f>IFERROR(__xludf.DUMMYFUNCTION("SUM(ARRAYFORMULA(ABS(FILTER($C:$C,NOT(ISBLANK($C:$C)))-UX1)))"),382916.0)</f>
        <v>382916</v>
      </c>
      <c r="UY2" s="10">
        <f>IFERROR(__xludf.DUMMYFUNCTION("SUM(ARRAYFORMULA(ABS(FILTER($C:$C,NOT(ISBLANK($C:$C)))-UY1)))"),383228.0)</f>
        <v>383228</v>
      </c>
      <c r="UZ2" s="10">
        <f>IFERROR(__xludf.DUMMYFUNCTION("SUM(ARRAYFORMULA(ABS(FILTER($C:$C,NOT(ISBLANK($C:$C)))-UZ1)))"),383542.0)</f>
        <v>383542</v>
      </c>
      <c r="VA2" s="10">
        <f>IFERROR(__xludf.DUMMYFUNCTION("SUM(ARRAYFORMULA(ABS(FILTER($C:$C,NOT(ISBLANK($C:$C)))-VA1)))"),383858.0)</f>
        <v>383858</v>
      </c>
      <c r="VB2" s="10">
        <f>IFERROR(__xludf.DUMMYFUNCTION("SUM(ARRAYFORMULA(ABS(FILTER($C:$C,NOT(ISBLANK($C:$C)))-VB1)))"),384174.0)</f>
        <v>384174</v>
      </c>
      <c r="VC2" s="10">
        <f>IFERROR(__xludf.DUMMYFUNCTION("SUM(ARRAYFORMULA(ABS(FILTER($C:$C,NOT(ISBLANK($C:$C)))-VC1)))"),384492.0)</f>
        <v>384492</v>
      </c>
      <c r="VD2" s="10">
        <f>IFERROR(__xludf.DUMMYFUNCTION("SUM(ARRAYFORMULA(ABS(FILTER($C:$C,NOT(ISBLANK($C:$C)))-VD1)))"),384810.0)</f>
        <v>384810</v>
      </c>
      <c r="VE2" s="10">
        <f>IFERROR(__xludf.DUMMYFUNCTION("SUM(ARRAYFORMULA(ABS(FILTER($C:$C,NOT(ISBLANK($C:$C)))-VE1)))"),385128.0)</f>
        <v>385128</v>
      </c>
      <c r="VF2" s="10">
        <f>IFERROR(__xludf.DUMMYFUNCTION("SUM(ARRAYFORMULA(ABS(FILTER($C:$C,NOT(ISBLANK($C:$C)))-VF1)))"),385448.0)</f>
        <v>385448</v>
      </c>
      <c r="VG2" s="10">
        <f>IFERROR(__xludf.DUMMYFUNCTION("SUM(ARRAYFORMULA(ABS(FILTER($C:$C,NOT(ISBLANK($C:$C)))-VG1)))"),385768.0)</f>
        <v>385768</v>
      </c>
      <c r="VH2" s="10">
        <f>IFERROR(__xludf.DUMMYFUNCTION("SUM(ARRAYFORMULA(ABS(FILTER($C:$C,NOT(ISBLANK($C:$C)))-VH1)))"),386088.0)</f>
        <v>386088</v>
      </c>
      <c r="VI2" s="10">
        <f>IFERROR(__xludf.DUMMYFUNCTION("SUM(ARRAYFORMULA(ABS(FILTER($C:$C,NOT(ISBLANK($C:$C)))-VI1)))"),386408.0)</f>
        <v>386408</v>
      </c>
      <c r="VJ2" s="10">
        <f>IFERROR(__xludf.DUMMYFUNCTION("SUM(ARRAYFORMULA(ABS(FILTER($C:$C,NOT(ISBLANK($C:$C)))-VJ1)))"),386728.0)</f>
        <v>386728</v>
      </c>
      <c r="VK2" s="10">
        <f>IFERROR(__xludf.DUMMYFUNCTION("SUM(ARRAYFORMULA(ABS(FILTER($C:$C,NOT(ISBLANK($C:$C)))-VK1)))"),387048.0)</f>
        <v>387048</v>
      </c>
      <c r="VL2" s="10">
        <f>IFERROR(__xludf.DUMMYFUNCTION("SUM(ARRAYFORMULA(ABS(FILTER($C:$C,NOT(ISBLANK($C:$C)))-VL1)))"),387370.0)</f>
        <v>387370</v>
      </c>
      <c r="VM2" s="10">
        <f>IFERROR(__xludf.DUMMYFUNCTION("SUM(ARRAYFORMULA(ABS(FILTER($C:$C,NOT(ISBLANK($C:$C)))-VM1)))"),387692.0)</f>
        <v>387692</v>
      </c>
      <c r="VN2" s="10">
        <f>IFERROR(__xludf.DUMMYFUNCTION("SUM(ARRAYFORMULA(ABS(FILTER($C:$C,NOT(ISBLANK($C:$C)))-VN1)))"),388014.0)</f>
        <v>388014</v>
      </c>
      <c r="VO2" s="10">
        <f>IFERROR(__xludf.DUMMYFUNCTION("SUM(ARRAYFORMULA(ABS(FILTER($C:$C,NOT(ISBLANK($C:$C)))-VO1)))"),388340.0)</f>
        <v>388340</v>
      </c>
      <c r="VP2" s="10">
        <f>IFERROR(__xludf.DUMMYFUNCTION("SUM(ARRAYFORMULA(ABS(FILTER($C:$C,NOT(ISBLANK($C:$C)))-VP1)))"),388666.0)</f>
        <v>388666</v>
      </c>
      <c r="VQ2" s="10">
        <f>IFERROR(__xludf.DUMMYFUNCTION("SUM(ARRAYFORMULA(ABS(FILTER($C:$C,NOT(ISBLANK($C:$C)))-VQ1)))"),388994.0)</f>
        <v>388994</v>
      </c>
      <c r="VR2" s="10">
        <f>IFERROR(__xludf.DUMMYFUNCTION("SUM(ARRAYFORMULA(ABS(FILTER($C:$C,NOT(ISBLANK($C:$C)))-VR1)))"),389328.0)</f>
        <v>389328</v>
      </c>
      <c r="VS2" s="10">
        <f>IFERROR(__xludf.DUMMYFUNCTION("SUM(ARRAYFORMULA(ABS(FILTER($C:$C,NOT(ISBLANK($C:$C)))-VS1)))"),389662.0)</f>
        <v>389662</v>
      </c>
      <c r="VT2" s="10">
        <f>IFERROR(__xludf.DUMMYFUNCTION("SUM(ARRAYFORMULA(ABS(FILTER($C:$C,NOT(ISBLANK($C:$C)))-VT1)))"),389998.0)</f>
        <v>389998</v>
      </c>
      <c r="VU2" s="10">
        <f>IFERROR(__xludf.DUMMYFUNCTION("SUM(ARRAYFORMULA(ABS(FILTER($C:$C,NOT(ISBLANK($C:$C)))-VU1)))"),390336.0)</f>
        <v>390336</v>
      </c>
      <c r="VV2" s="10">
        <f>IFERROR(__xludf.DUMMYFUNCTION("SUM(ARRAYFORMULA(ABS(FILTER($C:$C,NOT(ISBLANK($C:$C)))-VV1)))"),390674.0)</f>
        <v>390674</v>
      </c>
      <c r="VW2" s="10">
        <f>IFERROR(__xludf.DUMMYFUNCTION("SUM(ARRAYFORMULA(ABS(FILTER($C:$C,NOT(ISBLANK($C:$C)))-VW1)))"),391012.0)</f>
        <v>391012</v>
      </c>
      <c r="VX2" s="10">
        <f>IFERROR(__xludf.DUMMYFUNCTION("SUM(ARRAYFORMULA(ABS(FILTER($C:$C,NOT(ISBLANK($C:$C)))-VX1)))"),391352.0)</f>
        <v>391352</v>
      </c>
      <c r="VY2" s="10">
        <f>IFERROR(__xludf.DUMMYFUNCTION("SUM(ARRAYFORMULA(ABS(FILTER($C:$C,NOT(ISBLANK($C:$C)))-VY1)))"),391692.0)</f>
        <v>391692</v>
      </c>
      <c r="VZ2" s="10">
        <f>IFERROR(__xludf.DUMMYFUNCTION("SUM(ARRAYFORMULA(ABS(FILTER($C:$C,NOT(ISBLANK($C:$C)))-VZ1)))"),392032.0)</f>
        <v>392032</v>
      </c>
      <c r="WA2" s="10">
        <f>IFERROR(__xludf.DUMMYFUNCTION("SUM(ARRAYFORMULA(ABS(FILTER($C:$C,NOT(ISBLANK($C:$C)))-WA1)))"),392372.0)</f>
        <v>392372</v>
      </c>
      <c r="WB2" s="10">
        <f>IFERROR(__xludf.DUMMYFUNCTION("SUM(ARRAYFORMULA(ABS(FILTER($C:$C,NOT(ISBLANK($C:$C)))-WB1)))"),392712.0)</f>
        <v>392712</v>
      </c>
      <c r="WC2" s="10">
        <f>IFERROR(__xludf.DUMMYFUNCTION("SUM(ARRAYFORMULA(ABS(FILTER($C:$C,NOT(ISBLANK($C:$C)))-WC1)))"),393054.0)</f>
        <v>393054</v>
      </c>
      <c r="WD2" s="10">
        <f>IFERROR(__xludf.DUMMYFUNCTION("SUM(ARRAYFORMULA(ABS(FILTER($C:$C,NOT(ISBLANK($C:$C)))-WD1)))"),393396.0)</f>
        <v>393396</v>
      </c>
      <c r="WE2" s="10">
        <f>IFERROR(__xludf.DUMMYFUNCTION("SUM(ARRAYFORMULA(ABS(FILTER($C:$C,NOT(ISBLANK($C:$C)))-WE1)))"),393738.0)</f>
        <v>393738</v>
      </c>
      <c r="WF2" s="10">
        <f>IFERROR(__xludf.DUMMYFUNCTION("SUM(ARRAYFORMULA(ABS(FILTER($C:$C,NOT(ISBLANK($C:$C)))-WF1)))"),394080.0)</f>
        <v>394080</v>
      </c>
      <c r="WG2" s="10">
        <f>IFERROR(__xludf.DUMMYFUNCTION("SUM(ARRAYFORMULA(ABS(FILTER($C:$C,NOT(ISBLANK($C:$C)))-WG1)))"),394422.0)</f>
        <v>394422</v>
      </c>
      <c r="WH2" s="10">
        <f>IFERROR(__xludf.DUMMYFUNCTION("SUM(ARRAYFORMULA(ABS(FILTER($C:$C,NOT(ISBLANK($C:$C)))-WH1)))"),394766.0)</f>
        <v>394766</v>
      </c>
      <c r="WI2" s="10">
        <f>IFERROR(__xludf.DUMMYFUNCTION("SUM(ARRAYFORMULA(ABS(FILTER($C:$C,NOT(ISBLANK($C:$C)))-WI1)))"),395110.0)</f>
        <v>395110</v>
      </c>
      <c r="WJ2" s="10">
        <f>IFERROR(__xludf.DUMMYFUNCTION("SUM(ARRAYFORMULA(ABS(FILTER($C:$C,NOT(ISBLANK($C:$C)))-WJ1)))"),395458.0)</f>
        <v>395458</v>
      </c>
      <c r="WK2" s="10">
        <f>IFERROR(__xludf.DUMMYFUNCTION("SUM(ARRAYFORMULA(ABS(FILTER($C:$C,NOT(ISBLANK($C:$C)))-WK1)))"),395806.0)</f>
        <v>395806</v>
      </c>
      <c r="WL2" s="10">
        <f>IFERROR(__xludf.DUMMYFUNCTION("SUM(ARRAYFORMULA(ABS(FILTER($C:$C,NOT(ISBLANK($C:$C)))-WL1)))"),396154.0)</f>
        <v>396154</v>
      </c>
      <c r="WM2" s="10">
        <f>IFERROR(__xludf.DUMMYFUNCTION("SUM(ARRAYFORMULA(ABS(FILTER($C:$C,NOT(ISBLANK($C:$C)))-WM1)))"),396502.0)</f>
        <v>396502</v>
      </c>
      <c r="WN2" s="10">
        <f>IFERROR(__xludf.DUMMYFUNCTION("SUM(ARRAYFORMULA(ABS(FILTER($C:$C,NOT(ISBLANK($C:$C)))-WN1)))"),396852.0)</f>
        <v>396852</v>
      </c>
      <c r="WO2" s="10">
        <f>IFERROR(__xludf.DUMMYFUNCTION("SUM(ARRAYFORMULA(ABS(FILTER($C:$C,NOT(ISBLANK($C:$C)))-WO1)))"),397202.0)</f>
        <v>397202</v>
      </c>
      <c r="WP2" s="10">
        <f>IFERROR(__xludf.DUMMYFUNCTION("SUM(ARRAYFORMULA(ABS(FILTER($C:$C,NOT(ISBLANK($C:$C)))-WP1)))"),397556.0)</f>
        <v>397556</v>
      </c>
      <c r="WQ2" s="10">
        <f>IFERROR(__xludf.DUMMYFUNCTION("SUM(ARRAYFORMULA(ABS(FILTER($C:$C,NOT(ISBLANK($C:$C)))-WQ1)))"),397910.0)</f>
        <v>397910</v>
      </c>
      <c r="WR2" s="10">
        <f>IFERROR(__xludf.DUMMYFUNCTION("SUM(ARRAYFORMULA(ABS(FILTER($C:$C,NOT(ISBLANK($C:$C)))-WR1)))"),398264.0)</f>
        <v>398264</v>
      </c>
      <c r="WS2" s="10">
        <f>IFERROR(__xludf.DUMMYFUNCTION("SUM(ARRAYFORMULA(ABS(FILTER($C:$C,NOT(ISBLANK($C:$C)))-WS1)))"),398620.0)</f>
        <v>398620</v>
      </c>
      <c r="WT2" s="10">
        <f>IFERROR(__xludf.DUMMYFUNCTION("SUM(ARRAYFORMULA(ABS(FILTER($C:$C,NOT(ISBLANK($C:$C)))-WT1)))"),398978.0)</f>
        <v>398978</v>
      </c>
      <c r="WU2" s="10">
        <f>IFERROR(__xludf.DUMMYFUNCTION("SUM(ARRAYFORMULA(ABS(FILTER($C:$C,NOT(ISBLANK($C:$C)))-WU1)))"),399336.0)</f>
        <v>399336</v>
      </c>
      <c r="WV2" s="10">
        <f>IFERROR(__xludf.DUMMYFUNCTION("SUM(ARRAYFORMULA(ABS(FILTER($C:$C,NOT(ISBLANK($C:$C)))-WV1)))"),399694.0)</f>
        <v>399694</v>
      </c>
      <c r="WW2" s="10">
        <f>IFERROR(__xludf.DUMMYFUNCTION("SUM(ARRAYFORMULA(ABS(FILTER($C:$C,NOT(ISBLANK($C:$C)))-WW1)))"),400052.0)</f>
        <v>400052</v>
      </c>
      <c r="WX2" s="10">
        <f>IFERROR(__xludf.DUMMYFUNCTION("SUM(ARRAYFORMULA(ABS(FILTER($C:$C,NOT(ISBLANK($C:$C)))-WX1)))"),400410.0)</f>
        <v>400410</v>
      </c>
      <c r="WY2" s="10">
        <f>IFERROR(__xludf.DUMMYFUNCTION("SUM(ARRAYFORMULA(ABS(FILTER($C:$C,NOT(ISBLANK($C:$C)))-WY1)))"),400768.0)</f>
        <v>400768</v>
      </c>
      <c r="WZ2" s="10">
        <f>IFERROR(__xludf.DUMMYFUNCTION("SUM(ARRAYFORMULA(ABS(FILTER($C:$C,NOT(ISBLANK($C:$C)))-WZ1)))"),401128.0)</f>
        <v>401128</v>
      </c>
      <c r="XA2" s="10">
        <f>IFERROR(__xludf.DUMMYFUNCTION("SUM(ARRAYFORMULA(ABS(FILTER($C:$C,NOT(ISBLANK($C:$C)))-XA1)))"),401488.0)</f>
        <v>401488</v>
      </c>
      <c r="XB2" s="10">
        <f>IFERROR(__xludf.DUMMYFUNCTION("SUM(ARRAYFORMULA(ABS(FILTER($C:$C,NOT(ISBLANK($C:$C)))-XB1)))"),401848.0)</f>
        <v>401848</v>
      </c>
      <c r="XC2" s="10">
        <f>IFERROR(__xludf.DUMMYFUNCTION("SUM(ARRAYFORMULA(ABS(FILTER($C:$C,NOT(ISBLANK($C:$C)))-XC1)))"),402212.0)</f>
        <v>402212</v>
      </c>
      <c r="XD2" s="10">
        <f>IFERROR(__xludf.DUMMYFUNCTION("SUM(ARRAYFORMULA(ABS(FILTER($C:$C,NOT(ISBLANK($C:$C)))-XD1)))"),402580.0)</f>
        <v>402580</v>
      </c>
      <c r="XE2" s="10">
        <f>IFERROR(__xludf.DUMMYFUNCTION("SUM(ARRAYFORMULA(ABS(FILTER($C:$C,NOT(ISBLANK($C:$C)))-XE1)))"),402948.0)</f>
        <v>402948</v>
      </c>
      <c r="XF2" s="10">
        <f>IFERROR(__xludf.DUMMYFUNCTION("SUM(ARRAYFORMULA(ABS(FILTER($C:$C,NOT(ISBLANK($C:$C)))-XF1)))"),403316.0)</f>
        <v>403316</v>
      </c>
      <c r="XG2" s="10">
        <f>IFERROR(__xludf.DUMMYFUNCTION("SUM(ARRAYFORMULA(ABS(FILTER($C:$C,NOT(ISBLANK($C:$C)))-XG1)))"),403684.0)</f>
        <v>403684</v>
      </c>
      <c r="XH2" s="10">
        <f>IFERROR(__xludf.DUMMYFUNCTION("SUM(ARRAYFORMULA(ABS(FILTER($C:$C,NOT(ISBLANK($C:$C)))-XH1)))"),404054.0)</f>
        <v>404054</v>
      </c>
      <c r="XI2" s="10">
        <f>IFERROR(__xludf.DUMMYFUNCTION("SUM(ARRAYFORMULA(ABS(FILTER($C:$C,NOT(ISBLANK($C:$C)))-XI1)))"),404428.0)</f>
        <v>404428</v>
      </c>
      <c r="XJ2" s="10">
        <f>IFERROR(__xludf.DUMMYFUNCTION("SUM(ARRAYFORMULA(ABS(FILTER($C:$C,NOT(ISBLANK($C:$C)))-XJ1)))"),404806.0)</f>
        <v>404806</v>
      </c>
      <c r="XK2" s="10">
        <f>IFERROR(__xludf.DUMMYFUNCTION("SUM(ARRAYFORMULA(ABS(FILTER($C:$C,NOT(ISBLANK($C:$C)))-XK1)))"),405186.0)</f>
        <v>405186</v>
      </c>
      <c r="XL2" s="10">
        <f>IFERROR(__xludf.DUMMYFUNCTION("SUM(ARRAYFORMULA(ABS(FILTER($C:$C,NOT(ISBLANK($C:$C)))-XL1)))"),405566.0)</f>
        <v>405566</v>
      </c>
      <c r="XM2" s="10">
        <f>IFERROR(__xludf.DUMMYFUNCTION("SUM(ARRAYFORMULA(ABS(FILTER($C:$C,NOT(ISBLANK($C:$C)))-XM1)))"),405946.0)</f>
        <v>405946</v>
      </c>
      <c r="XN2" s="10">
        <f>IFERROR(__xludf.DUMMYFUNCTION("SUM(ARRAYFORMULA(ABS(FILTER($C:$C,NOT(ISBLANK($C:$C)))-XN1)))"),406330.0)</f>
        <v>406330</v>
      </c>
      <c r="XO2" s="10">
        <f>IFERROR(__xludf.DUMMYFUNCTION("SUM(ARRAYFORMULA(ABS(FILTER($C:$C,NOT(ISBLANK($C:$C)))-XO1)))"),406714.0)</f>
        <v>406714</v>
      </c>
      <c r="XP2" s="10">
        <f>IFERROR(__xludf.DUMMYFUNCTION("SUM(ARRAYFORMULA(ABS(FILTER($C:$C,NOT(ISBLANK($C:$C)))-XP1)))"),407098.0)</f>
        <v>407098</v>
      </c>
      <c r="XQ2" s="10">
        <f>IFERROR(__xludf.DUMMYFUNCTION("SUM(ARRAYFORMULA(ABS(FILTER($C:$C,NOT(ISBLANK($C:$C)))-XQ1)))"),407488.0)</f>
        <v>407488</v>
      </c>
      <c r="XR2" s="10">
        <f>IFERROR(__xludf.DUMMYFUNCTION("SUM(ARRAYFORMULA(ABS(FILTER($C:$C,NOT(ISBLANK($C:$C)))-XR1)))"),407878.0)</f>
        <v>407878</v>
      </c>
      <c r="XS2" s="10">
        <f>IFERROR(__xludf.DUMMYFUNCTION("SUM(ARRAYFORMULA(ABS(FILTER($C:$C,NOT(ISBLANK($C:$C)))-XS1)))"),408268.0)</f>
        <v>408268</v>
      </c>
      <c r="XT2" s="10">
        <f>IFERROR(__xludf.DUMMYFUNCTION("SUM(ARRAYFORMULA(ABS(FILTER($C:$C,NOT(ISBLANK($C:$C)))-XT1)))"),408660.0)</f>
        <v>408660</v>
      </c>
      <c r="XU2" s="10">
        <f>IFERROR(__xludf.DUMMYFUNCTION("SUM(ARRAYFORMULA(ABS(FILTER($C:$C,NOT(ISBLANK($C:$C)))-XU1)))"),409052.0)</f>
        <v>409052</v>
      </c>
      <c r="XV2" s="10">
        <f>IFERROR(__xludf.DUMMYFUNCTION("SUM(ARRAYFORMULA(ABS(FILTER($C:$C,NOT(ISBLANK($C:$C)))-XV1)))"),409444.0)</f>
        <v>409444</v>
      </c>
      <c r="XW2" s="10">
        <f>IFERROR(__xludf.DUMMYFUNCTION("SUM(ARRAYFORMULA(ABS(FILTER($C:$C,NOT(ISBLANK($C:$C)))-XW1)))"),409838.0)</f>
        <v>409838</v>
      </c>
      <c r="XX2" s="10">
        <f>IFERROR(__xludf.DUMMYFUNCTION("SUM(ARRAYFORMULA(ABS(FILTER($C:$C,NOT(ISBLANK($C:$C)))-XX1)))"),410236.0)</f>
        <v>410236</v>
      </c>
      <c r="XY2" s="10">
        <f>IFERROR(__xludf.DUMMYFUNCTION("SUM(ARRAYFORMULA(ABS(FILTER($C:$C,NOT(ISBLANK($C:$C)))-XY1)))"),410634.0)</f>
        <v>410634</v>
      </c>
      <c r="XZ2" s="10">
        <f>IFERROR(__xludf.DUMMYFUNCTION("SUM(ARRAYFORMULA(ABS(FILTER($C:$C,NOT(ISBLANK($C:$C)))-XZ1)))"),411034.0)</f>
        <v>411034</v>
      </c>
      <c r="YA2" s="10">
        <f>IFERROR(__xludf.DUMMYFUNCTION("SUM(ARRAYFORMULA(ABS(FILTER($C:$C,NOT(ISBLANK($C:$C)))-YA1)))"),411436.0)</f>
        <v>411436</v>
      </c>
      <c r="YB2" s="10">
        <f>IFERROR(__xludf.DUMMYFUNCTION("SUM(ARRAYFORMULA(ABS(FILTER($C:$C,NOT(ISBLANK($C:$C)))-YB1)))"),411838.0)</f>
        <v>411838</v>
      </c>
      <c r="YC2" s="10">
        <f>IFERROR(__xludf.DUMMYFUNCTION("SUM(ARRAYFORMULA(ABS(FILTER($C:$C,NOT(ISBLANK($C:$C)))-YC1)))"),412240.0)</f>
        <v>412240</v>
      </c>
      <c r="YD2" s="10">
        <f>IFERROR(__xludf.DUMMYFUNCTION("SUM(ARRAYFORMULA(ABS(FILTER($C:$C,NOT(ISBLANK($C:$C)))-YD1)))"),412646.0)</f>
        <v>412646</v>
      </c>
      <c r="YE2" s="10">
        <f>IFERROR(__xludf.DUMMYFUNCTION("SUM(ARRAYFORMULA(ABS(FILTER($C:$C,NOT(ISBLANK($C:$C)))-YE1)))"),413054.0)</f>
        <v>413054</v>
      </c>
      <c r="YF2" s="10">
        <f>IFERROR(__xludf.DUMMYFUNCTION("SUM(ARRAYFORMULA(ABS(FILTER($C:$C,NOT(ISBLANK($C:$C)))-YF1)))"),413462.0)</f>
        <v>413462</v>
      </c>
      <c r="YG2" s="10">
        <f>IFERROR(__xludf.DUMMYFUNCTION("SUM(ARRAYFORMULA(ABS(FILTER($C:$C,NOT(ISBLANK($C:$C)))-YG1)))"),413872.0)</f>
        <v>413872</v>
      </c>
      <c r="YH2" s="10">
        <f>IFERROR(__xludf.DUMMYFUNCTION("SUM(ARRAYFORMULA(ABS(FILTER($C:$C,NOT(ISBLANK($C:$C)))-YH1)))"),414282.0)</f>
        <v>414282</v>
      </c>
      <c r="YI2" s="10">
        <f>IFERROR(__xludf.DUMMYFUNCTION("SUM(ARRAYFORMULA(ABS(FILTER($C:$C,NOT(ISBLANK($C:$C)))-YI1)))"),414692.0)</f>
        <v>414692</v>
      </c>
      <c r="YJ2" s="10">
        <f>IFERROR(__xludf.DUMMYFUNCTION("SUM(ARRAYFORMULA(ABS(FILTER($C:$C,NOT(ISBLANK($C:$C)))-YJ1)))"),415102.0)</f>
        <v>415102</v>
      </c>
      <c r="YK2" s="10">
        <f>IFERROR(__xludf.DUMMYFUNCTION("SUM(ARRAYFORMULA(ABS(FILTER($C:$C,NOT(ISBLANK($C:$C)))-YK1)))"),415512.0)</f>
        <v>415512</v>
      </c>
      <c r="YL2" s="10">
        <f>IFERROR(__xludf.DUMMYFUNCTION("SUM(ARRAYFORMULA(ABS(FILTER($C:$C,NOT(ISBLANK($C:$C)))-YL1)))"),415926.0)</f>
        <v>415926</v>
      </c>
      <c r="YM2" s="10">
        <f>IFERROR(__xludf.DUMMYFUNCTION("SUM(ARRAYFORMULA(ABS(FILTER($C:$C,NOT(ISBLANK($C:$C)))-YM1)))"),416342.0)</f>
        <v>416342</v>
      </c>
      <c r="YN2" s="10">
        <f>IFERROR(__xludf.DUMMYFUNCTION("SUM(ARRAYFORMULA(ABS(FILTER($C:$C,NOT(ISBLANK($C:$C)))-YN1)))"),416758.0)</f>
        <v>416758</v>
      </c>
      <c r="YO2" s="10">
        <f>IFERROR(__xludf.DUMMYFUNCTION("SUM(ARRAYFORMULA(ABS(FILTER($C:$C,NOT(ISBLANK($C:$C)))-YO1)))"),417174.0)</f>
        <v>417174</v>
      </c>
      <c r="YP2" s="10">
        <f>IFERROR(__xludf.DUMMYFUNCTION("SUM(ARRAYFORMULA(ABS(FILTER($C:$C,NOT(ISBLANK($C:$C)))-YP1)))"),417590.0)</f>
        <v>417590</v>
      </c>
      <c r="YQ2" s="10">
        <f>IFERROR(__xludf.DUMMYFUNCTION("SUM(ARRAYFORMULA(ABS(FILTER($C:$C,NOT(ISBLANK($C:$C)))-YQ1)))"),418006.0)</f>
        <v>418006</v>
      </c>
      <c r="YR2" s="10">
        <f>IFERROR(__xludf.DUMMYFUNCTION("SUM(ARRAYFORMULA(ABS(FILTER($C:$C,NOT(ISBLANK($C:$C)))-YR1)))"),418422.0)</f>
        <v>418422</v>
      </c>
      <c r="YS2" s="10">
        <f>IFERROR(__xludf.DUMMYFUNCTION("SUM(ARRAYFORMULA(ABS(FILTER($C:$C,NOT(ISBLANK($C:$C)))-YS1)))"),418838.0)</f>
        <v>418838</v>
      </c>
      <c r="YT2" s="10">
        <f>IFERROR(__xludf.DUMMYFUNCTION("SUM(ARRAYFORMULA(ABS(FILTER($C:$C,NOT(ISBLANK($C:$C)))-YT1)))"),419256.0)</f>
        <v>419256</v>
      </c>
      <c r="YU2" s="10">
        <f>IFERROR(__xludf.DUMMYFUNCTION("SUM(ARRAYFORMULA(ABS(FILTER($C:$C,NOT(ISBLANK($C:$C)))-YU1)))"),419674.0)</f>
        <v>419674</v>
      </c>
      <c r="YV2" s="10">
        <f>IFERROR(__xludf.DUMMYFUNCTION("SUM(ARRAYFORMULA(ABS(FILTER($C:$C,NOT(ISBLANK($C:$C)))-YV1)))"),420098.0)</f>
        <v>420098</v>
      </c>
      <c r="YW2" s="10">
        <f>IFERROR(__xludf.DUMMYFUNCTION("SUM(ARRAYFORMULA(ABS(FILTER($C:$C,NOT(ISBLANK($C:$C)))-YW1)))"),420522.0)</f>
        <v>420522</v>
      </c>
      <c r="YX2" s="10">
        <f>IFERROR(__xludf.DUMMYFUNCTION("SUM(ARRAYFORMULA(ABS(FILTER($C:$C,NOT(ISBLANK($C:$C)))-YX1)))"),420946.0)</f>
        <v>420946</v>
      </c>
      <c r="YY2" s="10">
        <f>IFERROR(__xludf.DUMMYFUNCTION("SUM(ARRAYFORMULA(ABS(FILTER($C:$C,NOT(ISBLANK($C:$C)))-YY1)))"),421370.0)</f>
        <v>421370</v>
      </c>
      <c r="YZ2" s="10">
        <f>IFERROR(__xludf.DUMMYFUNCTION("SUM(ARRAYFORMULA(ABS(FILTER($C:$C,NOT(ISBLANK($C:$C)))-YZ1)))"),421796.0)</f>
        <v>421796</v>
      </c>
      <c r="ZA2" s="10">
        <f>IFERROR(__xludf.DUMMYFUNCTION("SUM(ARRAYFORMULA(ABS(FILTER($C:$C,NOT(ISBLANK($C:$C)))-ZA1)))"),422224.0)</f>
        <v>422224</v>
      </c>
      <c r="ZB2" s="10">
        <f>IFERROR(__xludf.DUMMYFUNCTION("SUM(ARRAYFORMULA(ABS(FILTER($C:$C,NOT(ISBLANK($C:$C)))-ZB1)))"),422654.0)</f>
        <v>422654</v>
      </c>
      <c r="ZC2" s="10">
        <f>IFERROR(__xludf.DUMMYFUNCTION("SUM(ARRAYFORMULA(ABS(FILTER($C:$C,NOT(ISBLANK($C:$C)))-ZC1)))"),423088.0)</f>
        <v>423088</v>
      </c>
      <c r="ZD2" s="10">
        <f>IFERROR(__xludf.DUMMYFUNCTION("SUM(ARRAYFORMULA(ABS(FILTER($C:$C,NOT(ISBLANK($C:$C)))-ZD1)))"),423522.0)</f>
        <v>423522</v>
      </c>
      <c r="ZE2" s="10">
        <f>IFERROR(__xludf.DUMMYFUNCTION("SUM(ARRAYFORMULA(ABS(FILTER($C:$C,NOT(ISBLANK($C:$C)))-ZE1)))"),423956.0)</f>
        <v>423956</v>
      </c>
      <c r="ZF2" s="10">
        <f>IFERROR(__xludf.DUMMYFUNCTION("SUM(ARRAYFORMULA(ABS(FILTER($C:$C,NOT(ISBLANK($C:$C)))-ZF1)))"),424390.0)</f>
        <v>424390</v>
      </c>
      <c r="ZG2" s="10">
        <f>IFERROR(__xludf.DUMMYFUNCTION("SUM(ARRAYFORMULA(ABS(FILTER($C:$C,NOT(ISBLANK($C:$C)))-ZG1)))"),424824.0)</f>
        <v>424824</v>
      </c>
      <c r="ZH2" s="10">
        <f>IFERROR(__xludf.DUMMYFUNCTION("SUM(ARRAYFORMULA(ABS(FILTER($C:$C,NOT(ISBLANK($C:$C)))-ZH1)))"),425258.0)</f>
        <v>425258</v>
      </c>
      <c r="ZI2" s="10">
        <f>IFERROR(__xludf.DUMMYFUNCTION("SUM(ARRAYFORMULA(ABS(FILTER($C:$C,NOT(ISBLANK($C:$C)))-ZI1)))"),425692.0)</f>
        <v>425692</v>
      </c>
      <c r="ZJ2" s="10">
        <f>IFERROR(__xludf.DUMMYFUNCTION("SUM(ARRAYFORMULA(ABS(FILTER($C:$C,NOT(ISBLANK($C:$C)))-ZJ1)))"),426126.0)</f>
        <v>426126</v>
      </c>
      <c r="ZK2" s="10">
        <f>IFERROR(__xludf.DUMMYFUNCTION("SUM(ARRAYFORMULA(ABS(FILTER($C:$C,NOT(ISBLANK($C:$C)))-ZK1)))"),426560.0)</f>
        <v>426560</v>
      </c>
      <c r="ZL2" s="10">
        <f>IFERROR(__xludf.DUMMYFUNCTION("SUM(ARRAYFORMULA(ABS(FILTER($C:$C,NOT(ISBLANK($C:$C)))-ZL1)))"),426996.0)</f>
        <v>426996</v>
      </c>
      <c r="ZM2" s="10">
        <f>IFERROR(__xludf.DUMMYFUNCTION("SUM(ARRAYFORMULA(ABS(FILTER($C:$C,NOT(ISBLANK($C:$C)))-ZM1)))"),427434.0)</f>
        <v>427434</v>
      </c>
      <c r="ZN2" s="10">
        <f>IFERROR(__xludf.DUMMYFUNCTION("SUM(ARRAYFORMULA(ABS(FILTER($C:$C,NOT(ISBLANK($C:$C)))-ZN1)))"),427876.0)</f>
        <v>427876</v>
      </c>
      <c r="ZO2" s="10">
        <f>IFERROR(__xludf.DUMMYFUNCTION("SUM(ARRAYFORMULA(ABS(FILTER($C:$C,NOT(ISBLANK($C:$C)))-ZO1)))"),428322.0)</f>
        <v>428322</v>
      </c>
      <c r="ZP2" s="10">
        <f>IFERROR(__xludf.DUMMYFUNCTION("SUM(ARRAYFORMULA(ABS(FILTER($C:$C,NOT(ISBLANK($C:$C)))-ZP1)))"),428770.0)</f>
        <v>428770</v>
      </c>
      <c r="ZQ2" s="10">
        <f>IFERROR(__xludf.DUMMYFUNCTION("SUM(ARRAYFORMULA(ABS(FILTER($C:$C,NOT(ISBLANK($C:$C)))-ZQ1)))"),429218.0)</f>
        <v>429218</v>
      </c>
      <c r="ZR2" s="10">
        <f>IFERROR(__xludf.DUMMYFUNCTION("SUM(ARRAYFORMULA(ABS(FILTER($C:$C,NOT(ISBLANK($C:$C)))-ZR1)))"),429670.0)</f>
        <v>429670</v>
      </c>
      <c r="ZS2" s="10">
        <f>IFERROR(__xludf.DUMMYFUNCTION("SUM(ARRAYFORMULA(ABS(FILTER($C:$C,NOT(ISBLANK($C:$C)))-ZS1)))"),430126.0)</f>
        <v>430126</v>
      </c>
      <c r="ZT2" s="10">
        <f>IFERROR(__xludf.DUMMYFUNCTION("SUM(ARRAYFORMULA(ABS(FILTER($C:$C,NOT(ISBLANK($C:$C)))-ZT1)))"),430582.0)</f>
        <v>430582</v>
      </c>
      <c r="ZU2" s="10">
        <f>IFERROR(__xludf.DUMMYFUNCTION("SUM(ARRAYFORMULA(ABS(FILTER($C:$C,NOT(ISBLANK($C:$C)))-ZU1)))"),431040.0)</f>
        <v>431040</v>
      </c>
      <c r="ZV2" s="10">
        <f>IFERROR(__xludf.DUMMYFUNCTION("SUM(ARRAYFORMULA(ABS(FILTER($C:$C,NOT(ISBLANK($C:$C)))-ZV1)))"),431498.0)</f>
        <v>431498</v>
      </c>
      <c r="ZW2" s="10">
        <f>IFERROR(__xludf.DUMMYFUNCTION("SUM(ARRAYFORMULA(ABS(FILTER($C:$C,NOT(ISBLANK($C:$C)))-ZW1)))"),431956.0)</f>
        <v>431956</v>
      </c>
      <c r="ZX2" s="10">
        <f>IFERROR(__xludf.DUMMYFUNCTION("SUM(ARRAYFORMULA(ABS(FILTER($C:$C,NOT(ISBLANK($C:$C)))-ZX1)))"),432414.0)</f>
        <v>432414</v>
      </c>
      <c r="ZY2" s="10">
        <f>IFERROR(__xludf.DUMMYFUNCTION("SUM(ARRAYFORMULA(ABS(FILTER($C:$C,NOT(ISBLANK($C:$C)))-ZY1)))"),432872.0)</f>
        <v>432872</v>
      </c>
      <c r="ZZ2" s="10">
        <f>IFERROR(__xludf.DUMMYFUNCTION("SUM(ARRAYFORMULA(ABS(FILTER($C:$C,NOT(ISBLANK($C:$C)))-ZZ1)))"),433330.0)</f>
        <v>433330</v>
      </c>
      <c r="AAA2" s="10">
        <f>IFERROR(__xludf.DUMMYFUNCTION("SUM(ARRAYFORMULA(ABS(FILTER($C:$C,NOT(ISBLANK($C:$C)))-AAA1)))"),433790.0)</f>
        <v>433790</v>
      </c>
      <c r="AAB2" s="10">
        <f>IFERROR(__xludf.DUMMYFUNCTION("SUM(ARRAYFORMULA(ABS(FILTER($C:$C,NOT(ISBLANK($C:$C)))-AAB1)))"),434250.0)</f>
        <v>434250</v>
      </c>
      <c r="AAC2" s="10">
        <f>IFERROR(__xludf.DUMMYFUNCTION("SUM(ARRAYFORMULA(ABS(FILTER($C:$C,NOT(ISBLANK($C:$C)))-AAC1)))"),434710.0)</f>
        <v>434710</v>
      </c>
      <c r="AAD2" s="10">
        <f>IFERROR(__xludf.DUMMYFUNCTION("SUM(ARRAYFORMULA(ABS(FILTER($C:$C,NOT(ISBLANK($C:$C)))-AAD1)))"),435172.0)</f>
        <v>435172</v>
      </c>
      <c r="AAE2" s="10">
        <f>IFERROR(__xludf.DUMMYFUNCTION("SUM(ARRAYFORMULA(ABS(FILTER($C:$C,NOT(ISBLANK($C:$C)))-AAE1)))"),435636.0)</f>
        <v>435636</v>
      </c>
      <c r="AAF2" s="10">
        <f>IFERROR(__xludf.DUMMYFUNCTION("SUM(ARRAYFORMULA(ABS(FILTER($C:$C,NOT(ISBLANK($C:$C)))-AAF1)))"),436102.0)</f>
        <v>436102</v>
      </c>
      <c r="AAG2" s="10">
        <f>IFERROR(__xludf.DUMMYFUNCTION("SUM(ARRAYFORMULA(ABS(FILTER($C:$C,NOT(ISBLANK($C:$C)))-AAG1)))"),436570.0)</f>
        <v>436570</v>
      </c>
      <c r="AAH2" s="10">
        <f>IFERROR(__xludf.DUMMYFUNCTION("SUM(ARRAYFORMULA(ABS(FILTER($C:$C,NOT(ISBLANK($C:$C)))-AAH1)))"),437038.0)</f>
        <v>437038</v>
      </c>
      <c r="AAI2" s="10">
        <f>IFERROR(__xludf.DUMMYFUNCTION("SUM(ARRAYFORMULA(ABS(FILTER($C:$C,NOT(ISBLANK($C:$C)))-AAI1)))"),437508.0)</f>
        <v>437508</v>
      </c>
      <c r="AAJ2" s="10">
        <f>IFERROR(__xludf.DUMMYFUNCTION("SUM(ARRAYFORMULA(ABS(FILTER($C:$C,NOT(ISBLANK($C:$C)))-AAJ1)))"),437978.0)</f>
        <v>437978</v>
      </c>
      <c r="AAK2" s="10">
        <f>IFERROR(__xludf.DUMMYFUNCTION("SUM(ARRAYFORMULA(ABS(FILTER($C:$C,NOT(ISBLANK($C:$C)))-AAK1)))"),438448.0)</f>
        <v>438448</v>
      </c>
      <c r="AAL2" s="10">
        <f>IFERROR(__xludf.DUMMYFUNCTION("SUM(ARRAYFORMULA(ABS(FILTER($C:$C,NOT(ISBLANK($C:$C)))-AAL1)))"),438918.0)</f>
        <v>438918</v>
      </c>
      <c r="AAM2" s="10">
        <f>IFERROR(__xludf.DUMMYFUNCTION("SUM(ARRAYFORMULA(ABS(FILTER($C:$C,NOT(ISBLANK($C:$C)))-AAM1)))"),439390.0)</f>
        <v>439390</v>
      </c>
      <c r="AAN2" s="10">
        <f>IFERROR(__xludf.DUMMYFUNCTION("SUM(ARRAYFORMULA(ABS(FILTER($C:$C,NOT(ISBLANK($C:$C)))-AAN1)))"),439864.0)</f>
        <v>439864</v>
      </c>
      <c r="AAO2" s="10">
        <f>IFERROR(__xludf.DUMMYFUNCTION("SUM(ARRAYFORMULA(ABS(FILTER($C:$C,NOT(ISBLANK($C:$C)))-AAO1)))"),440338.0)</f>
        <v>440338</v>
      </c>
      <c r="AAP2" s="10">
        <f>IFERROR(__xludf.DUMMYFUNCTION("SUM(ARRAYFORMULA(ABS(FILTER($C:$C,NOT(ISBLANK($C:$C)))-AAP1)))"),440812.0)</f>
        <v>440812</v>
      </c>
      <c r="AAQ2" s="10">
        <f>IFERROR(__xludf.DUMMYFUNCTION("SUM(ARRAYFORMULA(ABS(FILTER($C:$C,NOT(ISBLANK($C:$C)))-AAQ1)))"),441288.0)</f>
        <v>441288</v>
      </c>
      <c r="AAR2" s="10">
        <f>IFERROR(__xludf.DUMMYFUNCTION("SUM(ARRAYFORMULA(ABS(FILTER($C:$C,NOT(ISBLANK($C:$C)))-AAR1)))"),441766.0)</f>
        <v>441766</v>
      </c>
      <c r="AAS2" s="10">
        <f>IFERROR(__xludf.DUMMYFUNCTION("SUM(ARRAYFORMULA(ABS(FILTER($C:$C,NOT(ISBLANK($C:$C)))-AAS1)))"),442246.0)</f>
        <v>442246</v>
      </c>
      <c r="AAT2" s="10">
        <f>IFERROR(__xludf.DUMMYFUNCTION("SUM(ARRAYFORMULA(ABS(FILTER($C:$C,NOT(ISBLANK($C:$C)))-AAT1)))"),442726.0)</f>
        <v>442726</v>
      </c>
      <c r="AAU2" s="10">
        <f>IFERROR(__xludf.DUMMYFUNCTION("SUM(ARRAYFORMULA(ABS(FILTER($C:$C,NOT(ISBLANK($C:$C)))-AAU1)))"),443206.0)</f>
        <v>443206</v>
      </c>
      <c r="AAV2" s="10">
        <f>IFERROR(__xludf.DUMMYFUNCTION("SUM(ARRAYFORMULA(ABS(FILTER($C:$C,NOT(ISBLANK($C:$C)))-AAV1)))"),443686.0)</f>
        <v>443686</v>
      </c>
      <c r="AAW2" s="10">
        <f>IFERROR(__xludf.DUMMYFUNCTION("SUM(ARRAYFORMULA(ABS(FILTER($C:$C,NOT(ISBLANK($C:$C)))-AAW1)))"),444168.0)</f>
        <v>444168</v>
      </c>
      <c r="AAX2" s="10">
        <f>IFERROR(__xludf.DUMMYFUNCTION("SUM(ARRAYFORMULA(ABS(FILTER($C:$C,NOT(ISBLANK($C:$C)))-AAX1)))"),444650.0)</f>
        <v>444650</v>
      </c>
      <c r="AAY2" s="10">
        <f>IFERROR(__xludf.DUMMYFUNCTION("SUM(ARRAYFORMULA(ABS(FILTER($C:$C,NOT(ISBLANK($C:$C)))-AAY1)))"),445132.0)</f>
        <v>445132</v>
      </c>
      <c r="AAZ2" s="10">
        <f>IFERROR(__xludf.DUMMYFUNCTION("SUM(ARRAYFORMULA(ABS(FILTER($C:$C,NOT(ISBLANK($C:$C)))-AAZ1)))"),445618.0)</f>
        <v>445618</v>
      </c>
      <c r="ABA2" s="10">
        <f>IFERROR(__xludf.DUMMYFUNCTION("SUM(ARRAYFORMULA(ABS(FILTER($C:$C,NOT(ISBLANK($C:$C)))-ABA1)))"),446104.0)</f>
        <v>446104</v>
      </c>
      <c r="ABB2" s="10">
        <f>IFERROR(__xludf.DUMMYFUNCTION("SUM(ARRAYFORMULA(ABS(FILTER($C:$C,NOT(ISBLANK($C:$C)))-ABB1)))"),446594.0)</f>
        <v>446594</v>
      </c>
      <c r="ABC2" s="10">
        <f>IFERROR(__xludf.DUMMYFUNCTION("SUM(ARRAYFORMULA(ABS(FILTER($C:$C,NOT(ISBLANK($C:$C)))-ABC1)))"),447086.0)</f>
        <v>447086</v>
      </c>
      <c r="ABD2" s="10">
        <f>IFERROR(__xludf.DUMMYFUNCTION("SUM(ARRAYFORMULA(ABS(FILTER($C:$C,NOT(ISBLANK($C:$C)))-ABD1)))"),447578.0)</f>
        <v>447578</v>
      </c>
      <c r="ABE2" s="10">
        <f>IFERROR(__xludf.DUMMYFUNCTION("SUM(ARRAYFORMULA(ABS(FILTER($C:$C,NOT(ISBLANK($C:$C)))-ABE1)))"),448074.0)</f>
        <v>448074</v>
      </c>
      <c r="ABF2" s="10">
        <f>IFERROR(__xludf.DUMMYFUNCTION("SUM(ARRAYFORMULA(ABS(FILTER($C:$C,NOT(ISBLANK($C:$C)))-ABF1)))"),448570.0)</f>
        <v>448570</v>
      </c>
      <c r="ABG2" s="10">
        <f>IFERROR(__xludf.DUMMYFUNCTION("SUM(ARRAYFORMULA(ABS(FILTER($C:$C,NOT(ISBLANK($C:$C)))-ABG1)))"),449066.0)</f>
        <v>449066</v>
      </c>
      <c r="ABH2" s="10">
        <f>IFERROR(__xludf.DUMMYFUNCTION("SUM(ARRAYFORMULA(ABS(FILTER($C:$C,NOT(ISBLANK($C:$C)))-ABH1)))"),449564.0)</f>
        <v>449564</v>
      </c>
      <c r="ABI2" s="10">
        <f>IFERROR(__xludf.DUMMYFUNCTION("SUM(ARRAYFORMULA(ABS(FILTER($C:$C,NOT(ISBLANK($C:$C)))-ABI1)))"),450062.0)</f>
        <v>450062</v>
      </c>
      <c r="ABJ2" s="10">
        <f>IFERROR(__xludf.DUMMYFUNCTION("SUM(ARRAYFORMULA(ABS(FILTER($C:$C,NOT(ISBLANK($C:$C)))-ABJ1)))"),450560.0)</f>
        <v>450560</v>
      </c>
      <c r="ABK2" s="10">
        <f>IFERROR(__xludf.DUMMYFUNCTION("SUM(ARRAYFORMULA(ABS(FILTER($C:$C,NOT(ISBLANK($C:$C)))-ABK1)))"),451058.0)</f>
        <v>451058</v>
      </c>
      <c r="ABL2" s="10">
        <f>IFERROR(__xludf.DUMMYFUNCTION("SUM(ARRAYFORMULA(ABS(FILTER($C:$C,NOT(ISBLANK($C:$C)))-ABL1)))"),451556.0)</f>
        <v>451556</v>
      </c>
      <c r="ABM2" s="10">
        <f>IFERROR(__xludf.DUMMYFUNCTION("SUM(ARRAYFORMULA(ABS(FILTER($C:$C,NOT(ISBLANK($C:$C)))-ABM1)))"),452056.0)</f>
        <v>452056</v>
      </c>
      <c r="ABN2" s="10">
        <f>IFERROR(__xludf.DUMMYFUNCTION("SUM(ARRAYFORMULA(ABS(FILTER($C:$C,NOT(ISBLANK($C:$C)))-ABN1)))"),452556.0)</f>
        <v>452556</v>
      </c>
      <c r="ABO2" s="10">
        <f>IFERROR(__xludf.DUMMYFUNCTION("SUM(ARRAYFORMULA(ABS(FILTER($C:$C,NOT(ISBLANK($C:$C)))-ABO1)))"),453056.0)</f>
        <v>453056</v>
      </c>
      <c r="ABP2" s="10">
        <f>IFERROR(__xludf.DUMMYFUNCTION("SUM(ARRAYFORMULA(ABS(FILTER($C:$C,NOT(ISBLANK($C:$C)))-ABP1)))"),453558.0)</f>
        <v>453558</v>
      </c>
      <c r="ABQ2" s="10">
        <f>IFERROR(__xludf.DUMMYFUNCTION("SUM(ARRAYFORMULA(ABS(FILTER($C:$C,NOT(ISBLANK($C:$C)))-ABQ1)))"),454066.0)</f>
        <v>454066</v>
      </c>
      <c r="ABR2" s="10">
        <f>IFERROR(__xludf.DUMMYFUNCTION("SUM(ARRAYFORMULA(ABS(FILTER($C:$C,NOT(ISBLANK($C:$C)))-ABR1)))"),454574.0)</f>
        <v>454574</v>
      </c>
      <c r="ABS2" s="10">
        <f>IFERROR(__xludf.DUMMYFUNCTION("SUM(ARRAYFORMULA(ABS(FILTER($C:$C,NOT(ISBLANK($C:$C)))-ABS1)))"),455082.0)</f>
        <v>455082</v>
      </c>
      <c r="ABT2" s="10">
        <f>IFERROR(__xludf.DUMMYFUNCTION("SUM(ARRAYFORMULA(ABS(FILTER($C:$C,NOT(ISBLANK($C:$C)))-ABT1)))"),455592.0)</f>
        <v>455592</v>
      </c>
      <c r="ABU2" s="10">
        <f>IFERROR(__xludf.DUMMYFUNCTION("SUM(ARRAYFORMULA(ABS(FILTER($C:$C,NOT(ISBLANK($C:$C)))-ABU1)))"),456102.0)</f>
        <v>456102</v>
      </c>
      <c r="ABV2" s="10">
        <f>IFERROR(__xludf.DUMMYFUNCTION("SUM(ARRAYFORMULA(ABS(FILTER($C:$C,NOT(ISBLANK($C:$C)))-ABV1)))"),456612.0)</f>
        <v>456612</v>
      </c>
      <c r="ABW2" s="10">
        <f>IFERROR(__xludf.DUMMYFUNCTION("SUM(ARRAYFORMULA(ABS(FILTER($C:$C,NOT(ISBLANK($C:$C)))-ABW1)))"),457124.0)</f>
        <v>457124</v>
      </c>
      <c r="ABX2" s="10">
        <f>IFERROR(__xludf.DUMMYFUNCTION("SUM(ARRAYFORMULA(ABS(FILTER($C:$C,NOT(ISBLANK($C:$C)))-ABX1)))"),457636.0)</f>
        <v>457636</v>
      </c>
      <c r="ABY2" s="10">
        <f>IFERROR(__xludf.DUMMYFUNCTION("SUM(ARRAYFORMULA(ABS(FILTER($C:$C,NOT(ISBLANK($C:$C)))-ABY1)))"),458150.0)</f>
        <v>458150</v>
      </c>
      <c r="ABZ2" s="10">
        <f>IFERROR(__xludf.DUMMYFUNCTION("SUM(ARRAYFORMULA(ABS(FILTER($C:$C,NOT(ISBLANK($C:$C)))-ABZ1)))"),458666.0)</f>
        <v>458666</v>
      </c>
      <c r="ACA2" s="10">
        <f>IFERROR(__xludf.DUMMYFUNCTION("SUM(ARRAYFORMULA(ABS(FILTER($C:$C,NOT(ISBLANK($C:$C)))-ACA1)))"),459184.0)</f>
        <v>459184</v>
      </c>
      <c r="ACB2" s="10">
        <f>IFERROR(__xludf.DUMMYFUNCTION("SUM(ARRAYFORMULA(ABS(FILTER($C:$C,NOT(ISBLANK($C:$C)))-ACB1)))"),459704.0)</f>
        <v>459704</v>
      </c>
      <c r="ACC2" s="10">
        <f>IFERROR(__xludf.DUMMYFUNCTION("SUM(ARRAYFORMULA(ABS(FILTER($C:$C,NOT(ISBLANK($C:$C)))-ACC1)))"),460224.0)</f>
        <v>460224</v>
      </c>
      <c r="ACD2" s="10">
        <f>IFERROR(__xludf.DUMMYFUNCTION("SUM(ARRAYFORMULA(ABS(FILTER($C:$C,NOT(ISBLANK($C:$C)))-ACD1)))"),460744.0)</f>
        <v>460744</v>
      </c>
      <c r="ACE2" s="10">
        <f>IFERROR(__xludf.DUMMYFUNCTION("SUM(ARRAYFORMULA(ABS(FILTER($C:$C,NOT(ISBLANK($C:$C)))-ACE1)))"),461264.0)</f>
        <v>461264</v>
      </c>
      <c r="ACF2" s="10">
        <f>IFERROR(__xludf.DUMMYFUNCTION("SUM(ARRAYFORMULA(ABS(FILTER($C:$C,NOT(ISBLANK($C:$C)))-ACF1)))"),461784.0)</f>
        <v>461784</v>
      </c>
      <c r="ACG2" s="10">
        <f>IFERROR(__xludf.DUMMYFUNCTION("SUM(ARRAYFORMULA(ABS(FILTER($C:$C,NOT(ISBLANK($C:$C)))-ACG1)))"),462304.0)</f>
        <v>462304</v>
      </c>
      <c r="ACH2" s="10">
        <f>IFERROR(__xludf.DUMMYFUNCTION("SUM(ARRAYFORMULA(ABS(FILTER($C:$C,NOT(ISBLANK($C:$C)))-ACH1)))"),462824.0)</f>
        <v>462824</v>
      </c>
      <c r="ACI2" s="10">
        <f>IFERROR(__xludf.DUMMYFUNCTION("SUM(ARRAYFORMULA(ABS(FILTER($C:$C,NOT(ISBLANK($C:$C)))-ACI1)))"),463344.0)</f>
        <v>463344</v>
      </c>
      <c r="ACJ2" s="10">
        <f>IFERROR(__xludf.DUMMYFUNCTION("SUM(ARRAYFORMULA(ABS(FILTER($C:$C,NOT(ISBLANK($C:$C)))-ACJ1)))"),463866.0)</f>
        <v>463866</v>
      </c>
      <c r="ACK2" s="10">
        <f>IFERROR(__xludf.DUMMYFUNCTION("SUM(ARRAYFORMULA(ABS(FILTER($C:$C,NOT(ISBLANK($C:$C)))-ACK1)))"),464388.0)</f>
        <v>464388</v>
      </c>
      <c r="ACL2" s="10">
        <f>IFERROR(__xludf.DUMMYFUNCTION("SUM(ARRAYFORMULA(ABS(FILTER($C:$C,NOT(ISBLANK($C:$C)))-ACL1)))"),464910.0)</f>
        <v>464910</v>
      </c>
      <c r="ACM2" s="10">
        <f>IFERROR(__xludf.DUMMYFUNCTION("SUM(ARRAYFORMULA(ABS(FILTER($C:$C,NOT(ISBLANK($C:$C)))-ACM1)))"),465432.0)</f>
        <v>465432</v>
      </c>
      <c r="ACN2" s="10">
        <f>IFERROR(__xludf.DUMMYFUNCTION("SUM(ARRAYFORMULA(ABS(FILTER($C:$C,NOT(ISBLANK($C:$C)))-ACN1)))"),465956.0)</f>
        <v>465956</v>
      </c>
      <c r="ACO2" s="10">
        <f>IFERROR(__xludf.DUMMYFUNCTION("SUM(ARRAYFORMULA(ABS(FILTER($C:$C,NOT(ISBLANK($C:$C)))-ACO1)))"),466480.0)</f>
        <v>466480</v>
      </c>
      <c r="ACP2" s="10">
        <f>IFERROR(__xludf.DUMMYFUNCTION("SUM(ARRAYFORMULA(ABS(FILTER($C:$C,NOT(ISBLANK($C:$C)))-ACP1)))"),467004.0)</f>
        <v>467004</v>
      </c>
      <c r="ACQ2" s="10">
        <f>IFERROR(__xludf.DUMMYFUNCTION("SUM(ARRAYFORMULA(ABS(FILTER($C:$C,NOT(ISBLANK($C:$C)))-ACQ1)))"),467530.0)</f>
        <v>467530</v>
      </c>
      <c r="ACR2" s="10">
        <f>IFERROR(__xludf.DUMMYFUNCTION("SUM(ARRAYFORMULA(ABS(FILTER($C:$C,NOT(ISBLANK($C:$C)))-ACR1)))"),468056.0)</f>
        <v>468056</v>
      </c>
      <c r="ACS2" s="10">
        <f>IFERROR(__xludf.DUMMYFUNCTION("SUM(ARRAYFORMULA(ABS(FILTER($C:$C,NOT(ISBLANK($C:$C)))-ACS1)))"),468582.0)</f>
        <v>468582</v>
      </c>
      <c r="ACT2" s="10">
        <f>IFERROR(__xludf.DUMMYFUNCTION("SUM(ARRAYFORMULA(ABS(FILTER($C:$C,NOT(ISBLANK($C:$C)))-ACT1)))"),469108.0)</f>
        <v>469108</v>
      </c>
      <c r="ACU2" s="10">
        <f>IFERROR(__xludf.DUMMYFUNCTION("SUM(ARRAYFORMULA(ABS(FILTER($C:$C,NOT(ISBLANK($C:$C)))-ACU1)))"),469634.0)</f>
        <v>469634</v>
      </c>
      <c r="ACV2" s="10">
        <f>IFERROR(__xludf.DUMMYFUNCTION("SUM(ARRAYFORMULA(ABS(FILTER($C:$C,NOT(ISBLANK($C:$C)))-ACV1)))"),470160.0)</f>
        <v>470160</v>
      </c>
      <c r="ACW2" s="10">
        <f>IFERROR(__xludf.DUMMYFUNCTION("SUM(ARRAYFORMULA(ABS(FILTER($C:$C,NOT(ISBLANK($C:$C)))-ACW1)))"),470694.0)</f>
        <v>470694</v>
      </c>
      <c r="ACX2" s="10">
        <f>IFERROR(__xludf.DUMMYFUNCTION("SUM(ARRAYFORMULA(ABS(FILTER($C:$C,NOT(ISBLANK($C:$C)))-ACX1)))"),471228.0)</f>
        <v>471228</v>
      </c>
      <c r="ACY2" s="10">
        <f>IFERROR(__xludf.DUMMYFUNCTION("SUM(ARRAYFORMULA(ABS(FILTER($C:$C,NOT(ISBLANK($C:$C)))-ACY1)))"),471762.0)</f>
        <v>471762</v>
      </c>
      <c r="ACZ2" s="10">
        <f>IFERROR(__xludf.DUMMYFUNCTION("SUM(ARRAYFORMULA(ABS(FILTER($C:$C,NOT(ISBLANK($C:$C)))-ACZ1)))"),472298.0)</f>
        <v>472298</v>
      </c>
      <c r="ADA2" s="10">
        <f>IFERROR(__xludf.DUMMYFUNCTION("SUM(ARRAYFORMULA(ABS(FILTER($C:$C,NOT(ISBLANK($C:$C)))-ADA1)))"),472836.0)</f>
        <v>472836</v>
      </c>
      <c r="ADB2" s="10">
        <f>IFERROR(__xludf.DUMMYFUNCTION("SUM(ARRAYFORMULA(ABS(FILTER($C:$C,NOT(ISBLANK($C:$C)))-ADB1)))"),473374.0)</f>
        <v>473374</v>
      </c>
      <c r="ADC2" s="10">
        <f>IFERROR(__xludf.DUMMYFUNCTION("SUM(ARRAYFORMULA(ABS(FILTER($C:$C,NOT(ISBLANK($C:$C)))-ADC1)))"),473914.0)</f>
        <v>473914</v>
      </c>
      <c r="ADD2" s="10">
        <f>IFERROR(__xludf.DUMMYFUNCTION("SUM(ARRAYFORMULA(ABS(FILTER($C:$C,NOT(ISBLANK($C:$C)))-ADD1)))"),474456.0)</f>
        <v>474456</v>
      </c>
      <c r="ADE2" s="10">
        <f>IFERROR(__xludf.DUMMYFUNCTION("SUM(ARRAYFORMULA(ABS(FILTER($C:$C,NOT(ISBLANK($C:$C)))-ADE1)))"),474998.0)</f>
        <v>474998</v>
      </c>
      <c r="ADF2" s="10">
        <f>IFERROR(__xludf.DUMMYFUNCTION("SUM(ARRAYFORMULA(ABS(FILTER($C:$C,NOT(ISBLANK($C:$C)))-ADF1)))"),475540.0)</f>
        <v>475540</v>
      </c>
      <c r="ADG2" s="10">
        <f>IFERROR(__xludf.DUMMYFUNCTION("SUM(ARRAYFORMULA(ABS(FILTER($C:$C,NOT(ISBLANK($C:$C)))-ADG1)))"),476082.0)</f>
        <v>476082</v>
      </c>
      <c r="ADH2" s="10">
        <f>IFERROR(__xludf.DUMMYFUNCTION("SUM(ARRAYFORMULA(ABS(FILTER($C:$C,NOT(ISBLANK($C:$C)))-ADH1)))"),476626.0)</f>
        <v>476626</v>
      </c>
      <c r="ADI2" s="10">
        <f>IFERROR(__xludf.DUMMYFUNCTION("SUM(ARRAYFORMULA(ABS(FILTER($C:$C,NOT(ISBLANK($C:$C)))-ADI1)))"),477170.0)</f>
        <v>477170</v>
      </c>
      <c r="ADJ2" s="10">
        <f>IFERROR(__xludf.DUMMYFUNCTION("SUM(ARRAYFORMULA(ABS(FILTER($C:$C,NOT(ISBLANK($C:$C)))-ADJ1)))"),477714.0)</f>
        <v>477714</v>
      </c>
      <c r="ADK2" s="10">
        <f>IFERROR(__xludf.DUMMYFUNCTION("SUM(ARRAYFORMULA(ABS(FILTER($C:$C,NOT(ISBLANK($C:$C)))-ADK1)))"),478258.0)</f>
        <v>478258</v>
      </c>
      <c r="ADL2" s="10">
        <f>IFERROR(__xludf.DUMMYFUNCTION("SUM(ARRAYFORMULA(ABS(FILTER($C:$C,NOT(ISBLANK($C:$C)))-ADL1)))"),478802.0)</f>
        <v>478802</v>
      </c>
      <c r="ADM2" s="10">
        <f>IFERROR(__xludf.DUMMYFUNCTION("SUM(ARRAYFORMULA(ABS(FILTER($C:$C,NOT(ISBLANK($C:$C)))-ADM1)))"),479346.0)</f>
        <v>479346</v>
      </c>
      <c r="ADN2" s="10">
        <f>IFERROR(__xludf.DUMMYFUNCTION("SUM(ARRAYFORMULA(ABS(FILTER($C:$C,NOT(ISBLANK($C:$C)))-ADN1)))"),479894.0)</f>
        <v>479894</v>
      </c>
      <c r="ADO2" s="10">
        <f>IFERROR(__xludf.DUMMYFUNCTION("SUM(ARRAYFORMULA(ABS(FILTER($C:$C,NOT(ISBLANK($C:$C)))-ADO1)))"),480442.0)</f>
        <v>480442</v>
      </c>
      <c r="ADP2" s="10">
        <f>IFERROR(__xludf.DUMMYFUNCTION("SUM(ARRAYFORMULA(ABS(FILTER($C:$C,NOT(ISBLANK($C:$C)))-ADP1)))"),480994.0)</f>
        <v>480994</v>
      </c>
      <c r="ADQ2" s="10">
        <f>IFERROR(__xludf.DUMMYFUNCTION("SUM(ARRAYFORMULA(ABS(FILTER($C:$C,NOT(ISBLANK($C:$C)))-ADQ1)))"),481546.0)</f>
        <v>481546</v>
      </c>
      <c r="ADR2" s="10">
        <f>IFERROR(__xludf.DUMMYFUNCTION("SUM(ARRAYFORMULA(ABS(FILTER($C:$C,NOT(ISBLANK($C:$C)))-ADR1)))"),482098.0)</f>
        <v>482098</v>
      </c>
      <c r="ADS2" s="10">
        <f>IFERROR(__xludf.DUMMYFUNCTION("SUM(ARRAYFORMULA(ABS(FILTER($C:$C,NOT(ISBLANK($C:$C)))-ADS1)))"),482650.0)</f>
        <v>482650</v>
      </c>
      <c r="ADT2" s="10">
        <f>IFERROR(__xludf.DUMMYFUNCTION("SUM(ARRAYFORMULA(ABS(FILTER($C:$C,NOT(ISBLANK($C:$C)))-ADT1)))"),483202.0)</f>
        <v>483202</v>
      </c>
      <c r="ADU2" s="10">
        <f>IFERROR(__xludf.DUMMYFUNCTION("SUM(ARRAYFORMULA(ABS(FILTER($C:$C,NOT(ISBLANK($C:$C)))-ADU1)))"),483754.0)</f>
        <v>483754</v>
      </c>
      <c r="ADV2" s="10">
        <f>IFERROR(__xludf.DUMMYFUNCTION("SUM(ARRAYFORMULA(ABS(FILTER($C:$C,NOT(ISBLANK($C:$C)))-ADV1)))"),484308.0)</f>
        <v>484308</v>
      </c>
      <c r="ADW2" s="10">
        <f>IFERROR(__xludf.DUMMYFUNCTION("SUM(ARRAYFORMULA(ABS(FILTER($C:$C,NOT(ISBLANK($C:$C)))-ADW1)))"),484866.0)</f>
        <v>484866</v>
      </c>
      <c r="ADX2" s="10">
        <f>IFERROR(__xludf.DUMMYFUNCTION("SUM(ARRAYFORMULA(ABS(FILTER($C:$C,NOT(ISBLANK($C:$C)))-ADX1)))"),485424.0)</f>
        <v>485424</v>
      </c>
      <c r="ADY2" s="10">
        <f>IFERROR(__xludf.DUMMYFUNCTION("SUM(ARRAYFORMULA(ABS(FILTER($C:$C,NOT(ISBLANK($C:$C)))-ADY1)))"),485982.0)</f>
        <v>485982</v>
      </c>
      <c r="ADZ2" s="10">
        <f>IFERROR(__xludf.DUMMYFUNCTION("SUM(ARRAYFORMULA(ABS(FILTER($C:$C,NOT(ISBLANK($C:$C)))-ADZ1)))"),486540.0)</f>
        <v>486540</v>
      </c>
      <c r="AEA2" s="10">
        <f>IFERROR(__xludf.DUMMYFUNCTION("SUM(ARRAYFORMULA(ABS(FILTER($C:$C,NOT(ISBLANK($C:$C)))-AEA1)))"),487098.0)</f>
        <v>487098</v>
      </c>
      <c r="AEB2" s="10">
        <f>IFERROR(__xludf.DUMMYFUNCTION("SUM(ARRAYFORMULA(ABS(FILTER($C:$C,NOT(ISBLANK($C:$C)))-AEB1)))"),487656.0)</f>
        <v>487656</v>
      </c>
      <c r="AEC2" s="10">
        <f>IFERROR(__xludf.DUMMYFUNCTION("SUM(ARRAYFORMULA(ABS(FILTER($C:$C,NOT(ISBLANK($C:$C)))-AEC1)))"),488214.0)</f>
        <v>488214</v>
      </c>
      <c r="AED2" s="10">
        <f>IFERROR(__xludf.DUMMYFUNCTION("SUM(ARRAYFORMULA(ABS(FILTER($C:$C,NOT(ISBLANK($C:$C)))-AED1)))"),488772.0)</f>
        <v>488772</v>
      </c>
      <c r="AEE2" s="10">
        <f>IFERROR(__xludf.DUMMYFUNCTION("SUM(ARRAYFORMULA(ABS(FILTER($C:$C,NOT(ISBLANK($C:$C)))-AEE1)))"),489334.0)</f>
        <v>489334</v>
      </c>
      <c r="AEF2" s="10">
        <f>IFERROR(__xludf.DUMMYFUNCTION("SUM(ARRAYFORMULA(ABS(FILTER($C:$C,NOT(ISBLANK($C:$C)))-AEF1)))"),489898.0)</f>
        <v>489898</v>
      </c>
      <c r="AEG2" s="10">
        <f>IFERROR(__xludf.DUMMYFUNCTION("SUM(ARRAYFORMULA(ABS(FILTER($C:$C,NOT(ISBLANK($C:$C)))-AEG1)))"),490464.0)</f>
        <v>490464</v>
      </c>
      <c r="AEH2" s="10">
        <f>IFERROR(__xludf.DUMMYFUNCTION("SUM(ARRAYFORMULA(ABS(FILTER($C:$C,NOT(ISBLANK($C:$C)))-AEH1)))"),491030.0)</f>
        <v>491030</v>
      </c>
      <c r="AEI2" s="10">
        <f>IFERROR(__xludf.DUMMYFUNCTION("SUM(ARRAYFORMULA(ABS(FILTER($C:$C,NOT(ISBLANK($C:$C)))-AEI1)))"),491598.0)</f>
        <v>491598</v>
      </c>
      <c r="AEJ2" s="10">
        <f>IFERROR(__xludf.DUMMYFUNCTION("SUM(ARRAYFORMULA(ABS(FILTER($C:$C,NOT(ISBLANK($C:$C)))-AEJ1)))"),492168.0)</f>
        <v>492168</v>
      </c>
      <c r="AEK2" s="10">
        <f>IFERROR(__xludf.DUMMYFUNCTION("SUM(ARRAYFORMULA(ABS(FILTER($C:$C,NOT(ISBLANK($C:$C)))-AEK1)))"),492738.0)</f>
        <v>492738</v>
      </c>
      <c r="AEL2" s="10">
        <f>IFERROR(__xludf.DUMMYFUNCTION("SUM(ARRAYFORMULA(ABS(FILTER($C:$C,NOT(ISBLANK($C:$C)))-AEL1)))"),493308.0)</f>
        <v>493308</v>
      </c>
      <c r="AEM2" s="10">
        <f>IFERROR(__xludf.DUMMYFUNCTION("SUM(ARRAYFORMULA(ABS(FILTER($C:$C,NOT(ISBLANK($C:$C)))-AEM1)))"),493878.0)</f>
        <v>493878</v>
      </c>
      <c r="AEN2" s="10">
        <f>IFERROR(__xludf.DUMMYFUNCTION("SUM(ARRAYFORMULA(ABS(FILTER($C:$C,NOT(ISBLANK($C:$C)))-AEN1)))"),494448.0)</f>
        <v>494448</v>
      </c>
      <c r="AEO2" s="10">
        <f>IFERROR(__xludf.DUMMYFUNCTION("SUM(ARRAYFORMULA(ABS(FILTER($C:$C,NOT(ISBLANK($C:$C)))-AEO1)))"),495018.0)</f>
        <v>495018</v>
      </c>
      <c r="AEP2" s="10">
        <f>IFERROR(__xludf.DUMMYFUNCTION("SUM(ARRAYFORMULA(ABS(FILTER($C:$C,NOT(ISBLANK($C:$C)))-AEP1)))"),495588.0)</f>
        <v>495588</v>
      </c>
      <c r="AEQ2" s="10">
        <f>IFERROR(__xludf.DUMMYFUNCTION("SUM(ARRAYFORMULA(ABS(FILTER($C:$C,NOT(ISBLANK($C:$C)))-AEQ1)))"),496158.0)</f>
        <v>496158</v>
      </c>
      <c r="AER2" s="10">
        <f>IFERROR(__xludf.DUMMYFUNCTION("SUM(ARRAYFORMULA(ABS(FILTER($C:$C,NOT(ISBLANK($C:$C)))-AER1)))"),496730.0)</f>
        <v>496730</v>
      </c>
      <c r="AES2" s="10">
        <f>IFERROR(__xludf.DUMMYFUNCTION("SUM(ARRAYFORMULA(ABS(FILTER($C:$C,NOT(ISBLANK($C:$C)))-AES1)))"),497302.0)</f>
        <v>497302</v>
      </c>
      <c r="AET2" s="10">
        <f>IFERROR(__xludf.DUMMYFUNCTION("SUM(ARRAYFORMULA(ABS(FILTER($C:$C,NOT(ISBLANK($C:$C)))-AET1)))"),497874.0)</f>
        <v>497874</v>
      </c>
      <c r="AEU2" s="10">
        <f>IFERROR(__xludf.DUMMYFUNCTION("SUM(ARRAYFORMULA(ABS(FILTER($C:$C,NOT(ISBLANK($C:$C)))-AEU1)))"),498448.0)</f>
        <v>498448</v>
      </c>
      <c r="AEV2" s="10">
        <f>IFERROR(__xludf.DUMMYFUNCTION("SUM(ARRAYFORMULA(ABS(FILTER($C:$C,NOT(ISBLANK($C:$C)))-AEV1)))"),499022.0)</f>
        <v>499022</v>
      </c>
      <c r="AEW2" s="10">
        <f>IFERROR(__xludf.DUMMYFUNCTION("SUM(ARRAYFORMULA(ABS(FILTER($C:$C,NOT(ISBLANK($C:$C)))-AEW1)))"),499598.0)</f>
        <v>499598</v>
      </c>
      <c r="AEX2" s="10">
        <f>IFERROR(__xludf.DUMMYFUNCTION("SUM(ARRAYFORMULA(ABS(FILTER($C:$C,NOT(ISBLANK($C:$C)))-AEX1)))"),500174.0)</f>
        <v>500174</v>
      </c>
      <c r="AEY2" s="10">
        <f>IFERROR(__xludf.DUMMYFUNCTION("SUM(ARRAYFORMULA(ABS(FILTER($C:$C,NOT(ISBLANK($C:$C)))-AEY1)))"),500750.0)</f>
        <v>500750</v>
      </c>
      <c r="AEZ2" s="10">
        <f>IFERROR(__xludf.DUMMYFUNCTION("SUM(ARRAYFORMULA(ABS(FILTER($C:$C,NOT(ISBLANK($C:$C)))-AEZ1)))"),501326.0)</f>
        <v>501326</v>
      </c>
      <c r="AFA2" s="10">
        <f>IFERROR(__xludf.DUMMYFUNCTION("SUM(ARRAYFORMULA(ABS(FILTER($C:$C,NOT(ISBLANK($C:$C)))-AFA1)))"),501902.0)</f>
        <v>501902</v>
      </c>
      <c r="AFB2" s="10">
        <f>IFERROR(__xludf.DUMMYFUNCTION("SUM(ARRAYFORMULA(ABS(FILTER($C:$C,NOT(ISBLANK($C:$C)))-AFB1)))"),502480.0)</f>
        <v>502480</v>
      </c>
      <c r="AFC2" s="10">
        <f>IFERROR(__xludf.DUMMYFUNCTION("SUM(ARRAYFORMULA(ABS(FILTER($C:$C,NOT(ISBLANK($C:$C)))-AFC1)))"),503058.0)</f>
        <v>503058</v>
      </c>
      <c r="AFD2" s="10">
        <f>IFERROR(__xludf.DUMMYFUNCTION("SUM(ARRAYFORMULA(ABS(FILTER($C:$C,NOT(ISBLANK($C:$C)))-AFD1)))"),503636.0)</f>
        <v>503636</v>
      </c>
      <c r="AFE2" s="10">
        <f>IFERROR(__xludf.DUMMYFUNCTION("SUM(ARRAYFORMULA(ABS(FILTER($C:$C,NOT(ISBLANK($C:$C)))-AFE1)))"),504214.0)</f>
        <v>504214</v>
      </c>
      <c r="AFF2" s="10">
        <f>IFERROR(__xludf.DUMMYFUNCTION("SUM(ARRAYFORMULA(ABS(FILTER($C:$C,NOT(ISBLANK($C:$C)))-AFF1)))"),504794.0)</f>
        <v>504794</v>
      </c>
      <c r="AFG2" s="10">
        <f>IFERROR(__xludf.DUMMYFUNCTION("SUM(ARRAYFORMULA(ABS(FILTER($C:$C,NOT(ISBLANK($C:$C)))-AFG1)))"),505374.0)</f>
        <v>505374</v>
      </c>
      <c r="AFH2" s="10">
        <f>IFERROR(__xludf.DUMMYFUNCTION("SUM(ARRAYFORMULA(ABS(FILTER($C:$C,NOT(ISBLANK($C:$C)))-AFH1)))"),505956.0)</f>
        <v>505956</v>
      </c>
      <c r="AFI2" s="10">
        <f>IFERROR(__xludf.DUMMYFUNCTION("SUM(ARRAYFORMULA(ABS(FILTER($C:$C,NOT(ISBLANK($C:$C)))-AFI1)))"),506538.0)</f>
        <v>506538</v>
      </c>
      <c r="AFJ2" s="10">
        <f>IFERROR(__xludf.DUMMYFUNCTION("SUM(ARRAYFORMULA(ABS(FILTER($C:$C,NOT(ISBLANK($C:$C)))-AFJ1)))"),507120.0)</f>
        <v>507120</v>
      </c>
      <c r="AFK2" s="10">
        <f>IFERROR(__xludf.DUMMYFUNCTION("SUM(ARRAYFORMULA(ABS(FILTER($C:$C,NOT(ISBLANK($C:$C)))-AFK1)))"),507702.0)</f>
        <v>507702</v>
      </c>
      <c r="AFL2" s="10">
        <f>IFERROR(__xludf.DUMMYFUNCTION("SUM(ARRAYFORMULA(ABS(FILTER($C:$C,NOT(ISBLANK($C:$C)))-AFL1)))"),508284.0)</f>
        <v>508284</v>
      </c>
      <c r="AFM2" s="10">
        <f>IFERROR(__xludf.DUMMYFUNCTION("SUM(ARRAYFORMULA(ABS(FILTER($C:$C,NOT(ISBLANK($C:$C)))-AFM1)))"),508868.0)</f>
        <v>508868</v>
      </c>
      <c r="AFN2" s="10">
        <f>IFERROR(__xludf.DUMMYFUNCTION("SUM(ARRAYFORMULA(ABS(FILTER($C:$C,NOT(ISBLANK($C:$C)))-AFN1)))"),509454.0)</f>
        <v>509454</v>
      </c>
      <c r="AFO2" s="10">
        <f>IFERROR(__xludf.DUMMYFUNCTION("SUM(ARRAYFORMULA(ABS(FILTER($C:$C,NOT(ISBLANK($C:$C)))-AFO1)))"),510040.0)</f>
        <v>510040</v>
      </c>
      <c r="AFP2" s="10">
        <f>IFERROR(__xludf.DUMMYFUNCTION("SUM(ARRAYFORMULA(ABS(FILTER($C:$C,NOT(ISBLANK($C:$C)))-AFP1)))"),510628.0)</f>
        <v>510628</v>
      </c>
      <c r="AFQ2" s="10">
        <f>IFERROR(__xludf.DUMMYFUNCTION("SUM(ARRAYFORMULA(ABS(FILTER($C:$C,NOT(ISBLANK($C:$C)))-AFQ1)))"),511216.0)</f>
        <v>511216</v>
      </c>
      <c r="AFR2" s="10">
        <f>IFERROR(__xludf.DUMMYFUNCTION("SUM(ARRAYFORMULA(ABS(FILTER($C:$C,NOT(ISBLANK($C:$C)))-AFR1)))"),511806.0)</f>
        <v>511806</v>
      </c>
      <c r="AFS2" s="10">
        <f>IFERROR(__xludf.DUMMYFUNCTION("SUM(ARRAYFORMULA(ABS(FILTER($C:$C,NOT(ISBLANK($C:$C)))-AFS1)))"),512398.0)</f>
        <v>512398</v>
      </c>
      <c r="AFT2" s="10">
        <f>IFERROR(__xludf.DUMMYFUNCTION("SUM(ARRAYFORMULA(ABS(FILTER($C:$C,NOT(ISBLANK($C:$C)))-AFT1)))"),512990.0)</f>
        <v>512990</v>
      </c>
      <c r="AFU2" s="10">
        <f>IFERROR(__xludf.DUMMYFUNCTION("SUM(ARRAYFORMULA(ABS(FILTER($C:$C,NOT(ISBLANK($C:$C)))-AFU1)))"),513582.0)</f>
        <v>513582</v>
      </c>
      <c r="AFV2" s="10">
        <f>IFERROR(__xludf.DUMMYFUNCTION("SUM(ARRAYFORMULA(ABS(FILTER($C:$C,NOT(ISBLANK($C:$C)))-AFV1)))"),514174.0)</f>
        <v>514174</v>
      </c>
      <c r="AFW2" s="10">
        <f>IFERROR(__xludf.DUMMYFUNCTION("SUM(ARRAYFORMULA(ABS(FILTER($C:$C,NOT(ISBLANK($C:$C)))-AFW1)))"),514766.0)</f>
        <v>514766</v>
      </c>
      <c r="AFX2" s="10">
        <f>IFERROR(__xludf.DUMMYFUNCTION("SUM(ARRAYFORMULA(ABS(FILTER($C:$C,NOT(ISBLANK($C:$C)))-AFX1)))"),515358.0)</f>
        <v>515358</v>
      </c>
      <c r="AFY2" s="10">
        <f>IFERROR(__xludf.DUMMYFUNCTION("SUM(ARRAYFORMULA(ABS(FILTER($C:$C,NOT(ISBLANK($C:$C)))-AFY1)))"),515950.0)</f>
        <v>515950</v>
      </c>
      <c r="AFZ2" s="10">
        <f>IFERROR(__xludf.DUMMYFUNCTION("SUM(ARRAYFORMULA(ABS(FILTER($C:$C,NOT(ISBLANK($C:$C)))-AFZ1)))"),516542.0)</f>
        <v>516542</v>
      </c>
      <c r="AGA2" s="10">
        <f>IFERROR(__xludf.DUMMYFUNCTION("SUM(ARRAYFORMULA(ABS(FILTER($C:$C,NOT(ISBLANK($C:$C)))-AGA1)))"),517136.0)</f>
        <v>517136</v>
      </c>
      <c r="AGB2" s="10">
        <f>IFERROR(__xludf.DUMMYFUNCTION("SUM(ARRAYFORMULA(ABS(FILTER($C:$C,NOT(ISBLANK($C:$C)))-AGB1)))"),517730.0)</f>
        <v>517730</v>
      </c>
      <c r="AGC2" s="10">
        <f>IFERROR(__xludf.DUMMYFUNCTION("SUM(ARRAYFORMULA(ABS(FILTER($C:$C,NOT(ISBLANK($C:$C)))-AGC1)))"),518326.0)</f>
        <v>518326</v>
      </c>
      <c r="AGD2" s="10">
        <f>IFERROR(__xludf.DUMMYFUNCTION("SUM(ARRAYFORMULA(ABS(FILTER($C:$C,NOT(ISBLANK($C:$C)))-AGD1)))"),518922.0)</f>
        <v>518922</v>
      </c>
      <c r="AGE2" s="10">
        <f>IFERROR(__xludf.DUMMYFUNCTION("SUM(ARRAYFORMULA(ABS(FILTER($C:$C,NOT(ISBLANK($C:$C)))-AGE1)))"),519518.0)</f>
        <v>519518</v>
      </c>
      <c r="AGF2" s="10">
        <f>IFERROR(__xludf.DUMMYFUNCTION("SUM(ARRAYFORMULA(ABS(FILTER($C:$C,NOT(ISBLANK($C:$C)))-AGF1)))"),520116.0)</f>
        <v>520116</v>
      </c>
      <c r="AGG2" s="10">
        <f>IFERROR(__xludf.DUMMYFUNCTION("SUM(ARRAYFORMULA(ABS(FILTER($C:$C,NOT(ISBLANK($C:$C)))-AGG1)))"),520716.0)</f>
        <v>520716</v>
      </c>
      <c r="AGH2" s="10">
        <f>IFERROR(__xludf.DUMMYFUNCTION("SUM(ARRAYFORMULA(ABS(FILTER($C:$C,NOT(ISBLANK($C:$C)))-AGH1)))"),521316.0)</f>
        <v>521316</v>
      </c>
      <c r="AGI2" s="10">
        <f>IFERROR(__xludf.DUMMYFUNCTION("SUM(ARRAYFORMULA(ABS(FILTER($C:$C,NOT(ISBLANK($C:$C)))-AGI1)))"),521916.0)</f>
        <v>521916</v>
      </c>
      <c r="AGJ2" s="10">
        <f>IFERROR(__xludf.DUMMYFUNCTION("SUM(ARRAYFORMULA(ABS(FILTER($C:$C,NOT(ISBLANK($C:$C)))-AGJ1)))"),522516.0)</f>
        <v>522516</v>
      </c>
      <c r="AGK2" s="10">
        <f>IFERROR(__xludf.DUMMYFUNCTION("SUM(ARRAYFORMULA(ABS(FILTER($C:$C,NOT(ISBLANK($C:$C)))-AGK1)))"),523120.0)</f>
        <v>523120</v>
      </c>
      <c r="AGL2" s="10">
        <f>IFERROR(__xludf.DUMMYFUNCTION("SUM(ARRAYFORMULA(ABS(FILTER($C:$C,NOT(ISBLANK($C:$C)))-AGL1)))"),523724.0)</f>
        <v>523724</v>
      </c>
      <c r="AGM2" s="10">
        <f>IFERROR(__xludf.DUMMYFUNCTION("SUM(ARRAYFORMULA(ABS(FILTER($C:$C,NOT(ISBLANK($C:$C)))-AGM1)))"),524328.0)</f>
        <v>524328</v>
      </c>
      <c r="AGN2" s="10">
        <f>IFERROR(__xludf.DUMMYFUNCTION("SUM(ARRAYFORMULA(ABS(FILTER($C:$C,NOT(ISBLANK($C:$C)))-AGN1)))"),524934.0)</f>
        <v>524934</v>
      </c>
      <c r="AGO2" s="10">
        <f>IFERROR(__xludf.DUMMYFUNCTION("SUM(ARRAYFORMULA(ABS(FILTER($C:$C,NOT(ISBLANK($C:$C)))-AGO1)))"),525540.0)</f>
        <v>525540</v>
      </c>
      <c r="AGP2" s="10">
        <f>IFERROR(__xludf.DUMMYFUNCTION("SUM(ARRAYFORMULA(ABS(FILTER($C:$C,NOT(ISBLANK($C:$C)))-AGP1)))"),526148.0)</f>
        <v>526148</v>
      </c>
      <c r="AGQ2" s="10">
        <f>IFERROR(__xludf.DUMMYFUNCTION("SUM(ARRAYFORMULA(ABS(FILTER($C:$C,NOT(ISBLANK($C:$C)))-AGQ1)))"),526756.0)</f>
        <v>526756</v>
      </c>
      <c r="AGR2" s="10">
        <f>IFERROR(__xludf.DUMMYFUNCTION("SUM(ARRAYFORMULA(ABS(FILTER($C:$C,NOT(ISBLANK($C:$C)))-AGR1)))"),527364.0)</f>
        <v>527364</v>
      </c>
      <c r="AGS2" s="10">
        <f>IFERROR(__xludf.DUMMYFUNCTION("SUM(ARRAYFORMULA(ABS(FILTER($C:$C,NOT(ISBLANK($C:$C)))-AGS1)))"),527974.0)</f>
        <v>527974</v>
      </c>
      <c r="AGT2" s="10">
        <f>IFERROR(__xludf.DUMMYFUNCTION("SUM(ARRAYFORMULA(ABS(FILTER($C:$C,NOT(ISBLANK($C:$C)))-AGT1)))"),528584.0)</f>
        <v>528584</v>
      </c>
      <c r="AGU2" s="10">
        <f>IFERROR(__xludf.DUMMYFUNCTION("SUM(ARRAYFORMULA(ABS(FILTER($C:$C,NOT(ISBLANK($C:$C)))-AGU1)))"),529194.0)</f>
        <v>529194</v>
      </c>
      <c r="AGV2" s="10">
        <f>IFERROR(__xludf.DUMMYFUNCTION("SUM(ARRAYFORMULA(ABS(FILTER($C:$C,NOT(ISBLANK($C:$C)))-AGV1)))"),529808.0)</f>
        <v>529808</v>
      </c>
      <c r="AGW2" s="10">
        <f>IFERROR(__xludf.DUMMYFUNCTION("SUM(ARRAYFORMULA(ABS(FILTER($C:$C,NOT(ISBLANK($C:$C)))-AGW1)))"),530422.0)</f>
        <v>530422</v>
      </c>
      <c r="AGX2" s="10">
        <f>IFERROR(__xludf.DUMMYFUNCTION("SUM(ARRAYFORMULA(ABS(FILTER($C:$C,NOT(ISBLANK($C:$C)))-AGX1)))"),531038.0)</f>
        <v>531038</v>
      </c>
      <c r="AGY2" s="10">
        <f>IFERROR(__xludf.DUMMYFUNCTION("SUM(ARRAYFORMULA(ABS(FILTER($C:$C,NOT(ISBLANK($C:$C)))-AGY1)))"),531654.0)</f>
        <v>531654</v>
      </c>
      <c r="AGZ2" s="10">
        <f>IFERROR(__xludf.DUMMYFUNCTION("SUM(ARRAYFORMULA(ABS(FILTER($C:$C,NOT(ISBLANK($C:$C)))-AGZ1)))"),532270.0)</f>
        <v>532270</v>
      </c>
      <c r="AHA2" s="10">
        <f>IFERROR(__xludf.DUMMYFUNCTION("SUM(ARRAYFORMULA(ABS(FILTER($C:$C,NOT(ISBLANK($C:$C)))-AHA1)))"),532886.0)</f>
        <v>532886</v>
      </c>
      <c r="AHB2" s="10">
        <f>IFERROR(__xludf.DUMMYFUNCTION("SUM(ARRAYFORMULA(ABS(FILTER($C:$C,NOT(ISBLANK($C:$C)))-AHB1)))"),533504.0)</f>
        <v>533504</v>
      </c>
      <c r="AHC2" s="10">
        <f>IFERROR(__xludf.DUMMYFUNCTION("SUM(ARRAYFORMULA(ABS(FILTER($C:$C,NOT(ISBLANK($C:$C)))-AHC1)))"),534124.0)</f>
        <v>534124</v>
      </c>
      <c r="AHD2" s="10">
        <f>IFERROR(__xludf.DUMMYFUNCTION("SUM(ARRAYFORMULA(ABS(FILTER($C:$C,NOT(ISBLANK($C:$C)))-AHD1)))"),534744.0)</f>
        <v>534744</v>
      </c>
      <c r="AHE2" s="10">
        <f>IFERROR(__xludf.DUMMYFUNCTION("SUM(ARRAYFORMULA(ABS(FILTER($C:$C,NOT(ISBLANK($C:$C)))-AHE1)))"),535364.0)</f>
        <v>535364</v>
      </c>
      <c r="AHF2" s="10">
        <f>IFERROR(__xludf.DUMMYFUNCTION("SUM(ARRAYFORMULA(ABS(FILTER($C:$C,NOT(ISBLANK($C:$C)))-AHF1)))"),535986.0)</f>
        <v>535986</v>
      </c>
      <c r="AHG2" s="10">
        <f>IFERROR(__xludf.DUMMYFUNCTION("SUM(ARRAYFORMULA(ABS(FILTER($C:$C,NOT(ISBLANK($C:$C)))-AHG1)))"),536608.0)</f>
        <v>536608</v>
      </c>
      <c r="AHH2" s="10">
        <f>IFERROR(__xludf.DUMMYFUNCTION("SUM(ARRAYFORMULA(ABS(FILTER($C:$C,NOT(ISBLANK($C:$C)))-AHH1)))"),537234.0)</f>
        <v>537234</v>
      </c>
      <c r="AHI2" s="10">
        <f>IFERROR(__xludf.DUMMYFUNCTION("SUM(ARRAYFORMULA(ABS(FILTER($C:$C,NOT(ISBLANK($C:$C)))-AHI1)))"),537860.0)</f>
        <v>537860</v>
      </c>
      <c r="AHJ2" s="10">
        <f>IFERROR(__xludf.DUMMYFUNCTION("SUM(ARRAYFORMULA(ABS(FILTER($C:$C,NOT(ISBLANK($C:$C)))-AHJ1)))"),538486.0)</f>
        <v>538486</v>
      </c>
      <c r="AHK2" s="10">
        <f>IFERROR(__xludf.DUMMYFUNCTION("SUM(ARRAYFORMULA(ABS(FILTER($C:$C,NOT(ISBLANK($C:$C)))-AHK1)))"),539112.0)</f>
        <v>539112</v>
      </c>
      <c r="AHL2" s="10">
        <f>IFERROR(__xludf.DUMMYFUNCTION("SUM(ARRAYFORMULA(ABS(FILTER($C:$C,NOT(ISBLANK($C:$C)))-AHL1)))"),539738.0)</f>
        <v>539738</v>
      </c>
      <c r="AHM2" s="10">
        <f>IFERROR(__xludf.DUMMYFUNCTION("SUM(ARRAYFORMULA(ABS(FILTER($C:$C,NOT(ISBLANK($C:$C)))-AHM1)))"),540364.0)</f>
        <v>540364</v>
      </c>
      <c r="AHN2" s="10">
        <f>IFERROR(__xludf.DUMMYFUNCTION("SUM(ARRAYFORMULA(ABS(FILTER($C:$C,NOT(ISBLANK($C:$C)))-AHN1)))"),540992.0)</f>
        <v>540992</v>
      </c>
      <c r="AHO2" s="10">
        <f>IFERROR(__xludf.DUMMYFUNCTION("SUM(ARRAYFORMULA(ABS(FILTER($C:$C,NOT(ISBLANK($C:$C)))-AHO1)))"),541620.0)</f>
        <v>541620</v>
      </c>
      <c r="AHP2" s="10">
        <f>IFERROR(__xludf.DUMMYFUNCTION("SUM(ARRAYFORMULA(ABS(FILTER($C:$C,NOT(ISBLANK($C:$C)))-AHP1)))"),542248.0)</f>
        <v>542248</v>
      </c>
      <c r="AHQ2" s="10">
        <f>IFERROR(__xludf.DUMMYFUNCTION("SUM(ARRAYFORMULA(ABS(FILTER($C:$C,NOT(ISBLANK($C:$C)))-AHQ1)))"),542876.0)</f>
        <v>542876</v>
      </c>
      <c r="AHR2" s="10">
        <f>IFERROR(__xludf.DUMMYFUNCTION("SUM(ARRAYFORMULA(ABS(FILTER($C:$C,NOT(ISBLANK($C:$C)))-AHR1)))"),543504.0)</f>
        <v>543504</v>
      </c>
      <c r="AHS2" s="10">
        <f>IFERROR(__xludf.DUMMYFUNCTION("SUM(ARRAYFORMULA(ABS(FILTER($C:$C,NOT(ISBLANK($C:$C)))-AHS1)))"),544132.0)</f>
        <v>544132</v>
      </c>
      <c r="AHT2" s="10">
        <f>IFERROR(__xludf.DUMMYFUNCTION("SUM(ARRAYFORMULA(ABS(FILTER($C:$C,NOT(ISBLANK($C:$C)))-AHT1)))"),544766.0)</f>
        <v>544766</v>
      </c>
      <c r="AHU2" s="10">
        <f>IFERROR(__xludf.DUMMYFUNCTION("SUM(ARRAYFORMULA(ABS(FILTER($C:$C,NOT(ISBLANK($C:$C)))-AHU1)))"),545400.0)</f>
        <v>545400</v>
      </c>
      <c r="AHV2" s="10">
        <f>IFERROR(__xludf.DUMMYFUNCTION("SUM(ARRAYFORMULA(ABS(FILTER($C:$C,NOT(ISBLANK($C:$C)))-AHV1)))"),546034.0)</f>
        <v>546034</v>
      </c>
      <c r="AHW2" s="10">
        <f>IFERROR(__xludf.DUMMYFUNCTION("SUM(ARRAYFORMULA(ABS(FILTER($C:$C,NOT(ISBLANK($C:$C)))-AHW1)))"),546668.0)</f>
        <v>546668</v>
      </c>
      <c r="AHX2" s="10">
        <f>IFERROR(__xludf.DUMMYFUNCTION("SUM(ARRAYFORMULA(ABS(FILTER($C:$C,NOT(ISBLANK($C:$C)))-AHX1)))"),547306.0)</f>
        <v>547306</v>
      </c>
      <c r="AHY2" s="10">
        <f>IFERROR(__xludf.DUMMYFUNCTION("SUM(ARRAYFORMULA(ABS(FILTER($C:$C,NOT(ISBLANK($C:$C)))-AHY1)))"),547944.0)</f>
        <v>547944</v>
      </c>
      <c r="AHZ2" s="10">
        <f>IFERROR(__xludf.DUMMYFUNCTION("SUM(ARRAYFORMULA(ABS(FILTER($C:$C,NOT(ISBLANK($C:$C)))-AHZ1)))"),548582.0)</f>
        <v>548582</v>
      </c>
      <c r="AIA2" s="10">
        <f>IFERROR(__xludf.DUMMYFUNCTION("SUM(ARRAYFORMULA(ABS(FILTER($C:$C,NOT(ISBLANK($C:$C)))-AIA1)))"),549220.0)</f>
        <v>549220</v>
      </c>
      <c r="AIB2" s="10">
        <f>IFERROR(__xludf.DUMMYFUNCTION("SUM(ARRAYFORMULA(ABS(FILTER($C:$C,NOT(ISBLANK($C:$C)))-AIB1)))"),549860.0)</f>
        <v>549860</v>
      </c>
      <c r="AIC2" s="10">
        <f>IFERROR(__xludf.DUMMYFUNCTION("SUM(ARRAYFORMULA(ABS(FILTER($C:$C,NOT(ISBLANK($C:$C)))-AIC1)))"),550500.0)</f>
        <v>550500</v>
      </c>
      <c r="AID2" s="10">
        <f>IFERROR(__xludf.DUMMYFUNCTION("SUM(ARRAYFORMULA(ABS(FILTER($C:$C,NOT(ISBLANK($C:$C)))-AID1)))"),551140.0)</f>
        <v>551140</v>
      </c>
      <c r="AIE2" s="10">
        <f>IFERROR(__xludf.DUMMYFUNCTION("SUM(ARRAYFORMULA(ABS(FILTER($C:$C,NOT(ISBLANK($C:$C)))-AIE1)))"),551784.0)</f>
        <v>551784</v>
      </c>
      <c r="AIF2" s="10">
        <f>IFERROR(__xludf.DUMMYFUNCTION("SUM(ARRAYFORMULA(ABS(FILTER($C:$C,NOT(ISBLANK($C:$C)))-AIF1)))"),552428.0)</f>
        <v>552428</v>
      </c>
      <c r="AIG2" s="10">
        <f>IFERROR(__xludf.DUMMYFUNCTION("SUM(ARRAYFORMULA(ABS(FILTER($C:$C,NOT(ISBLANK($C:$C)))-AIG1)))"),553074.0)</f>
        <v>553074</v>
      </c>
      <c r="AIH2" s="10">
        <f>IFERROR(__xludf.DUMMYFUNCTION("SUM(ARRAYFORMULA(ABS(FILTER($C:$C,NOT(ISBLANK($C:$C)))-AIH1)))"),553724.0)</f>
        <v>553724</v>
      </c>
      <c r="AII2" s="10">
        <f>IFERROR(__xludf.DUMMYFUNCTION("SUM(ARRAYFORMULA(ABS(FILTER($C:$C,NOT(ISBLANK($C:$C)))-AII1)))"),554376.0)</f>
        <v>554376</v>
      </c>
      <c r="AIJ2" s="10">
        <f>IFERROR(__xludf.DUMMYFUNCTION("SUM(ARRAYFORMULA(ABS(FILTER($C:$C,NOT(ISBLANK($C:$C)))-AIJ1)))"),555028.0)</f>
        <v>555028</v>
      </c>
      <c r="AIK2" s="10">
        <f>IFERROR(__xludf.DUMMYFUNCTION("SUM(ARRAYFORMULA(ABS(FILTER($C:$C,NOT(ISBLANK($C:$C)))-AIK1)))"),555680.0)</f>
        <v>555680</v>
      </c>
      <c r="AIL2" s="10">
        <f>IFERROR(__xludf.DUMMYFUNCTION("SUM(ARRAYFORMULA(ABS(FILTER($C:$C,NOT(ISBLANK($C:$C)))-AIL1)))"),556332.0)</f>
        <v>556332</v>
      </c>
      <c r="AIM2" s="10">
        <f>IFERROR(__xludf.DUMMYFUNCTION("SUM(ARRAYFORMULA(ABS(FILTER($C:$C,NOT(ISBLANK($C:$C)))-AIM1)))"),556984.0)</f>
        <v>556984</v>
      </c>
      <c r="AIN2" s="10">
        <f>IFERROR(__xludf.DUMMYFUNCTION("SUM(ARRAYFORMULA(ABS(FILTER($C:$C,NOT(ISBLANK($C:$C)))-AIN1)))"),557636.0)</f>
        <v>557636</v>
      </c>
      <c r="AIO2" s="10">
        <f>IFERROR(__xludf.DUMMYFUNCTION("SUM(ARRAYFORMULA(ABS(FILTER($C:$C,NOT(ISBLANK($C:$C)))-AIO1)))"),558288.0)</f>
        <v>558288</v>
      </c>
      <c r="AIP2" s="10">
        <f>IFERROR(__xludf.DUMMYFUNCTION("SUM(ARRAYFORMULA(ABS(FILTER($C:$C,NOT(ISBLANK($C:$C)))-AIP1)))"),558940.0)</f>
        <v>558940</v>
      </c>
      <c r="AIQ2" s="10">
        <f>IFERROR(__xludf.DUMMYFUNCTION("SUM(ARRAYFORMULA(ABS(FILTER($C:$C,NOT(ISBLANK($C:$C)))-AIQ1)))"),559596.0)</f>
        <v>559596</v>
      </c>
      <c r="AIR2" s="10">
        <f>IFERROR(__xludf.DUMMYFUNCTION("SUM(ARRAYFORMULA(ABS(FILTER($C:$C,NOT(ISBLANK($C:$C)))-AIR1)))"),560252.0)</f>
        <v>560252</v>
      </c>
      <c r="AIS2" s="10">
        <f>IFERROR(__xludf.DUMMYFUNCTION("SUM(ARRAYFORMULA(ABS(FILTER($C:$C,NOT(ISBLANK($C:$C)))-AIS1)))"),560908.0)</f>
        <v>560908</v>
      </c>
      <c r="AIT2" s="10">
        <f>IFERROR(__xludf.DUMMYFUNCTION("SUM(ARRAYFORMULA(ABS(FILTER($C:$C,NOT(ISBLANK($C:$C)))-AIT1)))"),561564.0)</f>
        <v>561564</v>
      </c>
      <c r="AIU2" s="10">
        <f>IFERROR(__xludf.DUMMYFUNCTION("SUM(ARRAYFORMULA(ABS(FILTER($C:$C,NOT(ISBLANK($C:$C)))-AIU1)))"),562220.0)</f>
        <v>562220</v>
      </c>
      <c r="AIV2" s="10">
        <f>IFERROR(__xludf.DUMMYFUNCTION("SUM(ARRAYFORMULA(ABS(FILTER($C:$C,NOT(ISBLANK($C:$C)))-AIV1)))"),562876.0)</f>
        <v>562876</v>
      </c>
      <c r="AIW2" s="10">
        <f>IFERROR(__xludf.DUMMYFUNCTION("SUM(ARRAYFORMULA(ABS(FILTER($C:$C,NOT(ISBLANK($C:$C)))-AIW1)))"),563532.0)</f>
        <v>563532</v>
      </c>
      <c r="AIX2" s="10">
        <f>IFERROR(__xludf.DUMMYFUNCTION("SUM(ARRAYFORMULA(ABS(FILTER($C:$C,NOT(ISBLANK($C:$C)))-AIX1)))"),564190.0)</f>
        <v>564190</v>
      </c>
      <c r="AIY2" s="10">
        <f>IFERROR(__xludf.DUMMYFUNCTION("SUM(ARRAYFORMULA(ABS(FILTER($C:$C,NOT(ISBLANK($C:$C)))-AIY1)))"),564848.0)</f>
        <v>564848</v>
      </c>
      <c r="AIZ2" s="10">
        <f>IFERROR(__xludf.DUMMYFUNCTION("SUM(ARRAYFORMULA(ABS(FILTER($C:$C,NOT(ISBLANK($C:$C)))-AIZ1)))"),565506.0)</f>
        <v>565506</v>
      </c>
      <c r="AJA2" s="10">
        <f>IFERROR(__xludf.DUMMYFUNCTION("SUM(ARRAYFORMULA(ABS(FILTER($C:$C,NOT(ISBLANK($C:$C)))-AJA1)))"),566164.0)</f>
        <v>566164</v>
      </c>
      <c r="AJB2" s="10">
        <f>IFERROR(__xludf.DUMMYFUNCTION("SUM(ARRAYFORMULA(ABS(FILTER($C:$C,NOT(ISBLANK($C:$C)))-AJB1)))"),566822.0)</f>
        <v>566822</v>
      </c>
      <c r="AJC2" s="10">
        <f>IFERROR(__xludf.DUMMYFUNCTION("SUM(ARRAYFORMULA(ABS(FILTER($C:$C,NOT(ISBLANK($C:$C)))-AJC1)))"),567480.0)</f>
        <v>567480</v>
      </c>
      <c r="AJD2" s="10">
        <f>IFERROR(__xludf.DUMMYFUNCTION("SUM(ARRAYFORMULA(ABS(FILTER($C:$C,NOT(ISBLANK($C:$C)))-AJD1)))"),568140.0)</f>
        <v>568140</v>
      </c>
      <c r="AJE2" s="10">
        <f>IFERROR(__xludf.DUMMYFUNCTION("SUM(ARRAYFORMULA(ABS(FILTER($C:$C,NOT(ISBLANK($C:$C)))-AJE1)))"),568800.0)</f>
        <v>568800</v>
      </c>
      <c r="AJF2" s="10">
        <f>IFERROR(__xludf.DUMMYFUNCTION("SUM(ARRAYFORMULA(ABS(FILTER($C:$C,NOT(ISBLANK($C:$C)))-AJF1)))"),569460.0)</f>
        <v>569460</v>
      </c>
      <c r="AJG2" s="10">
        <f>IFERROR(__xludf.DUMMYFUNCTION("SUM(ARRAYFORMULA(ABS(FILTER($C:$C,NOT(ISBLANK($C:$C)))-AJG1)))"),570120.0)</f>
        <v>570120</v>
      </c>
      <c r="AJH2" s="10">
        <f>IFERROR(__xludf.DUMMYFUNCTION("SUM(ARRAYFORMULA(ABS(FILTER($C:$C,NOT(ISBLANK($C:$C)))-AJH1)))"),570780.0)</f>
        <v>570780</v>
      </c>
      <c r="AJI2" s="10">
        <f>IFERROR(__xludf.DUMMYFUNCTION("SUM(ARRAYFORMULA(ABS(FILTER($C:$C,NOT(ISBLANK($C:$C)))-AJI1)))"),571440.0)</f>
        <v>571440</v>
      </c>
      <c r="AJJ2" s="10">
        <f>IFERROR(__xludf.DUMMYFUNCTION("SUM(ARRAYFORMULA(ABS(FILTER($C:$C,NOT(ISBLANK($C:$C)))-AJJ1)))"),572100.0)</f>
        <v>572100</v>
      </c>
      <c r="AJK2" s="10">
        <f>IFERROR(__xludf.DUMMYFUNCTION("SUM(ARRAYFORMULA(ABS(FILTER($C:$C,NOT(ISBLANK($C:$C)))-AJK1)))"),572762.0)</f>
        <v>572762</v>
      </c>
      <c r="AJL2" s="10">
        <f>IFERROR(__xludf.DUMMYFUNCTION("SUM(ARRAYFORMULA(ABS(FILTER($C:$C,NOT(ISBLANK($C:$C)))-AJL1)))"),573424.0)</f>
        <v>573424</v>
      </c>
      <c r="AJM2" s="10">
        <f>IFERROR(__xludf.DUMMYFUNCTION("SUM(ARRAYFORMULA(ABS(FILTER($C:$C,NOT(ISBLANK($C:$C)))-AJM1)))"),574086.0)</f>
        <v>574086</v>
      </c>
      <c r="AJN2" s="10">
        <f>IFERROR(__xludf.DUMMYFUNCTION("SUM(ARRAYFORMULA(ABS(FILTER($C:$C,NOT(ISBLANK($C:$C)))-AJN1)))"),574748.0)</f>
        <v>574748</v>
      </c>
      <c r="AJO2" s="10">
        <f>IFERROR(__xludf.DUMMYFUNCTION("SUM(ARRAYFORMULA(ABS(FILTER($C:$C,NOT(ISBLANK($C:$C)))-AJO1)))"),575414.0)</f>
        <v>575414</v>
      </c>
      <c r="AJP2" s="10">
        <f>IFERROR(__xludf.DUMMYFUNCTION("SUM(ARRAYFORMULA(ABS(FILTER($C:$C,NOT(ISBLANK($C:$C)))-AJP1)))"),576080.0)</f>
        <v>576080</v>
      </c>
      <c r="AJQ2" s="10">
        <f>IFERROR(__xludf.DUMMYFUNCTION("SUM(ARRAYFORMULA(ABS(FILTER($C:$C,NOT(ISBLANK($C:$C)))-AJQ1)))"),576746.0)</f>
        <v>576746</v>
      </c>
      <c r="AJR2" s="10">
        <f>IFERROR(__xludf.DUMMYFUNCTION("SUM(ARRAYFORMULA(ABS(FILTER($C:$C,NOT(ISBLANK($C:$C)))-AJR1)))"),577412.0)</f>
        <v>577412</v>
      </c>
      <c r="AJS2" s="10">
        <f>IFERROR(__xludf.DUMMYFUNCTION("SUM(ARRAYFORMULA(ABS(FILTER($C:$C,NOT(ISBLANK($C:$C)))-AJS1)))"),578078.0)</f>
        <v>578078</v>
      </c>
      <c r="AJT2" s="10">
        <f>IFERROR(__xludf.DUMMYFUNCTION("SUM(ARRAYFORMULA(ABS(FILTER($C:$C,NOT(ISBLANK($C:$C)))-AJT1)))"),578744.0)</f>
        <v>578744</v>
      </c>
      <c r="AJU2" s="10">
        <f>IFERROR(__xludf.DUMMYFUNCTION("SUM(ARRAYFORMULA(ABS(FILTER($C:$C,NOT(ISBLANK($C:$C)))-AJU1)))"),579412.0)</f>
        <v>579412</v>
      </c>
      <c r="AJV2" s="10">
        <f>IFERROR(__xludf.DUMMYFUNCTION("SUM(ARRAYFORMULA(ABS(FILTER($C:$C,NOT(ISBLANK($C:$C)))-AJV1)))"),580080.0)</f>
        <v>580080</v>
      </c>
      <c r="AJW2" s="10">
        <f>IFERROR(__xludf.DUMMYFUNCTION("SUM(ARRAYFORMULA(ABS(FILTER($C:$C,NOT(ISBLANK($C:$C)))-AJW1)))"),580748.0)</f>
        <v>580748</v>
      </c>
      <c r="AJX2" s="10">
        <f>IFERROR(__xludf.DUMMYFUNCTION("SUM(ARRAYFORMULA(ABS(FILTER($C:$C,NOT(ISBLANK($C:$C)))-AJX1)))"),581416.0)</f>
        <v>581416</v>
      </c>
      <c r="AJY2" s="10">
        <f>IFERROR(__xludf.DUMMYFUNCTION("SUM(ARRAYFORMULA(ABS(FILTER($C:$C,NOT(ISBLANK($C:$C)))-AJY1)))"),582086.0)</f>
        <v>582086</v>
      </c>
      <c r="AJZ2" s="10">
        <f>IFERROR(__xludf.DUMMYFUNCTION("SUM(ARRAYFORMULA(ABS(FILTER($C:$C,NOT(ISBLANK($C:$C)))-AJZ1)))"),582756.0)</f>
        <v>582756</v>
      </c>
      <c r="AKA2" s="10">
        <f>IFERROR(__xludf.DUMMYFUNCTION("SUM(ARRAYFORMULA(ABS(FILTER($C:$C,NOT(ISBLANK($C:$C)))-AKA1)))"),583428.0)</f>
        <v>583428</v>
      </c>
      <c r="AKB2" s="10">
        <f>IFERROR(__xludf.DUMMYFUNCTION("SUM(ARRAYFORMULA(ABS(FILTER($C:$C,NOT(ISBLANK($C:$C)))-AKB1)))"),584102.0)</f>
        <v>584102</v>
      </c>
      <c r="AKC2" s="10">
        <f>IFERROR(__xludf.DUMMYFUNCTION("SUM(ARRAYFORMULA(ABS(FILTER($C:$C,NOT(ISBLANK($C:$C)))-AKC1)))"),584776.0)</f>
        <v>584776</v>
      </c>
      <c r="AKD2" s="10">
        <f>IFERROR(__xludf.DUMMYFUNCTION("SUM(ARRAYFORMULA(ABS(FILTER($C:$C,NOT(ISBLANK($C:$C)))-AKD1)))"),585450.0)</f>
        <v>585450</v>
      </c>
      <c r="AKE2" s="10">
        <f>IFERROR(__xludf.DUMMYFUNCTION("SUM(ARRAYFORMULA(ABS(FILTER($C:$C,NOT(ISBLANK($C:$C)))-AKE1)))"),586126.0)</f>
        <v>586126</v>
      </c>
      <c r="AKF2" s="10">
        <f>IFERROR(__xludf.DUMMYFUNCTION("SUM(ARRAYFORMULA(ABS(FILTER($C:$C,NOT(ISBLANK($C:$C)))-AKF1)))"),586802.0)</f>
        <v>586802</v>
      </c>
      <c r="AKG2" s="10">
        <f>IFERROR(__xludf.DUMMYFUNCTION("SUM(ARRAYFORMULA(ABS(FILTER($C:$C,NOT(ISBLANK($C:$C)))-AKG1)))"),587480.0)</f>
        <v>587480</v>
      </c>
      <c r="AKH2" s="10">
        <f>IFERROR(__xludf.DUMMYFUNCTION("SUM(ARRAYFORMULA(ABS(FILTER($C:$C,NOT(ISBLANK($C:$C)))-AKH1)))"),588158.0)</f>
        <v>588158</v>
      </c>
      <c r="AKI2" s="10">
        <f>IFERROR(__xludf.DUMMYFUNCTION("SUM(ARRAYFORMULA(ABS(FILTER($C:$C,NOT(ISBLANK($C:$C)))-AKI1)))"),588836.0)</f>
        <v>588836</v>
      </c>
      <c r="AKJ2" s="10">
        <f>IFERROR(__xludf.DUMMYFUNCTION("SUM(ARRAYFORMULA(ABS(FILTER($C:$C,NOT(ISBLANK($C:$C)))-AKJ1)))"),589514.0)</f>
        <v>589514</v>
      </c>
      <c r="AKK2" s="10">
        <f>IFERROR(__xludf.DUMMYFUNCTION("SUM(ARRAYFORMULA(ABS(FILTER($C:$C,NOT(ISBLANK($C:$C)))-AKK1)))"),590192.0)</f>
        <v>590192</v>
      </c>
      <c r="AKL2" s="10">
        <f>IFERROR(__xludf.DUMMYFUNCTION("SUM(ARRAYFORMULA(ABS(FILTER($C:$C,NOT(ISBLANK($C:$C)))-AKL1)))"),590870.0)</f>
        <v>590870</v>
      </c>
      <c r="AKM2" s="10">
        <f>IFERROR(__xludf.DUMMYFUNCTION("SUM(ARRAYFORMULA(ABS(FILTER($C:$C,NOT(ISBLANK($C:$C)))-AKM1)))"),591548.0)</f>
        <v>591548</v>
      </c>
      <c r="AKN2" s="10">
        <f>IFERROR(__xludf.DUMMYFUNCTION("SUM(ARRAYFORMULA(ABS(FILTER($C:$C,NOT(ISBLANK($C:$C)))-AKN1)))"),592226.0)</f>
        <v>592226</v>
      </c>
      <c r="AKO2" s="10">
        <f>IFERROR(__xludf.DUMMYFUNCTION("SUM(ARRAYFORMULA(ABS(FILTER($C:$C,NOT(ISBLANK($C:$C)))-AKO1)))"),592904.0)</f>
        <v>592904</v>
      </c>
      <c r="AKP2" s="10">
        <f>IFERROR(__xludf.DUMMYFUNCTION("SUM(ARRAYFORMULA(ABS(FILTER($C:$C,NOT(ISBLANK($C:$C)))-AKP1)))"),593584.0)</f>
        <v>593584</v>
      </c>
      <c r="AKQ2" s="10">
        <f>IFERROR(__xludf.DUMMYFUNCTION("SUM(ARRAYFORMULA(ABS(FILTER($C:$C,NOT(ISBLANK($C:$C)))-AKQ1)))"),594266.0)</f>
        <v>594266</v>
      </c>
      <c r="AKR2" s="10">
        <f>IFERROR(__xludf.DUMMYFUNCTION("SUM(ARRAYFORMULA(ABS(FILTER($C:$C,NOT(ISBLANK($C:$C)))-AKR1)))"),594948.0)</f>
        <v>594948</v>
      </c>
      <c r="AKS2" s="10">
        <f>IFERROR(__xludf.DUMMYFUNCTION("SUM(ARRAYFORMULA(ABS(FILTER($C:$C,NOT(ISBLANK($C:$C)))-AKS1)))"),595630.0)</f>
        <v>595630</v>
      </c>
      <c r="AKT2" s="10">
        <f>IFERROR(__xludf.DUMMYFUNCTION("SUM(ARRAYFORMULA(ABS(FILTER($C:$C,NOT(ISBLANK($C:$C)))-AKT1)))"),596314.0)</f>
        <v>596314</v>
      </c>
      <c r="AKU2" s="10">
        <f>IFERROR(__xludf.DUMMYFUNCTION("SUM(ARRAYFORMULA(ABS(FILTER($C:$C,NOT(ISBLANK($C:$C)))-AKU1)))"),596998.0)</f>
        <v>596998</v>
      </c>
      <c r="AKV2" s="10">
        <f>IFERROR(__xludf.DUMMYFUNCTION("SUM(ARRAYFORMULA(ABS(FILTER($C:$C,NOT(ISBLANK($C:$C)))-AKV1)))"),597682.0)</f>
        <v>597682</v>
      </c>
      <c r="AKW2" s="10">
        <f>IFERROR(__xludf.DUMMYFUNCTION("SUM(ARRAYFORMULA(ABS(FILTER($C:$C,NOT(ISBLANK($C:$C)))-AKW1)))"),598368.0)</f>
        <v>598368</v>
      </c>
      <c r="AKX2" s="10">
        <f>IFERROR(__xludf.DUMMYFUNCTION("SUM(ARRAYFORMULA(ABS(FILTER($C:$C,NOT(ISBLANK($C:$C)))-AKX1)))"),599054.0)</f>
        <v>599054</v>
      </c>
      <c r="AKY2" s="10">
        <f>IFERROR(__xludf.DUMMYFUNCTION("SUM(ARRAYFORMULA(ABS(FILTER($C:$C,NOT(ISBLANK($C:$C)))-AKY1)))"),599740.0)</f>
        <v>599740</v>
      </c>
      <c r="AKZ2" s="10">
        <f>IFERROR(__xludf.DUMMYFUNCTION("SUM(ARRAYFORMULA(ABS(FILTER($C:$C,NOT(ISBLANK($C:$C)))-AKZ1)))"),600428.0)</f>
        <v>600428</v>
      </c>
      <c r="ALA2" s="10">
        <f>IFERROR(__xludf.DUMMYFUNCTION("SUM(ARRAYFORMULA(ABS(FILTER($C:$C,NOT(ISBLANK($C:$C)))-ALA1)))"),601116.0)</f>
        <v>601116</v>
      </c>
      <c r="ALB2" s="10">
        <f>IFERROR(__xludf.DUMMYFUNCTION("SUM(ARRAYFORMULA(ABS(FILTER($C:$C,NOT(ISBLANK($C:$C)))-ALB1)))"),601808.0)</f>
        <v>601808</v>
      </c>
      <c r="ALC2" s="10">
        <f>IFERROR(__xludf.DUMMYFUNCTION("SUM(ARRAYFORMULA(ABS(FILTER($C:$C,NOT(ISBLANK($C:$C)))-ALC1)))"),602500.0)</f>
        <v>602500</v>
      </c>
      <c r="ALD2" s="10">
        <f>IFERROR(__xludf.DUMMYFUNCTION("SUM(ARRAYFORMULA(ABS(FILTER($C:$C,NOT(ISBLANK($C:$C)))-ALD1)))"),603192.0)</f>
        <v>603192</v>
      </c>
      <c r="ALE2" s="10">
        <f>IFERROR(__xludf.DUMMYFUNCTION("SUM(ARRAYFORMULA(ABS(FILTER($C:$C,NOT(ISBLANK($C:$C)))-ALE1)))"),603884.0)</f>
        <v>603884</v>
      </c>
      <c r="ALF2" s="10">
        <f>IFERROR(__xludf.DUMMYFUNCTION("SUM(ARRAYFORMULA(ABS(FILTER($C:$C,NOT(ISBLANK($C:$C)))-ALF1)))"),604578.0)</f>
        <v>604578</v>
      </c>
      <c r="ALG2" s="10">
        <f>IFERROR(__xludf.DUMMYFUNCTION("SUM(ARRAYFORMULA(ABS(FILTER($C:$C,NOT(ISBLANK($C:$C)))-ALG1)))"),605272.0)</f>
        <v>605272</v>
      </c>
      <c r="ALH2" s="10">
        <f>IFERROR(__xludf.DUMMYFUNCTION("SUM(ARRAYFORMULA(ABS(FILTER($C:$C,NOT(ISBLANK($C:$C)))-ALH1)))"),605966.0)</f>
        <v>605966</v>
      </c>
      <c r="ALI2" s="10">
        <f>IFERROR(__xludf.DUMMYFUNCTION("SUM(ARRAYFORMULA(ABS(FILTER($C:$C,NOT(ISBLANK($C:$C)))-ALI1)))"),606660.0)</f>
        <v>606660</v>
      </c>
      <c r="ALJ2" s="10">
        <f>IFERROR(__xludf.DUMMYFUNCTION("SUM(ARRAYFORMULA(ABS(FILTER($C:$C,NOT(ISBLANK($C:$C)))-ALJ1)))"),607356.0)</f>
        <v>607356</v>
      </c>
      <c r="ALK2" s="10">
        <f>IFERROR(__xludf.DUMMYFUNCTION("SUM(ARRAYFORMULA(ABS(FILTER($C:$C,NOT(ISBLANK($C:$C)))-ALK1)))"),608052.0)</f>
        <v>608052</v>
      </c>
      <c r="ALL2" s="10">
        <f>IFERROR(__xludf.DUMMYFUNCTION("SUM(ARRAYFORMULA(ABS(FILTER($C:$C,NOT(ISBLANK($C:$C)))-ALL1)))"),608748.0)</f>
        <v>608748</v>
      </c>
      <c r="ALM2" s="10">
        <f>IFERROR(__xludf.DUMMYFUNCTION("SUM(ARRAYFORMULA(ABS(FILTER($C:$C,NOT(ISBLANK($C:$C)))-ALM1)))"),609444.0)</f>
        <v>609444</v>
      </c>
      <c r="ALN2" s="10">
        <f>IFERROR(__xludf.DUMMYFUNCTION("SUM(ARRAYFORMULA(ABS(FILTER($C:$C,NOT(ISBLANK($C:$C)))-ALN1)))"),610142.0)</f>
        <v>610142</v>
      </c>
      <c r="ALO2" s="10">
        <f>IFERROR(__xludf.DUMMYFUNCTION("SUM(ARRAYFORMULA(ABS(FILTER($C:$C,NOT(ISBLANK($C:$C)))-ALO1)))"),610840.0)</f>
        <v>610840</v>
      </c>
      <c r="ALP2" s="10">
        <f>IFERROR(__xludf.DUMMYFUNCTION("SUM(ARRAYFORMULA(ABS(FILTER($C:$C,NOT(ISBLANK($C:$C)))-ALP1)))"),611538.0)</f>
        <v>611538</v>
      </c>
      <c r="ALQ2" s="10">
        <f>IFERROR(__xludf.DUMMYFUNCTION("SUM(ARRAYFORMULA(ABS(FILTER($C:$C,NOT(ISBLANK($C:$C)))-ALQ1)))"),612236.0)</f>
        <v>612236</v>
      </c>
      <c r="ALR2" s="10">
        <f>IFERROR(__xludf.DUMMYFUNCTION("SUM(ARRAYFORMULA(ABS(FILTER($C:$C,NOT(ISBLANK($C:$C)))-ALR1)))"),612936.0)</f>
        <v>612936</v>
      </c>
      <c r="ALS2" s="10">
        <f>IFERROR(__xludf.DUMMYFUNCTION("SUM(ARRAYFORMULA(ABS(FILTER($C:$C,NOT(ISBLANK($C:$C)))-ALS1)))"),613636.0)</f>
        <v>613636</v>
      </c>
      <c r="ALT2" s="10">
        <f>IFERROR(__xludf.DUMMYFUNCTION("SUM(ARRAYFORMULA(ABS(FILTER($C:$C,NOT(ISBLANK($C:$C)))-ALT1)))"),614336.0)</f>
        <v>614336</v>
      </c>
      <c r="ALU2" s="10">
        <f>IFERROR(__xludf.DUMMYFUNCTION("SUM(ARRAYFORMULA(ABS(FILTER($C:$C,NOT(ISBLANK($C:$C)))-ALU1)))"),615038.0)</f>
        <v>615038</v>
      </c>
      <c r="ALV2" s="10">
        <f>IFERROR(__xludf.DUMMYFUNCTION("SUM(ARRAYFORMULA(ABS(FILTER($C:$C,NOT(ISBLANK($C:$C)))-ALV1)))"),615742.0)</f>
        <v>615742</v>
      </c>
      <c r="ALW2" s="10">
        <f>IFERROR(__xludf.DUMMYFUNCTION("SUM(ARRAYFORMULA(ABS(FILTER($C:$C,NOT(ISBLANK($C:$C)))-ALW1)))"),616446.0)</f>
        <v>616446</v>
      </c>
      <c r="ALX2" s="10">
        <f>IFERROR(__xludf.DUMMYFUNCTION("SUM(ARRAYFORMULA(ABS(FILTER($C:$C,NOT(ISBLANK($C:$C)))-ALX1)))"),617150.0)</f>
        <v>617150</v>
      </c>
      <c r="ALY2" s="10">
        <f>IFERROR(__xludf.DUMMYFUNCTION("SUM(ARRAYFORMULA(ABS(FILTER($C:$C,NOT(ISBLANK($C:$C)))-ALY1)))"),617856.0)</f>
        <v>617856</v>
      </c>
      <c r="ALZ2" s="10">
        <f>IFERROR(__xludf.DUMMYFUNCTION("SUM(ARRAYFORMULA(ABS(FILTER($C:$C,NOT(ISBLANK($C:$C)))-ALZ1)))"),618562.0)</f>
        <v>618562</v>
      </c>
      <c r="AMA2" s="10">
        <f>IFERROR(__xludf.DUMMYFUNCTION("SUM(ARRAYFORMULA(ABS(FILTER($C:$C,NOT(ISBLANK($C:$C)))-AMA1)))"),619268.0)</f>
        <v>619268</v>
      </c>
      <c r="AMB2" s="10">
        <f>IFERROR(__xludf.DUMMYFUNCTION("SUM(ARRAYFORMULA(ABS(FILTER($C:$C,NOT(ISBLANK($C:$C)))-AMB1)))"),619974.0)</f>
        <v>619974</v>
      </c>
      <c r="AMC2" s="10">
        <f>IFERROR(__xludf.DUMMYFUNCTION("SUM(ARRAYFORMULA(ABS(FILTER($C:$C,NOT(ISBLANK($C:$C)))-AMC1)))"),620682.0)</f>
        <v>620682</v>
      </c>
      <c r="AMD2" s="10">
        <f>IFERROR(__xludf.DUMMYFUNCTION("SUM(ARRAYFORMULA(ABS(FILTER($C:$C,NOT(ISBLANK($C:$C)))-AMD1)))"),621390.0)</f>
        <v>621390</v>
      </c>
      <c r="AME2" s="10">
        <f>IFERROR(__xludf.DUMMYFUNCTION("SUM(ARRAYFORMULA(ABS(FILTER($C:$C,NOT(ISBLANK($C:$C)))-AME1)))"),622098.0)</f>
        <v>622098</v>
      </c>
      <c r="AMF2" s="10">
        <f>IFERROR(__xludf.DUMMYFUNCTION("SUM(ARRAYFORMULA(ABS(FILTER($C:$C,NOT(ISBLANK($C:$C)))-AMF1)))"),622808.0)</f>
        <v>622808</v>
      </c>
      <c r="AMG2" s="10">
        <f>IFERROR(__xludf.DUMMYFUNCTION("SUM(ARRAYFORMULA(ABS(FILTER($C:$C,NOT(ISBLANK($C:$C)))-AMG1)))"),623520.0)</f>
        <v>623520</v>
      </c>
      <c r="AMH2" s="10">
        <f>IFERROR(__xludf.DUMMYFUNCTION("SUM(ARRAYFORMULA(ABS(FILTER($C:$C,NOT(ISBLANK($C:$C)))-AMH1)))"),624234.0)</f>
        <v>624234</v>
      </c>
      <c r="AMI2" s="10">
        <f>IFERROR(__xludf.DUMMYFUNCTION("SUM(ARRAYFORMULA(ABS(FILTER($C:$C,NOT(ISBLANK($C:$C)))-AMI1)))"),624948.0)</f>
        <v>624948</v>
      </c>
      <c r="AMJ2" s="10">
        <f>IFERROR(__xludf.DUMMYFUNCTION("SUM(ARRAYFORMULA(ABS(FILTER($C:$C,NOT(ISBLANK($C:$C)))-AMJ1)))"),625662.0)</f>
        <v>625662</v>
      </c>
      <c r="AMK2" s="10">
        <f>IFERROR(__xludf.DUMMYFUNCTION("SUM(ARRAYFORMULA(ABS(FILTER($C:$C,NOT(ISBLANK($C:$C)))-AMK1)))"),626376.0)</f>
        <v>626376</v>
      </c>
      <c r="AML2" s="10">
        <f>IFERROR(__xludf.DUMMYFUNCTION("SUM(ARRAYFORMULA(ABS(FILTER($C:$C,NOT(ISBLANK($C:$C)))-AML1)))"),627092.0)</f>
        <v>627092</v>
      </c>
      <c r="AMM2" s="10">
        <f>IFERROR(__xludf.DUMMYFUNCTION("SUM(ARRAYFORMULA(ABS(FILTER($C:$C,NOT(ISBLANK($C:$C)))-AMM1)))"),627808.0)</f>
        <v>627808</v>
      </c>
      <c r="AMN2" s="10">
        <f>IFERROR(__xludf.DUMMYFUNCTION("SUM(ARRAYFORMULA(ABS(FILTER($C:$C,NOT(ISBLANK($C:$C)))-AMN1)))"),628524.0)</f>
        <v>628524</v>
      </c>
      <c r="AMO2" s="10">
        <f>IFERROR(__xludf.DUMMYFUNCTION("SUM(ARRAYFORMULA(ABS(FILTER($C:$C,NOT(ISBLANK($C:$C)))-AMO1)))"),629240.0)</f>
        <v>629240</v>
      </c>
      <c r="AMP2" s="10">
        <f>IFERROR(__xludf.DUMMYFUNCTION("SUM(ARRAYFORMULA(ABS(FILTER($C:$C,NOT(ISBLANK($C:$C)))-AMP1)))"),629956.0)</f>
        <v>629956</v>
      </c>
      <c r="AMQ2" s="10">
        <f>IFERROR(__xludf.DUMMYFUNCTION("SUM(ARRAYFORMULA(ABS(FILTER($C:$C,NOT(ISBLANK($C:$C)))-AMQ1)))"),630674.0)</f>
        <v>630674</v>
      </c>
      <c r="AMR2" s="10">
        <f>IFERROR(__xludf.DUMMYFUNCTION("SUM(ARRAYFORMULA(ABS(FILTER($C:$C,NOT(ISBLANK($C:$C)))-AMR1)))"),631392.0)</f>
        <v>631392</v>
      </c>
      <c r="AMS2" s="10">
        <f>IFERROR(__xludf.DUMMYFUNCTION("SUM(ARRAYFORMULA(ABS(FILTER($C:$C,NOT(ISBLANK($C:$C)))-AMS1)))"),632114.0)</f>
        <v>632114</v>
      </c>
      <c r="AMT2" s="10">
        <f>IFERROR(__xludf.DUMMYFUNCTION("SUM(ARRAYFORMULA(ABS(FILTER($C:$C,NOT(ISBLANK($C:$C)))-AMT1)))"),632836.0)</f>
        <v>632836</v>
      </c>
      <c r="AMU2" s="10">
        <f>IFERROR(__xludf.DUMMYFUNCTION("SUM(ARRAYFORMULA(ABS(FILTER($C:$C,NOT(ISBLANK($C:$C)))-AMU1)))"),633558.0)</f>
        <v>633558</v>
      </c>
      <c r="AMV2" s="10">
        <f>IFERROR(__xludf.DUMMYFUNCTION("SUM(ARRAYFORMULA(ABS(FILTER($C:$C,NOT(ISBLANK($C:$C)))-AMV1)))"),634282.0)</f>
        <v>634282</v>
      </c>
      <c r="AMW2" s="10">
        <f>IFERROR(__xludf.DUMMYFUNCTION("SUM(ARRAYFORMULA(ABS(FILTER($C:$C,NOT(ISBLANK($C:$C)))-AMW1)))"),635006.0)</f>
        <v>635006</v>
      </c>
      <c r="AMX2" s="10">
        <f>IFERROR(__xludf.DUMMYFUNCTION("SUM(ARRAYFORMULA(ABS(FILTER($C:$C,NOT(ISBLANK($C:$C)))-AMX1)))"),635730.0)</f>
        <v>635730</v>
      </c>
      <c r="AMY2" s="10">
        <f>IFERROR(__xludf.DUMMYFUNCTION("SUM(ARRAYFORMULA(ABS(FILTER($C:$C,NOT(ISBLANK($C:$C)))-AMY1)))"),636456.0)</f>
        <v>636456</v>
      </c>
      <c r="AMZ2" s="10">
        <f>IFERROR(__xludf.DUMMYFUNCTION("SUM(ARRAYFORMULA(ABS(FILTER($C:$C,NOT(ISBLANK($C:$C)))-AMZ1)))"),637182.0)</f>
        <v>637182</v>
      </c>
      <c r="ANA2" s="10">
        <f>IFERROR(__xludf.DUMMYFUNCTION("SUM(ARRAYFORMULA(ABS(FILTER($C:$C,NOT(ISBLANK($C:$C)))-ANA1)))"),637908.0)</f>
        <v>637908</v>
      </c>
      <c r="ANB2" s="10">
        <f>IFERROR(__xludf.DUMMYFUNCTION("SUM(ARRAYFORMULA(ABS(FILTER($C:$C,NOT(ISBLANK($C:$C)))-ANB1)))"),638634.0)</f>
        <v>638634</v>
      </c>
      <c r="ANC2" s="10">
        <f>IFERROR(__xludf.DUMMYFUNCTION("SUM(ARRAYFORMULA(ABS(FILTER($C:$C,NOT(ISBLANK($C:$C)))-ANC1)))"),639360.0)</f>
        <v>639360</v>
      </c>
      <c r="AND2" s="10">
        <f>IFERROR(__xludf.DUMMYFUNCTION("SUM(ARRAYFORMULA(ABS(FILTER($C:$C,NOT(ISBLANK($C:$C)))-AND1)))"),640086.0)</f>
        <v>640086</v>
      </c>
      <c r="ANE2" s="10">
        <f>IFERROR(__xludf.DUMMYFUNCTION("SUM(ARRAYFORMULA(ABS(FILTER($C:$C,NOT(ISBLANK($C:$C)))-ANE1)))"),640814.0)</f>
        <v>640814</v>
      </c>
      <c r="ANF2" s="10">
        <f>IFERROR(__xludf.DUMMYFUNCTION("SUM(ARRAYFORMULA(ABS(FILTER($C:$C,NOT(ISBLANK($C:$C)))-ANF1)))"),641542.0)</f>
        <v>641542</v>
      </c>
      <c r="ANG2" s="10">
        <f>IFERROR(__xludf.DUMMYFUNCTION("SUM(ARRAYFORMULA(ABS(FILTER($C:$C,NOT(ISBLANK($C:$C)))-ANG1)))"),642272.0)</f>
        <v>642272</v>
      </c>
      <c r="ANH2" s="10">
        <f>IFERROR(__xludf.DUMMYFUNCTION("SUM(ARRAYFORMULA(ABS(FILTER($C:$C,NOT(ISBLANK($C:$C)))-ANH1)))"),643004.0)</f>
        <v>643004</v>
      </c>
      <c r="ANI2" s="10">
        <f>IFERROR(__xludf.DUMMYFUNCTION("SUM(ARRAYFORMULA(ABS(FILTER($C:$C,NOT(ISBLANK($C:$C)))-ANI1)))"),643736.0)</f>
        <v>643736</v>
      </c>
      <c r="ANJ2" s="10">
        <f>IFERROR(__xludf.DUMMYFUNCTION("SUM(ARRAYFORMULA(ABS(FILTER($C:$C,NOT(ISBLANK($C:$C)))-ANJ1)))"),644468.0)</f>
        <v>644468</v>
      </c>
      <c r="ANK2" s="10">
        <f>IFERROR(__xludf.DUMMYFUNCTION("SUM(ARRAYFORMULA(ABS(FILTER($C:$C,NOT(ISBLANK($C:$C)))-ANK1)))"),645202.0)</f>
        <v>645202</v>
      </c>
      <c r="ANL2" s="10">
        <f>IFERROR(__xludf.DUMMYFUNCTION("SUM(ARRAYFORMULA(ABS(FILTER($C:$C,NOT(ISBLANK($C:$C)))-ANL1)))"),645940.0)</f>
        <v>645940</v>
      </c>
      <c r="ANM2" s="10">
        <f>IFERROR(__xludf.DUMMYFUNCTION("SUM(ARRAYFORMULA(ABS(FILTER($C:$C,NOT(ISBLANK($C:$C)))-ANM1)))"),646678.0)</f>
        <v>646678</v>
      </c>
      <c r="ANN2" s="10">
        <f>IFERROR(__xludf.DUMMYFUNCTION("SUM(ARRAYFORMULA(ABS(FILTER($C:$C,NOT(ISBLANK($C:$C)))-ANN1)))"),647416.0)</f>
        <v>647416</v>
      </c>
      <c r="ANO2" s="10">
        <f>IFERROR(__xludf.DUMMYFUNCTION("SUM(ARRAYFORMULA(ABS(FILTER($C:$C,NOT(ISBLANK($C:$C)))-ANO1)))"),648154.0)</f>
        <v>648154</v>
      </c>
      <c r="ANP2" s="10">
        <f>IFERROR(__xludf.DUMMYFUNCTION("SUM(ARRAYFORMULA(ABS(FILTER($C:$C,NOT(ISBLANK($C:$C)))-ANP1)))"),648894.0)</f>
        <v>648894</v>
      </c>
      <c r="ANQ2" s="10">
        <f>IFERROR(__xludf.DUMMYFUNCTION("SUM(ARRAYFORMULA(ABS(FILTER($C:$C,NOT(ISBLANK($C:$C)))-ANQ1)))"),649634.0)</f>
        <v>649634</v>
      </c>
      <c r="ANR2" s="10">
        <f>IFERROR(__xludf.DUMMYFUNCTION("SUM(ARRAYFORMULA(ABS(FILTER($C:$C,NOT(ISBLANK($C:$C)))-ANR1)))"),650374.0)</f>
        <v>650374</v>
      </c>
      <c r="ANS2" s="10">
        <f>IFERROR(__xludf.DUMMYFUNCTION("SUM(ARRAYFORMULA(ABS(FILTER($C:$C,NOT(ISBLANK($C:$C)))-ANS1)))"),651114.0)</f>
        <v>651114</v>
      </c>
      <c r="ANT2" s="10">
        <f>IFERROR(__xludf.DUMMYFUNCTION("SUM(ARRAYFORMULA(ABS(FILTER($C:$C,NOT(ISBLANK($C:$C)))-ANT1)))"),651858.0)</f>
        <v>651858</v>
      </c>
      <c r="ANU2" s="10">
        <f>IFERROR(__xludf.DUMMYFUNCTION("SUM(ARRAYFORMULA(ABS(FILTER($C:$C,NOT(ISBLANK($C:$C)))-ANU1)))"),652604.0)</f>
        <v>652604</v>
      </c>
      <c r="ANV2" s="10">
        <f>IFERROR(__xludf.DUMMYFUNCTION("SUM(ARRAYFORMULA(ABS(FILTER($C:$C,NOT(ISBLANK($C:$C)))-ANV1)))"),653350.0)</f>
        <v>653350</v>
      </c>
      <c r="ANW2" s="10">
        <f>IFERROR(__xludf.DUMMYFUNCTION("SUM(ARRAYFORMULA(ABS(FILTER($C:$C,NOT(ISBLANK($C:$C)))-ANW1)))"),654096.0)</f>
        <v>654096</v>
      </c>
      <c r="ANX2" s="10">
        <f>IFERROR(__xludf.DUMMYFUNCTION("SUM(ARRAYFORMULA(ABS(FILTER($C:$C,NOT(ISBLANK($C:$C)))-ANX1)))"),654842.0)</f>
        <v>654842</v>
      </c>
      <c r="ANY2" s="10">
        <f>IFERROR(__xludf.DUMMYFUNCTION("SUM(ARRAYFORMULA(ABS(FILTER($C:$C,NOT(ISBLANK($C:$C)))-ANY1)))"),655590.0)</f>
        <v>655590</v>
      </c>
      <c r="ANZ2" s="10">
        <f>IFERROR(__xludf.DUMMYFUNCTION("SUM(ARRAYFORMULA(ABS(FILTER($C:$C,NOT(ISBLANK($C:$C)))-ANZ1)))"),656338.0)</f>
        <v>656338</v>
      </c>
      <c r="AOA2" s="10">
        <f>IFERROR(__xludf.DUMMYFUNCTION("SUM(ARRAYFORMULA(ABS(FILTER($C:$C,NOT(ISBLANK($C:$C)))-AOA1)))"),657086.0)</f>
        <v>657086</v>
      </c>
      <c r="AOB2" s="10">
        <f>IFERROR(__xludf.DUMMYFUNCTION("SUM(ARRAYFORMULA(ABS(FILTER($C:$C,NOT(ISBLANK($C:$C)))-AOB1)))"),657834.0)</f>
        <v>657834</v>
      </c>
      <c r="AOC2" s="10">
        <f>IFERROR(__xludf.DUMMYFUNCTION("SUM(ARRAYFORMULA(ABS(FILTER($C:$C,NOT(ISBLANK($C:$C)))-AOC1)))"),658582.0)</f>
        <v>658582</v>
      </c>
      <c r="AOD2" s="10">
        <f>IFERROR(__xludf.DUMMYFUNCTION("SUM(ARRAYFORMULA(ABS(FILTER($C:$C,NOT(ISBLANK($C:$C)))-AOD1)))"),659330.0)</f>
        <v>659330</v>
      </c>
      <c r="AOE2" s="10">
        <f>IFERROR(__xludf.DUMMYFUNCTION("SUM(ARRAYFORMULA(ABS(FILTER($C:$C,NOT(ISBLANK($C:$C)))-AOE1)))"),660078.0)</f>
        <v>660078</v>
      </c>
      <c r="AOF2" s="10">
        <f>IFERROR(__xludf.DUMMYFUNCTION("SUM(ARRAYFORMULA(ABS(FILTER($C:$C,NOT(ISBLANK($C:$C)))-AOF1)))"),660826.0)</f>
        <v>660826</v>
      </c>
      <c r="AOG2" s="10">
        <f>IFERROR(__xludf.DUMMYFUNCTION("SUM(ARRAYFORMULA(ABS(FILTER($C:$C,NOT(ISBLANK($C:$C)))-AOG1)))"),661574.0)</f>
        <v>661574</v>
      </c>
      <c r="AOH2" s="10">
        <f>IFERROR(__xludf.DUMMYFUNCTION("SUM(ARRAYFORMULA(ABS(FILTER($C:$C,NOT(ISBLANK($C:$C)))-AOH1)))"),662322.0)</f>
        <v>662322</v>
      </c>
      <c r="AOI2" s="10">
        <f>IFERROR(__xludf.DUMMYFUNCTION("SUM(ARRAYFORMULA(ABS(FILTER($C:$C,NOT(ISBLANK($C:$C)))-AOI1)))"),663072.0)</f>
        <v>663072</v>
      </c>
      <c r="AOJ2" s="10">
        <f>IFERROR(__xludf.DUMMYFUNCTION("SUM(ARRAYFORMULA(ABS(FILTER($C:$C,NOT(ISBLANK($C:$C)))-AOJ1)))"),663824.0)</f>
        <v>663824</v>
      </c>
      <c r="AOK2" s="10">
        <f>IFERROR(__xludf.DUMMYFUNCTION("SUM(ARRAYFORMULA(ABS(FILTER($C:$C,NOT(ISBLANK($C:$C)))-AOK1)))"),664576.0)</f>
        <v>664576</v>
      </c>
      <c r="AOL2" s="10">
        <f>IFERROR(__xludf.DUMMYFUNCTION("SUM(ARRAYFORMULA(ABS(FILTER($C:$C,NOT(ISBLANK($C:$C)))-AOL1)))"),665328.0)</f>
        <v>665328</v>
      </c>
      <c r="AOM2" s="10">
        <f>IFERROR(__xludf.DUMMYFUNCTION("SUM(ARRAYFORMULA(ABS(FILTER($C:$C,NOT(ISBLANK($C:$C)))-AOM1)))"),666082.0)</f>
        <v>666082</v>
      </c>
      <c r="AON2" s="10">
        <f>IFERROR(__xludf.DUMMYFUNCTION("SUM(ARRAYFORMULA(ABS(FILTER($C:$C,NOT(ISBLANK($C:$C)))-AON1)))"),666836.0)</f>
        <v>666836</v>
      </c>
      <c r="AOO2" s="10">
        <f>IFERROR(__xludf.DUMMYFUNCTION("SUM(ARRAYFORMULA(ABS(FILTER($C:$C,NOT(ISBLANK($C:$C)))-AOO1)))"),667590.0)</f>
        <v>667590</v>
      </c>
      <c r="AOP2" s="10">
        <f>IFERROR(__xludf.DUMMYFUNCTION("SUM(ARRAYFORMULA(ABS(FILTER($C:$C,NOT(ISBLANK($C:$C)))-AOP1)))"),668344.0)</f>
        <v>668344</v>
      </c>
      <c r="AOQ2" s="10">
        <f>IFERROR(__xludf.DUMMYFUNCTION("SUM(ARRAYFORMULA(ABS(FILTER($C:$C,NOT(ISBLANK($C:$C)))-AOQ1)))"),669098.0)</f>
        <v>669098</v>
      </c>
      <c r="AOR2" s="10">
        <f>IFERROR(__xludf.DUMMYFUNCTION("SUM(ARRAYFORMULA(ABS(FILTER($C:$C,NOT(ISBLANK($C:$C)))-AOR1)))"),669852.0)</f>
        <v>669852</v>
      </c>
      <c r="AOS2" s="10">
        <f>IFERROR(__xludf.DUMMYFUNCTION("SUM(ARRAYFORMULA(ABS(FILTER($C:$C,NOT(ISBLANK($C:$C)))-AOS1)))"),670608.0)</f>
        <v>670608</v>
      </c>
      <c r="AOT2" s="10">
        <f>IFERROR(__xludf.DUMMYFUNCTION("SUM(ARRAYFORMULA(ABS(FILTER($C:$C,NOT(ISBLANK($C:$C)))-AOT1)))"),671364.0)</f>
        <v>671364</v>
      </c>
      <c r="AOU2" s="10">
        <f>IFERROR(__xludf.DUMMYFUNCTION("SUM(ARRAYFORMULA(ABS(FILTER($C:$C,NOT(ISBLANK($C:$C)))-AOU1)))"),672122.0)</f>
        <v>672122</v>
      </c>
      <c r="AOV2" s="10">
        <f>IFERROR(__xludf.DUMMYFUNCTION("SUM(ARRAYFORMULA(ABS(FILTER($C:$C,NOT(ISBLANK($C:$C)))-AOV1)))"),672880.0)</f>
        <v>672880</v>
      </c>
      <c r="AOW2" s="10">
        <f>IFERROR(__xludf.DUMMYFUNCTION("SUM(ARRAYFORMULA(ABS(FILTER($C:$C,NOT(ISBLANK($C:$C)))-AOW1)))"),673640.0)</f>
        <v>673640</v>
      </c>
      <c r="AOX2" s="10">
        <f>IFERROR(__xludf.DUMMYFUNCTION("SUM(ARRAYFORMULA(ABS(FILTER($C:$C,NOT(ISBLANK($C:$C)))-AOX1)))"),674402.0)</f>
        <v>674402</v>
      </c>
      <c r="AOY2" s="10">
        <f>IFERROR(__xludf.DUMMYFUNCTION("SUM(ARRAYFORMULA(ABS(FILTER($C:$C,NOT(ISBLANK($C:$C)))-AOY1)))"),675164.0)</f>
        <v>675164</v>
      </c>
      <c r="AOZ2" s="10">
        <f>IFERROR(__xludf.DUMMYFUNCTION("SUM(ARRAYFORMULA(ABS(FILTER($C:$C,NOT(ISBLANK($C:$C)))-AOZ1)))"),675926.0)</f>
        <v>675926</v>
      </c>
      <c r="APA2" s="10">
        <f>IFERROR(__xludf.DUMMYFUNCTION("SUM(ARRAYFORMULA(ABS(FILTER($C:$C,NOT(ISBLANK($C:$C)))-APA1)))"),676688.0)</f>
        <v>676688</v>
      </c>
      <c r="APB2" s="10">
        <f>IFERROR(__xludf.DUMMYFUNCTION("SUM(ARRAYFORMULA(ABS(FILTER($C:$C,NOT(ISBLANK($C:$C)))-APB1)))"),677452.0)</f>
        <v>677452</v>
      </c>
      <c r="APC2" s="10">
        <f>IFERROR(__xludf.DUMMYFUNCTION("SUM(ARRAYFORMULA(ABS(FILTER($C:$C,NOT(ISBLANK($C:$C)))-APC1)))"),678218.0)</f>
        <v>678218</v>
      </c>
      <c r="APD2" s="10">
        <f>IFERROR(__xludf.DUMMYFUNCTION("SUM(ARRAYFORMULA(ABS(FILTER($C:$C,NOT(ISBLANK($C:$C)))-APD1)))"),678984.0)</f>
        <v>678984</v>
      </c>
      <c r="APE2" s="10">
        <f>IFERROR(__xludf.DUMMYFUNCTION("SUM(ARRAYFORMULA(ABS(FILTER($C:$C,NOT(ISBLANK($C:$C)))-APE1)))"),679750.0)</f>
        <v>679750</v>
      </c>
      <c r="APF2" s="10">
        <f>IFERROR(__xludf.DUMMYFUNCTION("SUM(ARRAYFORMULA(ABS(FILTER($C:$C,NOT(ISBLANK($C:$C)))-APF1)))"),680516.0)</f>
        <v>680516</v>
      </c>
      <c r="APG2" s="10">
        <f>IFERROR(__xludf.DUMMYFUNCTION("SUM(ARRAYFORMULA(ABS(FILTER($C:$C,NOT(ISBLANK($C:$C)))-APG1)))"),681282.0)</f>
        <v>681282</v>
      </c>
      <c r="APH2" s="10">
        <f>IFERROR(__xludf.DUMMYFUNCTION("SUM(ARRAYFORMULA(ABS(FILTER($C:$C,NOT(ISBLANK($C:$C)))-APH1)))"),682048.0)</f>
        <v>682048</v>
      </c>
      <c r="API2" s="10">
        <f>IFERROR(__xludf.DUMMYFUNCTION("SUM(ARRAYFORMULA(ABS(FILTER($C:$C,NOT(ISBLANK($C:$C)))-API1)))"),682814.0)</f>
        <v>682814</v>
      </c>
      <c r="APJ2" s="10">
        <f>IFERROR(__xludf.DUMMYFUNCTION("SUM(ARRAYFORMULA(ABS(FILTER($C:$C,NOT(ISBLANK($C:$C)))-APJ1)))"),683580.0)</f>
        <v>683580</v>
      </c>
      <c r="APK2" s="10">
        <f>IFERROR(__xludf.DUMMYFUNCTION("SUM(ARRAYFORMULA(ABS(FILTER($C:$C,NOT(ISBLANK($C:$C)))-APK1)))"),684346.0)</f>
        <v>684346</v>
      </c>
      <c r="APL2" s="10">
        <f>IFERROR(__xludf.DUMMYFUNCTION("SUM(ARRAYFORMULA(ABS(FILTER($C:$C,NOT(ISBLANK($C:$C)))-APL1)))"),685112.0)</f>
        <v>685112</v>
      </c>
      <c r="APM2" s="10">
        <f>IFERROR(__xludf.DUMMYFUNCTION("SUM(ARRAYFORMULA(ABS(FILTER($C:$C,NOT(ISBLANK($C:$C)))-APM1)))"),685878.0)</f>
        <v>685878</v>
      </c>
      <c r="APN2" s="10">
        <f>IFERROR(__xludf.DUMMYFUNCTION("SUM(ARRAYFORMULA(ABS(FILTER($C:$C,NOT(ISBLANK($C:$C)))-APN1)))"),686646.0)</f>
        <v>686646</v>
      </c>
      <c r="APO2" s="10">
        <f>IFERROR(__xludf.DUMMYFUNCTION("SUM(ARRAYFORMULA(ABS(FILTER($C:$C,NOT(ISBLANK($C:$C)))-APO1)))"),687416.0)</f>
        <v>687416</v>
      </c>
      <c r="APP2" s="10">
        <f>IFERROR(__xludf.DUMMYFUNCTION("SUM(ARRAYFORMULA(ABS(FILTER($C:$C,NOT(ISBLANK($C:$C)))-APP1)))"),688188.0)</f>
        <v>688188</v>
      </c>
      <c r="APQ2" s="10">
        <f>IFERROR(__xludf.DUMMYFUNCTION("SUM(ARRAYFORMULA(ABS(FILTER($C:$C,NOT(ISBLANK($C:$C)))-APQ1)))"),688962.0)</f>
        <v>688962</v>
      </c>
      <c r="APR2" s="10">
        <f>IFERROR(__xludf.DUMMYFUNCTION("SUM(ARRAYFORMULA(ABS(FILTER($C:$C,NOT(ISBLANK($C:$C)))-APR1)))"),689736.0)</f>
        <v>689736</v>
      </c>
      <c r="APS2" s="10">
        <f>IFERROR(__xludf.DUMMYFUNCTION("SUM(ARRAYFORMULA(ABS(FILTER($C:$C,NOT(ISBLANK($C:$C)))-APS1)))"),690512.0)</f>
        <v>690512</v>
      </c>
      <c r="APT2" s="10">
        <f>IFERROR(__xludf.DUMMYFUNCTION("SUM(ARRAYFORMULA(ABS(FILTER($C:$C,NOT(ISBLANK($C:$C)))-APT1)))"),691288.0)</f>
        <v>691288</v>
      </c>
      <c r="APU2" s="10">
        <f>IFERROR(__xludf.DUMMYFUNCTION("SUM(ARRAYFORMULA(ABS(FILTER($C:$C,NOT(ISBLANK($C:$C)))-APU1)))"),692064.0)</f>
        <v>692064</v>
      </c>
      <c r="APV2" s="10">
        <f>IFERROR(__xludf.DUMMYFUNCTION("SUM(ARRAYFORMULA(ABS(FILTER($C:$C,NOT(ISBLANK($C:$C)))-APV1)))"),692840.0)</f>
        <v>692840</v>
      </c>
      <c r="APW2" s="10">
        <f>IFERROR(__xludf.DUMMYFUNCTION("SUM(ARRAYFORMULA(ABS(FILTER($C:$C,NOT(ISBLANK($C:$C)))-APW1)))"),693618.0)</f>
        <v>693618</v>
      </c>
      <c r="APX2" s="10">
        <f>IFERROR(__xludf.DUMMYFUNCTION("SUM(ARRAYFORMULA(ABS(FILTER($C:$C,NOT(ISBLANK($C:$C)))-APX1)))"),694396.0)</f>
        <v>694396</v>
      </c>
      <c r="APY2" s="10">
        <f>IFERROR(__xludf.DUMMYFUNCTION("SUM(ARRAYFORMULA(ABS(FILTER($C:$C,NOT(ISBLANK($C:$C)))-APY1)))"),695174.0)</f>
        <v>695174</v>
      </c>
      <c r="APZ2" s="10">
        <f>IFERROR(__xludf.DUMMYFUNCTION("SUM(ARRAYFORMULA(ABS(FILTER($C:$C,NOT(ISBLANK($C:$C)))-APZ1)))"),695952.0)</f>
        <v>695952</v>
      </c>
      <c r="AQA2" s="10">
        <f>IFERROR(__xludf.DUMMYFUNCTION("SUM(ARRAYFORMULA(ABS(FILTER($C:$C,NOT(ISBLANK($C:$C)))-AQA1)))"),696730.0)</f>
        <v>696730</v>
      </c>
      <c r="AQB2" s="10">
        <f>IFERROR(__xludf.DUMMYFUNCTION("SUM(ARRAYFORMULA(ABS(FILTER($C:$C,NOT(ISBLANK($C:$C)))-AQB1)))"),697508.0)</f>
        <v>697508</v>
      </c>
      <c r="AQC2" s="10">
        <f>IFERROR(__xludf.DUMMYFUNCTION("SUM(ARRAYFORMULA(ABS(FILTER($C:$C,NOT(ISBLANK($C:$C)))-AQC1)))"),698286.0)</f>
        <v>698286</v>
      </c>
      <c r="AQD2" s="10">
        <f>IFERROR(__xludf.DUMMYFUNCTION("SUM(ARRAYFORMULA(ABS(FILTER($C:$C,NOT(ISBLANK($C:$C)))-AQD1)))"),699064.0)</f>
        <v>699064</v>
      </c>
      <c r="AQE2" s="10">
        <f>IFERROR(__xludf.DUMMYFUNCTION("SUM(ARRAYFORMULA(ABS(FILTER($C:$C,NOT(ISBLANK($C:$C)))-AQE1)))"),699842.0)</f>
        <v>699842</v>
      </c>
      <c r="AQF2" s="10">
        <f>IFERROR(__xludf.DUMMYFUNCTION("SUM(ARRAYFORMULA(ABS(FILTER($C:$C,NOT(ISBLANK($C:$C)))-AQF1)))"),700620.0)</f>
        <v>700620</v>
      </c>
      <c r="AQG2" s="10">
        <f>IFERROR(__xludf.DUMMYFUNCTION("SUM(ARRAYFORMULA(ABS(FILTER($C:$C,NOT(ISBLANK($C:$C)))-AQG1)))"),701400.0)</f>
        <v>701400</v>
      </c>
      <c r="AQH2" s="10">
        <f>IFERROR(__xludf.DUMMYFUNCTION("SUM(ARRAYFORMULA(ABS(FILTER($C:$C,NOT(ISBLANK($C:$C)))-AQH1)))"),702180.0)</f>
        <v>702180</v>
      </c>
      <c r="AQI2" s="10">
        <f>IFERROR(__xludf.DUMMYFUNCTION("SUM(ARRAYFORMULA(ABS(FILTER($C:$C,NOT(ISBLANK($C:$C)))-AQI1)))"),702960.0)</f>
        <v>702960</v>
      </c>
      <c r="AQJ2" s="10">
        <f>IFERROR(__xludf.DUMMYFUNCTION("SUM(ARRAYFORMULA(ABS(FILTER($C:$C,NOT(ISBLANK($C:$C)))-AQJ1)))"),703742.0)</f>
        <v>703742</v>
      </c>
      <c r="AQK2" s="10">
        <f>IFERROR(__xludf.DUMMYFUNCTION("SUM(ARRAYFORMULA(ABS(FILTER($C:$C,NOT(ISBLANK($C:$C)))-AQK1)))"),704524.0)</f>
        <v>704524</v>
      </c>
      <c r="AQL2" s="10">
        <f>IFERROR(__xludf.DUMMYFUNCTION("SUM(ARRAYFORMULA(ABS(FILTER($C:$C,NOT(ISBLANK($C:$C)))-AQL1)))"),705308.0)</f>
        <v>705308</v>
      </c>
      <c r="AQM2" s="10">
        <f>IFERROR(__xludf.DUMMYFUNCTION("SUM(ARRAYFORMULA(ABS(FILTER($C:$C,NOT(ISBLANK($C:$C)))-AQM1)))"),706092.0)</f>
        <v>706092</v>
      </c>
      <c r="AQN2" s="10">
        <f>IFERROR(__xludf.DUMMYFUNCTION("SUM(ARRAYFORMULA(ABS(FILTER($C:$C,NOT(ISBLANK($C:$C)))-AQN1)))"),706876.0)</f>
        <v>706876</v>
      </c>
      <c r="AQO2" s="10">
        <f>IFERROR(__xludf.DUMMYFUNCTION("SUM(ARRAYFORMULA(ABS(FILTER($C:$C,NOT(ISBLANK($C:$C)))-AQO1)))"),707660.0)</f>
        <v>707660</v>
      </c>
      <c r="AQP2" s="10">
        <f>IFERROR(__xludf.DUMMYFUNCTION("SUM(ARRAYFORMULA(ABS(FILTER($C:$C,NOT(ISBLANK($C:$C)))-AQP1)))"),708444.0)</f>
        <v>708444</v>
      </c>
      <c r="AQQ2" s="10">
        <f>IFERROR(__xludf.DUMMYFUNCTION("SUM(ARRAYFORMULA(ABS(FILTER($C:$C,NOT(ISBLANK($C:$C)))-AQQ1)))"),709228.0)</f>
        <v>709228</v>
      </c>
      <c r="AQR2" s="10">
        <f>IFERROR(__xludf.DUMMYFUNCTION("SUM(ARRAYFORMULA(ABS(FILTER($C:$C,NOT(ISBLANK($C:$C)))-AQR1)))"),710012.0)</f>
        <v>710012</v>
      </c>
      <c r="AQS2" s="10">
        <f>IFERROR(__xludf.DUMMYFUNCTION("SUM(ARRAYFORMULA(ABS(FILTER($C:$C,NOT(ISBLANK($C:$C)))-AQS1)))"),710796.0)</f>
        <v>710796</v>
      </c>
      <c r="AQT2" s="10">
        <f>IFERROR(__xludf.DUMMYFUNCTION("SUM(ARRAYFORMULA(ABS(FILTER($C:$C,NOT(ISBLANK($C:$C)))-AQT1)))"),711580.0)</f>
        <v>711580</v>
      </c>
      <c r="AQU2" s="10">
        <f>IFERROR(__xludf.DUMMYFUNCTION("SUM(ARRAYFORMULA(ABS(FILTER($C:$C,NOT(ISBLANK($C:$C)))-AQU1)))"),712366.0)</f>
        <v>712366</v>
      </c>
      <c r="AQV2" s="10">
        <f>IFERROR(__xludf.DUMMYFUNCTION("SUM(ARRAYFORMULA(ABS(FILTER($C:$C,NOT(ISBLANK($C:$C)))-AQV1)))"),713154.0)</f>
        <v>713154</v>
      </c>
      <c r="AQW2" s="10">
        <f>IFERROR(__xludf.DUMMYFUNCTION("SUM(ARRAYFORMULA(ABS(FILTER($C:$C,NOT(ISBLANK($C:$C)))-AQW1)))"),713944.0)</f>
        <v>713944</v>
      </c>
      <c r="AQX2" s="10">
        <f>IFERROR(__xludf.DUMMYFUNCTION("SUM(ARRAYFORMULA(ABS(FILTER($C:$C,NOT(ISBLANK($C:$C)))-AQX1)))"),714734.0)</f>
        <v>714734</v>
      </c>
      <c r="AQY2" s="10">
        <f>IFERROR(__xludf.DUMMYFUNCTION("SUM(ARRAYFORMULA(ABS(FILTER($C:$C,NOT(ISBLANK($C:$C)))-AQY1)))"),715524.0)</f>
        <v>715524</v>
      </c>
      <c r="AQZ2" s="10">
        <f>IFERROR(__xludf.DUMMYFUNCTION("SUM(ARRAYFORMULA(ABS(FILTER($C:$C,NOT(ISBLANK($C:$C)))-AQZ1)))"),716316.0)</f>
        <v>716316</v>
      </c>
      <c r="ARA2" s="10">
        <f>IFERROR(__xludf.DUMMYFUNCTION("SUM(ARRAYFORMULA(ABS(FILTER($C:$C,NOT(ISBLANK($C:$C)))-ARA1)))"),717108.0)</f>
        <v>717108</v>
      </c>
      <c r="ARB2" s="10">
        <f>IFERROR(__xludf.DUMMYFUNCTION("SUM(ARRAYFORMULA(ABS(FILTER($C:$C,NOT(ISBLANK($C:$C)))-ARB1)))"),717900.0)</f>
        <v>717900</v>
      </c>
      <c r="ARC2" s="10">
        <f>IFERROR(__xludf.DUMMYFUNCTION("SUM(ARRAYFORMULA(ABS(FILTER($C:$C,NOT(ISBLANK($C:$C)))-ARC1)))"),718692.0)</f>
        <v>718692</v>
      </c>
      <c r="ARD2" s="10">
        <f>IFERROR(__xludf.DUMMYFUNCTION("SUM(ARRAYFORMULA(ABS(FILTER($C:$C,NOT(ISBLANK($C:$C)))-ARD1)))"),719484.0)</f>
        <v>719484</v>
      </c>
      <c r="ARE2" s="10">
        <f>IFERROR(__xludf.DUMMYFUNCTION("SUM(ARRAYFORMULA(ABS(FILTER($C:$C,NOT(ISBLANK($C:$C)))-ARE1)))"),720276.0)</f>
        <v>720276</v>
      </c>
      <c r="ARF2" s="10">
        <f>IFERROR(__xludf.DUMMYFUNCTION("SUM(ARRAYFORMULA(ABS(FILTER($C:$C,NOT(ISBLANK($C:$C)))-ARF1)))"),721068.0)</f>
        <v>721068</v>
      </c>
      <c r="ARG2" s="10">
        <f>IFERROR(__xludf.DUMMYFUNCTION("SUM(ARRAYFORMULA(ABS(FILTER($C:$C,NOT(ISBLANK($C:$C)))-ARG1)))"),721860.0)</f>
        <v>721860</v>
      </c>
      <c r="ARH2" s="10">
        <f>IFERROR(__xludf.DUMMYFUNCTION("SUM(ARRAYFORMULA(ABS(FILTER($C:$C,NOT(ISBLANK($C:$C)))-ARH1)))"),722652.0)</f>
        <v>722652</v>
      </c>
      <c r="ARI2" s="10">
        <f>IFERROR(__xludf.DUMMYFUNCTION("SUM(ARRAYFORMULA(ABS(FILTER($C:$C,NOT(ISBLANK($C:$C)))-ARI1)))"),723444.0)</f>
        <v>723444</v>
      </c>
      <c r="ARJ2" s="10">
        <f>IFERROR(__xludf.DUMMYFUNCTION("SUM(ARRAYFORMULA(ABS(FILTER($C:$C,NOT(ISBLANK($C:$C)))-ARJ1)))"),724236.0)</f>
        <v>724236</v>
      </c>
      <c r="ARK2" s="10">
        <f>IFERROR(__xludf.DUMMYFUNCTION("SUM(ARRAYFORMULA(ABS(FILTER($C:$C,NOT(ISBLANK($C:$C)))-ARK1)))"),725028.0)</f>
        <v>725028</v>
      </c>
      <c r="ARL2" s="10">
        <f>IFERROR(__xludf.DUMMYFUNCTION("SUM(ARRAYFORMULA(ABS(FILTER($C:$C,NOT(ISBLANK($C:$C)))-ARL1)))"),725820.0)</f>
        <v>725820</v>
      </c>
      <c r="ARM2" s="10">
        <f>IFERROR(__xludf.DUMMYFUNCTION("SUM(ARRAYFORMULA(ABS(FILTER($C:$C,NOT(ISBLANK($C:$C)))-ARM1)))"),726614.0)</f>
        <v>726614</v>
      </c>
      <c r="ARN2" s="10">
        <f>IFERROR(__xludf.DUMMYFUNCTION("SUM(ARRAYFORMULA(ABS(FILTER($C:$C,NOT(ISBLANK($C:$C)))-ARN1)))"),727408.0)</f>
        <v>727408</v>
      </c>
      <c r="ARO2" s="10">
        <f>IFERROR(__xludf.DUMMYFUNCTION("SUM(ARRAYFORMULA(ABS(FILTER($C:$C,NOT(ISBLANK($C:$C)))-ARO1)))"),728204.0)</f>
        <v>728204</v>
      </c>
      <c r="ARP2" s="10">
        <f>IFERROR(__xludf.DUMMYFUNCTION("SUM(ARRAYFORMULA(ABS(FILTER($C:$C,NOT(ISBLANK($C:$C)))-ARP1)))"),729000.0)</f>
        <v>729000</v>
      </c>
      <c r="ARQ2" s="10">
        <f>IFERROR(__xludf.DUMMYFUNCTION("SUM(ARRAYFORMULA(ABS(FILTER($C:$C,NOT(ISBLANK($C:$C)))-ARQ1)))"),729796.0)</f>
        <v>729796</v>
      </c>
      <c r="ARR2" s="10">
        <f>IFERROR(__xludf.DUMMYFUNCTION("SUM(ARRAYFORMULA(ABS(FILTER($C:$C,NOT(ISBLANK($C:$C)))-ARR1)))"),730592.0)</f>
        <v>730592</v>
      </c>
      <c r="ARS2" s="10">
        <f>IFERROR(__xludf.DUMMYFUNCTION("SUM(ARRAYFORMULA(ABS(FILTER($C:$C,NOT(ISBLANK($C:$C)))-ARS1)))"),731388.0)</f>
        <v>731388</v>
      </c>
      <c r="ART2" s="10">
        <f>IFERROR(__xludf.DUMMYFUNCTION("SUM(ARRAYFORMULA(ABS(FILTER($C:$C,NOT(ISBLANK($C:$C)))-ART1)))"),732184.0)</f>
        <v>732184</v>
      </c>
      <c r="ARU2" s="10">
        <f>IFERROR(__xludf.DUMMYFUNCTION("SUM(ARRAYFORMULA(ABS(FILTER($C:$C,NOT(ISBLANK($C:$C)))-ARU1)))"),732982.0)</f>
        <v>732982</v>
      </c>
      <c r="ARV2" s="10">
        <f>IFERROR(__xludf.DUMMYFUNCTION("SUM(ARRAYFORMULA(ABS(FILTER($C:$C,NOT(ISBLANK($C:$C)))-ARV1)))"),733780.0)</f>
        <v>733780</v>
      </c>
      <c r="ARW2" s="10">
        <f>IFERROR(__xludf.DUMMYFUNCTION("SUM(ARRAYFORMULA(ABS(FILTER($C:$C,NOT(ISBLANK($C:$C)))-ARW1)))"),734580.0)</f>
        <v>734580</v>
      </c>
      <c r="ARX2" s="10">
        <f>IFERROR(__xludf.DUMMYFUNCTION("SUM(ARRAYFORMULA(ABS(FILTER($C:$C,NOT(ISBLANK($C:$C)))-ARX1)))"),735380.0)</f>
        <v>735380</v>
      </c>
      <c r="ARY2" s="10">
        <f>IFERROR(__xludf.DUMMYFUNCTION("SUM(ARRAYFORMULA(ABS(FILTER($C:$C,NOT(ISBLANK($C:$C)))-ARY1)))"),736180.0)</f>
        <v>736180</v>
      </c>
      <c r="ARZ2" s="10">
        <f>IFERROR(__xludf.DUMMYFUNCTION("SUM(ARRAYFORMULA(ABS(FILTER($C:$C,NOT(ISBLANK($C:$C)))-ARZ1)))"),736980.0)</f>
        <v>736980</v>
      </c>
      <c r="ASA2" s="10">
        <f>IFERROR(__xludf.DUMMYFUNCTION("SUM(ARRAYFORMULA(ABS(FILTER($C:$C,NOT(ISBLANK($C:$C)))-ASA1)))"),737780.0)</f>
        <v>737780</v>
      </c>
      <c r="ASB2" s="10">
        <f>IFERROR(__xludf.DUMMYFUNCTION("SUM(ARRAYFORMULA(ABS(FILTER($C:$C,NOT(ISBLANK($C:$C)))-ASB1)))"),738580.0)</f>
        <v>738580</v>
      </c>
      <c r="ASC2" s="10">
        <f>IFERROR(__xludf.DUMMYFUNCTION("SUM(ARRAYFORMULA(ABS(FILTER($C:$C,NOT(ISBLANK($C:$C)))-ASC1)))"),739380.0)</f>
        <v>739380</v>
      </c>
      <c r="ASD2" s="10">
        <f>IFERROR(__xludf.DUMMYFUNCTION("SUM(ARRAYFORMULA(ABS(FILTER($C:$C,NOT(ISBLANK($C:$C)))-ASD1)))"),740180.0)</f>
        <v>740180</v>
      </c>
      <c r="ASE2" s="10">
        <f>IFERROR(__xludf.DUMMYFUNCTION("SUM(ARRAYFORMULA(ABS(FILTER($C:$C,NOT(ISBLANK($C:$C)))-ASE1)))"),740982.0)</f>
        <v>740982</v>
      </c>
      <c r="ASF2" s="10">
        <f>IFERROR(__xludf.DUMMYFUNCTION("SUM(ARRAYFORMULA(ABS(FILTER($C:$C,NOT(ISBLANK($C:$C)))-ASF1)))"),741784.0)</f>
        <v>741784</v>
      </c>
      <c r="ASG2" s="10">
        <f>IFERROR(__xludf.DUMMYFUNCTION("SUM(ARRAYFORMULA(ABS(FILTER($C:$C,NOT(ISBLANK($C:$C)))-ASG1)))"),742586.0)</f>
        <v>742586</v>
      </c>
      <c r="ASH2" s="10">
        <f>IFERROR(__xludf.DUMMYFUNCTION("SUM(ARRAYFORMULA(ABS(FILTER($C:$C,NOT(ISBLANK($C:$C)))-ASH1)))"),743388.0)</f>
        <v>743388</v>
      </c>
      <c r="ASI2" s="10">
        <f>IFERROR(__xludf.DUMMYFUNCTION("SUM(ARRAYFORMULA(ABS(FILTER($C:$C,NOT(ISBLANK($C:$C)))-ASI1)))"),744190.0)</f>
        <v>744190</v>
      </c>
      <c r="ASJ2" s="10">
        <f>IFERROR(__xludf.DUMMYFUNCTION("SUM(ARRAYFORMULA(ABS(FILTER($C:$C,NOT(ISBLANK($C:$C)))-ASJ1)))"),744992.0)</f>
        <v>744992</v>
      </c>
      <c r="ASK2" s="10">
        <f>IFERROR(__xludf.DUMMYFUNCTION("SUM(ARRAYFORMULA(ABS(FILTER($C:$C,NOT(ISBLANK($C:$C)))-ASK1)))"),745794.0)</f>
        <v>745794</v>
      </c>
      <c r="ASL2" s="10">
        <f>IFERROR(__xludf.DUMMYFUNCTION("SUM(ARRAYFORMULA(ABS(FILTER($C:$C,NOT(ISBLANK($C:$C)))-ASL1)))"),746596.0)</f>
        <v>746596</v>
      </c>
      <c r="ASM2" s="10">
        <f>IFERROR(__xludf.DUMMYFUNCTION("SUM(ARRAYFORMULA(ABS(FILTER($C:$C,NOT(ISBLANK($C:$C)))-ASM1)))"),747398.0)</f>
        <v>747398</v>
      </c>
      <c r="ASN2" s="10">
        <f>IFERROR(__xludf.DUMMYFUNCTION("SUM(ARRAYFORMULA(ABS(FILTER($C:$C,NOT(ISBLANK($C:$C)))-ASN1)))"),748200.0)</f>
        <v>748200</v>
      </c>
      <c r="ASO2" s="10">
        <f>IFERROR(__xludf.DUMMYFUNCTION("SUM(ARRAYFORMULA(ABS(FILTER($C:$C,NOT(ISBLANK($C:$C)))-ASO1)))"),749002.0)</f>
        <v>749002</v>
      </c>
      <c r="ASP2" s="10">
        <f>IFERROR(__xludf.DUMMYFUNCTION("SUM(ARRAYFORMULA(ABS(FILTER($C:$C,NOT(ISBLANK($C:$C)))-ASP1)))"),749804.0)</f>
        <v>749804</v>
      </c>
      <c r="ASQ2" s="10">
        <f>IFERROR(__xludf.DUMMYFUNCTION("SUM(ARRAYFORMULA(ABS(FILTER($C:$C,NOT(ISBLANK($C:$C)))-ASQ1)))"),750606.0)</f>
        <v>750606</v>
      </c>
      <c r="ASR2" s="10">
        <f>IFERROR(__xludf.DUMMYFUNCTION("SUM(ARRAYFORMULA(ABS(FILTER($C:$C,NOT(ISBLANK($C:$C)))-ASR1)))"),751410.0)</f>
        <v>751410</v>
      </c>
      <c r="ASS2" s="10">
        <f>IFERROR(__xludf.DUMMYFUNCTION("SUM(ARRAYFORMULA(ABS(FILTER($C:$C,NOT(ISBLANK($C:$C)))-ASS1)))"),752214.0)</f>
        <v>752214</v>
      </c>
      <c r="AST2" s="10">
        <f>IFERROR(__xludf.DUMMYFUNCTION("SUM(ARRAYFORMULA(ABS(FILTER($C:$C,NOT(ISBLANK($C:$C)))-AST1)))"),753018.0)</f>
        <v>753018</v>
      </c>
      <c r="ASU2" s="10">
        <f>IFERROR(__xludf.DUMMYFUNCTION("SUM(ARRAYFORMULA(ABS(FILTER($C:$C,NOT(ISBLANK($C:$C)))-ASU1)))"),753822.0)</f>
        <v>753822</v>
      </c>
      <c r="ASV2" s="10">
        <f>IFERROR(__xludf.DUMMYFUNCTION("SUM(ARRAYFORMULA(ABS(FILTER($C:$C,NOT(ISBLANK($C:$C)))-ASV1)))"),754626.0)</f>
        <v>754626</v>
      </c>
      <c r="ASW2" s="10">
        <f>IFERROR(__xludf.DUMMYFUNCTION("SUM(ARRAYFORMULA(ABS(FILTER($C:$C,NOT(ISBLANK($C:$C)))-ASW1)))"),755432.0)</f>
        <v>755432</v>
      </c>
      <c r="ASX2" s="10">
        <f>IFERROR(__xludf.DUMMYFUNCTION("SUM(ARRAYFORMULA(ABS(FILTER($C:$C,NOT(ISBLANK($C:$C)))-ASX1)))"),756240.0)</f>
        <v>756240</v>
      </c>
      <c r="ASY2" s="10">
        <f>IFERROR(__xludf.DUMMYFUNCTION("SUM(ARRAYFORMULA(ABS(FILTER($C:$C,NOT(ISBLANK($C:$C)))-ASY1)))"),757048.0)</f>
        <v>757048</v>
      </c>
      <c r="ASZ2" s="10">
        <f>IFERROR(__xludf.DUMMYFUNCTION("SUM(ARRAYFORMULA(ABS(FILTER($C:$C,NOT(ISBLANK($C:$C)))-ASZ1)))"),757856.0)</f>
        <v>757856</v>
      </c>
      <c r="ATA2" s="10">
        <f>IFERROR(__xludf.DUMMYFUNCTION("SUM(ARRAYFORMULA(ABS(FILTER($C:$C,NOT(ISBLANK($C:$C)))-ATA1)))"),758664.0)</f>
        <v>758664</v>
      </c>
      <c r="ATB2" s="10">
        <f>IFERROR(__xludf.DUMMYFUNCTION("SUM(ARRAYFORMULA(ABS(FILTER($C:$C,NOT(ISBLANK($C:$C)))-ATB1)))"),759474.0)</f>
        <v>759474</v>
      </c>
      <c r="ATC2" s="10">
        <f>IFERROR(__xludf.DUMMYFUNCTION("SUM(ARRAYFORMULA(ABS(FILTER($C:$C,NOT(ISBLANK($C:$C)))-ATC1)))"),760286.0)</f>
        <v>760286</v>
      </c>
      <c r="ATD2" s="10">
        <f>IFERROR(__xludf.DUMMYFUNCTION("SUM(ARRAYFORMULA(ABS(FILTER($C:$C,NOT(ISBLANK($C:$C)))-ATD1)))"),761098.0)</f>
        <v>761098</v>
      </c>
      <c r="ATE2" s="10">
        <f>IFERROR(__xludf.DUMMYFUNCTION("SUM(ARRAYFORMULA(ABS(FILTER($C:$C,NOT(ISBLANK($C:$C)))-ATE1)))"),761912.0)</f>
        <v>761912</v>
      </c>
      <c r="ATF2" s="10">
        <f>IFERROR(__xludf.DUMMYFUNCTION("SUM(ARRAYFORMULA(ABS(FILTER($C:$C,NOT(ISBLANK($C:$C)))-ATF1)))"),762728.0)</f>
        <v>762728</v>
      </c>
      <c r="ATG2" s="10">
        <f>IFERROR(__xludf.DUMMYFUNCTION("SUM(ARRAYFORMULA(ABS(FILTER($C:$C,NOT(ISBLANK($C:$C)))-ATG1)))"),763544.0)</f>
        <v>763544</v>
      </c>
      <c r="ATH2" s="10">
        <f>IFERROR(__xludf.DUMMYFUNCTION("SUM(ARRAYFORMULA(ABS(FILTER($C:$C,NOT(ISBLANK($C:$C)))-ATH1)))"),764362.0)</f>
        <v>764362</v>
      </c>
      <c r="ATI2" s="10">
        <f>IFERROR(__xludf.DUMMYFUNCTION("SUM(ARRAYFORMULA(ABS(FILTER($C:$C,NOT(ISBLANK($C:$C)))-ATI1)))"),765180.0)</f>
        <v>765180</v>
      </c>
      <c r="ATJ2" s="10">
        <f>IFERROR(__xludf.DUMMYFUNCTION("SUM(ARRAYFORMULA(ABS(FILTER($C:$C,NOT(ISBLANK($C:$C)))-ATJ1)))"),765998.0)</f>
        <v>765998</v>
      </c>
      <c r="ATK2" s="10">
        <f>IFERROR(__xludf.DUMMYFUNCTION("SUM(ARRAYFORMULA(ABS(FILTER($C:$C,NOT(ISBLANK($C:$C)))-ATK1)))"),766818.0)</f>
        <v>766818</v>
      </c>
      <c r="ATL2" s="10">
        <f>IFERROR(__xludf.DUMMYFUNCTION("SUM(ARRAYFORMULA(ABS(FILTER($C:$C,NOT(ISBLANK($C:$C)))-ATL1)))"),767640.0)</f>
        <v>767640</v>
      </c>
      <c r="ATM2" s="10">
        <f>IFERROR(__xludf.DUMMYFUNCTION("SUM(ARRAYFORMULA(ABS(FILTER($C:$C,NOT(ISBLANK($C:$C)))-ATM1)))"),768464.0)</f>
        <v>768464</v>
      </c>
      <c r="ATN2" s="10">
        <f>IFERROR(__xludf.DUMMYFUNCTION("SUM(ARRAYFORMULA(ABS(FILTER($C:$C,NOT(ISBLANK($C:$C)))-ATN1)))"),769290.0)</f>
        <v>769290</v>
      </c>
      <c r="ATO2" s="10">
        <f>IFERROR(__xludf.DUMMYFUNCTION("SUM(ARRAYFORMULA(ABS(FILTER($C:$C,NOT(ISBLANK($C:$C)))-ATO1)))"),770118.0)</f>
        <v>770118</v>
      </c>
      <c r="ATP2" s="10">
        <f>IFERROR(__xludf.DUMMYFUNCTION("SUM(ARRAYFORMULA(ABS(FILTER($C:$C,NOT(ISBLANK($C:$C)))-ATP1)))"),770948.0)</f>
        <v>770948</v>
      </c>
      <c r="ATQ2" s="10">
        <f>IFERROR(__xludf.DUMMYFUNCTION("SUM(ARRAYFORMULA(ABS(FILTER($C:$C,NOT(ISBLANK($C:$C)))-ATQ1)))"),771778.0)</f>
        <v>771778</v>
      </c>
      <c r="ATR2" s="10">
        <f>IFERROR(__xludf.DUMMYFUNCTION("SUM(ARRAYFORMULA(ABS(FILTER($C:$C,NOT(ISBLANK($C:$C)))-ATR1)))"),772608.0)</f>
        <v>772608</v>
      </c>
      <c r="ATS2" s="10">
        <f>IFERROR(__xludf.DUMMYFUNCTION("SUM(ARRAYFORMULA(ABS(FILTER($C:$C,NOT(ISBLANK($C:$C)))-ATS1)))"),773438.0)</f>
        <v>773438</v>
      </c>
      <c r="ATT2" s="10">
        <f>IFERROR(__xludf.DUMMYFUNCTION("SUM(ARRAYFORMULA(ABS(FILTER($C:$C,NOT(ISBLANK($C:$C)))-ATT1)))"),774268.0)</f>
        <v>774268</v>
      </c>
      <c r="ATU2" s="10">
        <f>IFERROR(__xludf.DUMMYFUNCTION("SUM(ARRAYFORMULA(ABS(FILTER($C:$C,NOT(ISBLANK($C:$C)))-ATU1)))"),775098.0)</f>
        <v>775098</v>
      </c>
      <c r="ATV2" s="10">
        <f>IFERROR(__xludf.DUMMYFUNCTION("SUM(ARRAYFORMULA(ABS(FILTER($C:$C,NOT(ISBLANK($C:$C)))-ATV1)))"),775930.0)</f>
        <v>775930</v>
      </c>
      <c r="ATW2" s="10">
        <f>IFERROR(__xludf.DUMMYFUNCTION("SUM(ARRAYFORMULA(ABS(FILTER($C:$C,NOT(ISBLANK($C:$C)))-ATW1)))"),776762.0)</f>
        <v>776762</v>
      </c>
      <c r="ATX2" s="10">
        <f>IFERROR(__xludf.DUMMYFUNCTION("SUM(ARRAYFORMULA(ABS(FILTER($C:$C,NOT(ISBLANK($C:$C)))-ATX1)))"),777594.0)</f>
        <v>777594</v>
      </c>
      <c r="ATY2" s="10">
        <f>IFERROR(__xludf.DUMMYFUNCTION("SUM(ARRAYFORMULA(ABS(FILTER($C:$C,NOT(ISBLANK($C:$C)))-ATY1)))"),778428.0)</f>
        <v>778428</v>
      </c>
      <c r="ATZ2" s="10">
        <f>IFERROR(__xludf.DUMMYFUNCTION("SUM(ARRAYFORMULA(ABS(FILTER($C:$C,NOT(ISBLANK($C:$C)))-ATZ1)))"),779262.0)</f>
        <v>779262</v>
      </c>
      <c r="AUA2" s="10">
        <f>IFERROR(__xludf.DUMMYFUNCTION("SUM(ARRAYFORMULA(ABS(FILTER($C:$C,NOT(ISBLANK($C:$C)))-AUA1)))"),780096.0)</f>
        <v>780096</v>
      </c>
      <c r="AUB2" s="10">
        <f>IFERROR(__xludf.DUMMYFUNCTION("SUM(ARRAYFORMULA(ABS(FILTER($C:$C,NOT(ISBLANK($C:$C)))-AUB1)))"),780930.0)</f>
        <v>780930</v>
      </c>
      <c r="AUC2" s="10">
        <f>IFERROR(__xludf.DUMMYFUNCTION("SUM(ARRAYFORMULA(ABS(FILTER($C:$C,NOT(ISBLANK($C:$C)))-AUC1)))"),781764.0)</f>
        <v>781764</v>
      </c>
      <c r="AUD2" s="10">
        <f>IFERROR(__xludf.DUMMYFUNCTION("SUM(ARRAYFORMULA(ABS(FILTER($C:$C,NOT(ISBLANK($C:$C)))-AUD1)))"),782598.0)</f>
        <v>782598</v>
      </c>
      <c r="AUE2" s="10">
        <f>IFERROR(__xludf.DUMMYFUNCTION("SUM(ARRAYFORMULA(ABS(FILTER($C:$C,NOT(ISBLANK($C:$C)))-AUE1)))"),783432.0)</f>
        <v>783432</v>
      </c>
      <c r="AUF2" s="10">
        <f>IFERROR(__xludf.DUMMYFUNCTION("SUM(ARRAYFORMULA(ABS(FILTER($C:$C,NOT(ISBLANK($C:$C)))-AUF1)))"),784266.0)</f>
        <v>784266</v>
      </c>
      <c r="AUG2" s="10">
        <f>IFERROR(__xludf.DUMMYFUNCTION("SUM(ARRAYFORMULA(ABS(FILTER($C:$C,NOT(ISBLANK($C:$C)))-AUG1)))"),785100.0)</f>
        <v>785100</v>
      </c>
      <c r="AUH2" s="10">
        <f>IFERROR(__xludf.DUMMYFUNCTION("SUM(ARRAYFORMULA(ABS(FILTER($C:$C,NOT(ISBLANK($C:$C)))-AUH1)))"),785934.0)</f>
        <v>785934</v>
      </c>
      <c r="AUI2" s="10">
        <f>IFERROR(__xludf.DUMMYFUNCTION("SUM(ARRAYFORMULA(ABS(FILTER($C:$C,NOT(ISBLANK($C:$C)))-AUI1)))"),786768.0)</f>
        <v>786768</v>
      </c>
      <c r="AUJ2" s="10">
        <f>IFERROR(__xludf.DUMMYFUNCTION("SUM(ARRAYFORMULA(ABS(FILTER($C:$C,NOT(ISBLANK($C:$C)))-AUJ1)))"),787602.0)</f>
        <v>787602</v>
      </c>
      <c r="AUK2" s="10">
        <f>IFERROR(__xludf.DUMMYFUNCTION("SUM(ARRAYFORMULA(ABS(FILTER($C:$C,NOT(ISBLANK($C:$C)))-AUK1)))"),788436.0)</f>
        <v>788436</v>
      </c>
      <c r="AUL2" s="10">
        <f>IFERROR(__xludf.DUMMYFUNCTION("SUM(ARRAYFORMULA(ABS(FILTER($C:$C,NOT(ISBLANK($C:$C)))-AUL1)))"),789270.0)</f>
        <v>789270</v>
      </c>
      <c r="AUM2" s="10">
        <f>IFERROR(__xludf.DUMMYFUNCTION("SUM(ARRAYFORMULA(ABS(FILTER($C:$C,NOT(ISBLANK($C:$C)))-AUM1)))"),790104.0)</f>
        <v>790104</v>
      </c>
      <c r="AUN2" s="10">
        <f>IFERROR(__xludf.DUMMYFUNCTION("SUM(ARRAYFORMULA(ABS(FILTER($C:$C,NOT(ISBLANK($C:$C)))-AUN1)))"),790942.0)</f>
        <v>790942</v>
      </c>
      <c r="AUO2" s="10">
        <f>IFERROR(__xludf.DUMMYFUNCTION("SUM(ARRAYFORMULA(ABS(FILTER($C:$C,NOT(ISBLANK($C:$C)))-AUO1)))"),791780.0)</f>
        <v>791780</v>
      </c>
      <c r="AUP2" s="10">
        <f>IFERROR(__xludf.DUMMYFUNCTION("SUM(ARRAYFORMULA(ABS(FILTER($C:$C,NOT(ISBLANK($C:$C)))-AUP1)))"),792620.0)</f>
        <v>792620</v>
      </c>
      <c r="AUQ2" s="10">
        <f>IFERROR(__xludf.DUMMYFUNCTION("SUM(ARRAYFORMULA(ABS(FILTER($C:$C,NOT(ISBLANK($C:$C)))-AUQ1)))"),793460.0)</f>
        <v>793460</v>
      </c>
      <c r="AUR2" s="10">
        <f>IFERROR(__xludf.DUMMYFUNCTION("SUM(ARRAYFORMULA(ABS(FILTER($C:$C,NOT(ISBLANK($C:$C)))-AUR1)))"),794300.0)</f>
        <v>794300</v>
      </c>
      <c r="AUS2" s="10">
        <f>IFERROR(__xludf.DUMMYFUNCTION("SUM(ARRAYFORMULA(ABS(FILTER($C:$C,NOT(ISBLANK($C:$C)))-AUS1)))"),795140.0)</f>
        <v>795140</v>
      </c>
      <c r="AUT2" s="10">
        <f>IFERROR(__xludf.DUMMYFUNCTION("SUM(ARRAYFORMULA(ABS(FILTER($C:$C,NOT(ISBLANK($C:$C)))-AUT1)))"),795982.0)</f>
        <v>795982</v>
      </c>
      <c r="AUU2" s="10">
        <f>IFERROR(__xludf.DUMMYFUNCTION("SUM(ARRAYFORMULA(ABS(FILTER($C:$C,NOT(ISBLANK($C:$C)))-AUU1)))"),796828.0)</f>
        <v>796828</v>
      </c>
      <c r="AUV2" s="10">
        <f>IFERROR(__xludf.DUMMYFUNCTION("SUM(ARRAYFORMULA(ABS(FILTER($C:$C,NOT(ISBLANK($C:$C)))-AUV1)))"),797674.0)</f>
        <v>797674</v>
      </c>
      <c r="AUW2" s="10">
        <f>IFERROR(__xludf.DUMMYFUNCTION("SUM(ARRAYFORMULA(ABS(FILTER($C:$C,NOT(ISBLANK($C:$C)))-AUW1)))"),798520.0)</f>
        <v>798520</v>
      </c>
      <c r="AUX2" s="10">
        <f>IFERROR(__xludf.DUMMYFUNCTION("SUM(ARRAYFORMULA(ABS(FILTER($C:$C,NOT(ISBLANK($C:$C)))-AUX1)))"),799366.0)</f>
        <v>799366</v>
      </c>
      <c r="AUY2" s="10">
        <f>IFERROR(__xludf.DUMMYFUNCTION("SUM(ARRAYFORMULA(ABS(FILTER($C:$C,NOT(ISBLANK($C:$C)))-AUY1)))"),800214.0)</f>
        <v>800214</v>
      </c>
      <c r="AUZ2" s="10">
        <f>IFERROR(__xludf.DUMMYFUNCTION("SUM(ARRAYFORMULA(ABS(FILTER($C:$C,NOT(ISBLANK($C:$C)))-AUZ1)))"),801062.0)</f>
        <v>801062</v>
      </c>
      <c r="AVA2" s="10">
        <f>IFERROR(__xludf.DUMMYFUNCTION("SUM(ARRAYFORMULA(ABS(FILTER($C:$C,NOT(ISBLANK($C:$C)))-AVA1)))"),801910.0)</f>
        <v>801910</v>
      </c>
      <c r="AVB2" s="10">
        <f>IFERROR(__xludf.DUMMYFUNCTION("SUM(ARRAYFORMULA(ABS(FILTER($C:$C,NOT(ISBLANK($C:$C)))-AVB1)))"),802758.0)</f>
        <v>802758</v>
      </c>
      <c r="AVC2" s="10">
        <f>IFERROR(__xludf.DUMMYFUNCTION("SUM(ARRAYFORMULA(ABS(FILTER($C:$C,NOT(ISBLANK($C:$C)))-AVC1)))"),803606.0)</f>
        <v>803606</v>
      </c>
      <c r="AVD2" s="10">
        <f>IFERROR(__xludf.DUMMYFUNCTION("SUM(ARRAYFORMULA(ABS(FILTER($C:$C,NOT(ISBLANK($C:$C)))-AVD1)))"),804456.0)</f>
        <v>804456</v>
      </c>
      <c r="AVE2" s="10">
        <f>IFERROR(__xludf.DUMMYFUNCTION("SUM(ARRAYFORMULA(ABS(FILTER($C:$C,NOT(ISBLANK($C:$C)))-AVE1)))"),805308.0)</f>
        <v>805308</v>
      </c>
      <c r="AVF2" s="10">
        <f>IFERROR(__xludf.DUMMYFUNCTION("SUM(ARRAYFORMULA(ABS(FILTER($C:$C,NOT(ISBLANK($C:$C)))-AVF1)))"),806160.0)</f>
        <v>806160</v>
      </c>
      <c r="AVG2" s="10">
        <f>IFERROR(__xludf.DUMMYFUNCTION("SUM(ARRAYFORMULA(ABS(FILTER($C:$C,NOT(ISBLANK($C:$C)))-AVG1)))"),807012.0)</f>
        <v>807012</v>
      </c>
      <c r="AVH2" s="10">
        <f>IFERROR(__xludf.DUMMYFUNCTION("SUM(ARRAYFORMULA(ABS(FILTER($C:$C,NOT(ISBLANK($C:$C)))-AVH1)))"),807864.0)</f>
        <v>807864</v>
      </c>
      <c r="AVI2" s="10">
        <f>IFERROR(__xludf.DUMMYFUNCTION("SUM(ARRAYFORMULA(ABS(FILTER($C:$C,NOT(ISBLANK($C:$C)))-AVI1)))"),808716.0)</f>
        <v>808716</v>
      </c>
      <c r="AVJ2" s="10">
        <f>IFERROR(__xludf.DUMMYFUNCTION("SUM(ARRAYFORMULA(ABS(FILTER($C:$C,NOT(ISBLANK($C:$C)))-AVJ1)))"),809568.0)</f>
        <v>809568</v>
      </c>
      <c r="AVK2" s="10">
        <f>IFERROR(__xludf.DUMMYFUNCTION("SUM(ARRAYFORMULA(ABS(FILTER($C:$C,NOT(ISBLANK($C:$C)))-AVK1)))"),810420.0)</f>
        <v>810420</v>
      </c>
      <c r="AVL2" s="10">
        <f>IFERROR(__xludf.DUMMYFUNCTION("SUM(ARRAYFORMULA(ABS(FILTER($C:$C,NOT(ISBLANK($C:$C)))-AVL1)))"),811272.0)</f>
        <v>811272</v>
      </c>
      <c r="AVM2" s="10">
        <f>IFERROR(__xludf.DUMMYFUNCTION("SUM(ARRAYFORMULA(ABS(FILTER($C:$C,NOT(ISBLANK($C:$C)))-AVM1)))"),812124.0)</f>
        <v>812124</v>
      </c>
      <c r="AVN2" s="10">
        <f>IFERROR(__xludf.DUMMYFUNCTION("SUM(ARRAYFORMULA(ABS(FILTER($C:$C,NOT(ISBLANK($C:$C)))-AVN1)))"),812976.0)</f>
        <v>812976</v>
      </c>
      <c r="AVO2" s="10">
        <f>IFERROR(__xludf.DUMMYFUNCTION("SUM(ARRAYFORMULA(ABS(FILTER($C:$C,NOT(ISBLANK($C:$C)))-AVO1)))"),813828.0)</f>
        <v>813828</v>
      </c>
      <c r="AVP2" s="10">
        <f>IFERROR(__xludf.DUMMYFUNCTION("SUM(ARRAYFORMULA(ABS(FILTER($C:$C,NOT(ISBLANK($C:$C)))-AVP1)))"),814680.0)</f>
        <v>814680</v>
      </c>
      <c r="AVQ2" s="10">
        <f>IFERROR(__xludf.DUMMYFUNCTION("SUM(ARRAYFORMULA(ABS(FILTER($C:$C,NOT(ISBLANK($C:$C)))-AVQ1)))"),815532.0)</f>
        <v>815532</v>
      </c>
      <c r="AVR2" s="10">
        <f>IFERROR(__xludf.DUMMYFUNCTION("SUM(ARRAYFORMULA(ABS(FILTER($C:$C,NOT(ISBLANK($C:$C)))-AVR1)))"),816386.0)</f>
        <v>816386</v>
      </c>
      <c r="AVS2" s="10">
        <f>IFERROR(__xludf.DUMMYFUNCTION("SUM(ARRAYFORMULA(ABS(FILTER($C:$C,NOT(ISBLANK($C:$C)))-AVS1)))"),817240.0)</f>
        <v>817240</v>
      </c>
      <c r="AVT2" s="10">
        <f>IFERROR(__xludf.DUMMYFUNCTION("SUM(ARRAYFORMULA(ABS(FILTER($C:$C,NOT(ISBLANK($C:$C)))-AVT1)))"),818096.0)</f>
        <v>818096</v>
      </c>
      <c r="AVU2" s="10">
        <f>IFERROR(__xludf.DUMMYFUNCTION("SUM(ARRAYFORMULA(ABS(FILTER($C:$C,NOT(ISBLANK($C:$C)))-AVU1)))"),818952.0)</f>
        <v>818952</v>
      </c>
      <c r="AVV2" s="10">
        <f>IFERROR(__xludf.DUMMYFUNCTION("SUM(ARRAYFORMULA(ABS(FILTER($C:$C,NOT(ISBLANK($C:$C)))-AVV1)))"),819808.0)</f>
        <v>819808</v>
      </c>
      <c r="AVW2" s="10">
        <f>IFERROR(__xludf.DUMMYFUNCTION("SUM(ARRAYFORMULA(ABS(FILTER($C:$C,NOT(ISBLANK($C:$C)))-AVW1)))"),820664.0)</f>
        <v>820664</v>
      </c>
      <c r="AVX2" s="10">
        <f>IFERROR(__xludf.DUMMYFUNCTION("SUM(ARRAYFORMULA(ABS(FILTER($C:$C,NOT(ISBLANK($C:$C)))-AVX1)))"),821520.0)</f>
        <v>821520</v>
      </c>
      <c r="AVY2" s="10">
        <f>IFERROR(__xludf.DUMMYFUNCTION("SUM(ARRAYFORMULA(ABS(FILTER($C:$C,NOT(ISBLANK($C:$C)))-AVY1)))"),822376.0)</f>
        <v>822376</v>
      </c>
      <c r="AVZ2" s="10">
        <f>IFERROR(__xludf.DUMMYFUNCTION("SUM(ARRAYFORMULA(ABS(FILTER($C:$C,NOT(ISBLANK($C:$C)))-AVZ1)))"),823232.0)</f>
        <v>823232</v>
      </c>
      <c r="AWA2" s="10">
        <f>IFERROR(__xludf.DUMMYFUNCTION("SUM(ARRAYFORMULA(ABS(FILTER($C:$C,NOT(ISBLANK($C:$C)))-AWA1)))"),824092.0)</f>
        <v>824092</v>
      </c>
      <c r="AWB2" s="10">
        <f>IFERROR(__xludf.DUMMYFUNCTION("SUM(ARRAYFORMULA(ABS(FILTER($C:$C,NOT(ISBLANK($C:$C)))-AWB1)))"),824952.0)</f>
        <v>824952</v>
      </c>
      <c r="AWC2" s="10">
        <f>IFERROR(__xludf.DUMMYFUNCTION("SUM(ARRAYFORMULA(ABS(FILTER($C:$C,NOT(ISBLANK($C:$C)))-AWC1)))"),825812.0)</f>
        <v>825812</v>
      </c>
      <c r="AWD2" s="10">
        <f>IFERROR(__xludf.DUMMYFUNCTION("SUM(ARRAYFORMULA(ABS(FILTER($C:$C,NOT(ISBLANK($C:$C)))-AWD1)))"),826672.0)</f>
        <v>826672</v>
      </c>
      <c r="AWE2" s="10">
        <f>IFERROR(__xludf.DUMMYFUNCTION("SUM(ARRAYFORMULA(ABS(FILTER($C:$C,NOT(ISBLANK($C:$C)))-AWE1)))"),827532.0)</f>
        <v>827532</v>
      </c>
      <c r="AWF2" s="10">
        <f>IFERROR(__xludf.DUMMYFUNCTION("SUM(ARRAYFORMULA(ABS(FILTER($C:$C,NOT(ISBLANK($C:$C)))-AWF1)))"),828392.0)</f>
        <v>828392</v>
      </c>
      <c r="AWG2" s="10">
        <f>IFERROR(__xludf.DUMMYFUNCTION("SUM(ARRAYFORMULA(ABS(FILTER($C:$C,NOT(ISBLANK($C:$C)))-AWG1)))"),829252.0)</f>
        <v>829252</v>
      </c>
      <c r="AWH2" s="10">
        <f>IFERROR(__xludf.DUMMYFUNCTION("SUM(ARRAYFORMULA(ABS(FILTER($C:$C,NOT(ISBLANK($C:$C)))-AWH1)))"),830112.0)</f>
        <v>830112</v>
      </c>
      <c r="AWI2" s="10">
        <f>IFERROR(__xludf.DUMMYFUNCTION("SUM(ARRAYFORMULA(ABS(FILTER($C:$C,NOT(ISBLANK($C:$C)))-AWI1)))"),830972.0)</f>
        <v>830972</v>
      </c>
      <c r="AWJ2" s="10">
        <f>IFERROR(__xludf.DUMMYFUNCTION("SUM(ARRAYFORMULA(ABS(FILTER($C:$C,NOT(ISBLANK($C:$C)))-AWJ1)))"),831832.0)</f>
        <v>831832</v>
      </c>
      <c r="AWK2" s="10">
        <f>IFERROR(__xludf.DUMMYFUNCTION("SUM(ARRAYFORMULA(ABS(FILTER($C:$C,NOT(ISBLANK($C:$C)))-AWK1)))"),832692.0)</f>
        <v>832692</v>
      </c>
      <c r="AWL2" s="10">
        <f>IFERROR(__xludf.DUMMYFUNCTION("SUM(ARRAYFORMULA(ABS(FILTER($C:$C,NOT(ISBLANK($C:$C)))-AWL1)))"),833552.0)</f>
        <v>833552</v>
      </c>
      <c r="AWM2" s="10">
        <f>IFERROR(__xludf.DUMMYFUNCTION("SUM(ARRAYFORMULA(ABS(FILTER($C:$C,NOT(ISBLANK($C:$C)))-AWM1)))"),834412.0)</f>
        <v>834412</v>
      </c>
      <c r="AWN2" s="10">
        <f>IFERROR(__xludf.DUMMYFUNCTION("SUM(ARRAYFORMULA(ABS(FILTER($C:$C,NOT(ISBLANK($C:$C)))-AWN1)))"),835272.0)</f>
        <v>835272</v>
      </c>
      <c r="AWO2" s="10">
        <f>IFERROR(__xludf.DUMMYFUNCTION("SUM(ARRAYFORMULA(ABS(FILTER($C:$C,NOT(ISBLANK($C:$C)))-AWO1)))"),836132.0)</f>
        <v>836132</v>
      </c>
      <c r="AWP2" s="10">
        <f>IFERROR(__xludf.DUMMYFUNCTION("SUM(ARRAYFORMULA(ABS(FILTER($C:$C,NOT(ISBLANK($C:$C)))-AWP1)))"),836994.0)</f>
        <v>836994</v>
      </c>
      <c r="AWQ2" s="10">
        <f>IFERROR(__xludf.DUMMYFUNCTION("SUM(ARRAYFORMULA(ABS(FILTER($C:$C,NOT(ISBLANK($C:$C)))-AWQ1)))"),837856.0)</f>
        <v>837856</v>
      </c>
      <c r="AWR2" s="10">
        <f>IFERROR(__xludf.DUMMYFUNCTION("SUM(ARRAYFORMULA(ABS(FILTER($C:$C,NOT(ISBLANK($C:$C)))-AWR1)))"),838720.0)</f>
        <v>838720</v>
      </c>
      <c r="AWS2" s="10">
        <f>IFERROR(__xludf.DUMMYFUNCTION("SUM(ARRAYFORMULA(ABS(FILTER($C:$C,NOT(ISBLANK($C:$C)))-AWS1)))"),839584.0)</f>
        <v>839584</v>
      </c>
      <c r="AWT2" s="10">
        <f>IFERROR(__xludf.DUMMYFUNCTION("SUM(ARRAYFORMULA(ABS(FILTER($C:$C,NOT(ISBLANK($C:$C)))-AWT1)))"),840452.0)</f>
        <v>840452</v>
      </c>
      <c r="AWU2" s="10">
        <f>IFERROR(__xludf.DUMMYFUNCTION("SUM(ARRAYFORMULA(ABS(FILTER($C:$C,NOT(ISBLANK($C:$C)))-AWU1)))"),841320.0)</f>
        <v>841320</v>
      </c>
      <c r="AWV2" s="10">
        <f>IFERROR(__xludf.DUMMYFUNCTION("SUM(ARRAYFORMULA(ABS(FILTER($C:$C,NOT(ISBLANK($C:$C)))-AWV1)))"),842188.0)</f>
        <v>842188</v>
      </c>
      <c r="AWW2" s="10">
        <f>IFERROR(__xludf.DUMMYFUNCTION("SUM(ARRAYFORMULA(ABS(FILTER($C:$C,NOT(ISBLANK($C:$C)))-AWW1)))"),843056.0)</f>
        <v>843056</v>
      </c>
      <c r="AWX2" s="10">
        <f>IFERROR(__xludf.DUMMYFUNCTION("SUM(ARRAYFORMULA(ABS(FILTER($C:$C,NOT(ISBLANK($C:$C)))-AWX1)))"),843924.0)</f>
        <v>843924</v>
      </c>
      <c r="AWY2" s="10">
        <f>IFERROR(__xludf.DUMMYFUNCTION("SUM(ARRAYFORMULA(ABS(FILTER($C:$C,NOT(ISBLANK($C:$C)))-AWY1)))"),844792.0)</f>
        <v>844792</v>
      </c>
      <c r="AWZ2" s="10">
        <f>IFERROR(__xludf.DUMMYFUNCTION("SUM(ARRAYFORMULA(ABS(FILTER($C:$C,NOT(ISBLANK($C:$C)))-AWZ1)))"),845662.0)</f>
        <v>845662</v>
      </c>
      <c r="AXA2" s="10">
        <f>IFERROR(__xludf.DUMMYFUNCTION("SUM(ARRAYFORMULA(ABS(FILTER($C:$C,NOT(ISBLANK($C:$C)))-AXA1)))"),846532.0)</f>
        <v>846532</v>
      </c>
      <c r="AXB2" s="10">
        <f>IFERROR(__xludf.DUMMYFUNCTION("SUM(ARRAYFORMULA(ABS(FILTER($C:$C,NOT(ISBLANK($C:$C)))-AXB1)))"),847402.0)</f>
        <v>847402</v>
      </c>
      <c r="AXC2" s="10">
        <f>IFERROR(__xludf.DUMMYFUNCTION("SUM(ARRAYFORMULA(ABS(FILTER($C:$C,NOT(ISBLANK($C:$C)))-AXC1)))"),848272.0)</f>
        <v>848272</v>
      </c>
      <c r="AXD2" s="10">
        <f>IFERROR(__xludf.DUMMYFUNCTION("SUM(ARRAYFORMULA(ABS(FILTER($C:$C,NOT(ISBLANK($C:$C)))-AXD1)))"),849142.0)</f>
        <v>849142</v>
      </c>
      <c r="AXE2" s="10">
        <f>IFERROR(__xludf.DUMMYFUNCTION("SUM(ARRAYFORMULA(ABS(FILTER($C:$C,NOT(ISBLANK($C:$C)))-AXE1)))"),850012.0)</f>
        <v>850012</v>
      </c>
      <c r="AXF2" s="10">
        <f>IFERROR(__xludf.DUMMYFUNCTION("SUM(ARRAYFORMULA(ABS(FILTER($C:$C,NOT(ISBLANK($C:$C)))-AXF1)))"),850882.0)</f>
        <v>850882</v>
      </c>
      <c r="AXG2" s="10">
        <f>IFERROR(__xludf.DUMMYFUNCTION("SUM(ARRAYFORMULA(ABS(FILTER($C:$C,NOT(ISBLANK($C:$C)))-AXG1)))"),851752.0)</f>
        <v>851752</v>
      </c>
      <c r="AXH2" s="10">
        <f>IFERROR(__xludf.DUMMYFUNCTION("SUM(ARRAYFORMULA(ABS(FILTER($C:$C,NOT(ISBLANK($C:$C)))-AXH1)))"),852622.0)</f>
        <v>852622</v>
      </c>
      <c r="AXI2" s="10">
        <f>IFERROR(__xludf.DUMMYFUNCTION("SUM(ARRAYFORMULA(ABS(FILTER($C:$C,NOT(ISBLANK($C:$C)))-AXI1)))"),853492.0)</f>
        <v>853492</v>
      </c>
      <c r="AXJ2" s="10">
        <f>IFERROR(__xludf.DUMMYFUNCTION("SUM(ARRAYFORMULA(ABS(FILTER($C:$C,NOT(ISBLANK($C:$C)))-AXJ1)))"),854366.0)</f>
        <v>854366</v>
      </c>
      <c r="AXK2" s="10">
        <f>IFERROR(__xludf.DUMMYFUNCTION("SUM(ARRAYFORMULA(ABS(FILTER($C:$C,NOT(ISBLANK($C:$C)))-AXK1)))"),855240.0)</f>
        <v>855240</v>
      </c>
      <c r="AXL2" s="10">
        <f>IFERROR(__xludf.DUMMYFUNCTION("SUM(ARRAYFORMULA(ABS(FILTER($C:$C,NOT(ISBLANK($C:$C)))-AXL1)))"),856114.0)</f>
        <v>856114</v>
      </c>
      <c r="AXM2" s="10">
        <f>IFERROR(__xludf.DUMMYFUNCTION("SUM(ARRAYFORMULA(ABS(FILTER($C:$C,NOT(ISBLANK($C:$C)))-AXM1)))"),856988.0)</f>
        <v>856988</v>
      </c>
      <c r="AXN2" s="10">
        <f>IFERROR(__xludf.DUMMYFUNCTION("SUM(ARRAYFORMULA(ABS(FILTER($C:$C,NOT(ISBLANK($C:$C)))-AXN1)))"),857862.0)</f>
        <v>857862</v>
      </c>
      <c r="AXO2" s="10">
        <f>IFERROR(__xludf.DUMMYFUNCTION("SUM(ARRAYFORMULA(ABS(FILTER($C:$C,NOT(ISBLANK($C:$C)))-AXO1)))"),858736.0)</f>
        <v>858736</v>
      </c>
      <c r="AXP2" s="10">
        <f>IFERROR(__xludf.DUMMYFUNCTION("SUM(ARRAYFORMULA(ABS(FILTER($C:$C,NOT(ISBLANK($C:$C)))-AXP1)))"),859610.0)</f>
        <v>859610</v>
      </c>
      <c r="AXQ2" s="10">
        <f>IFERROR(__xludf.DUMMYFUNCTION("SUM(ARRAYFORMULA(ABS(FILTER($C:$C,NOT(ISBLANK($C:$C)))-AXQ1)))"),860484.0)</f>
        <v>860484</v>
      </c>
      <c r="AXR2" s="10">
        <f>IFERROR(__xludf.DUMMYFUNCTION("SUM(ARRAYFORMULA(ABS(FILTER($C:$C,NOT(ISBLANK($C:$C)))-AXR1)))"),861360.0)</f>
        <v>861360</v>
      </c>
      <c r="AXS2" s="10">
        <f>IFERROR(__xludf.DUMMYFUNCTION("SUM(ARRAYFORMULA(ABS(FILTER($C:$C,NOT(ISBLANK($C:$C)))-AXS1)))"),862236.0)</f>
        <v>862236</v>
      </c>
      <c r="AXT2" s="10">
        <f>IFERROR(__xludf.DUMMYFUNCTION("SUM(ARRAYFORMULA(ABS(FILTER($C:$C,NOT(ISBLANK($C:$C)))-AXT1)))"),863114.0)</f>
        <v>863114</v>
      </c>
      <c r="AXU2" s="10">
        <f>IFERROR(__xludf.DUMMYFUNCTION("SUM(ARRAYFORMULA(ABS(FILTER($C:$C,NOT(ISBLANK($C:$C)))-AXU1)))"),863992.0)</f>
        <v>863992</v>
      </c>
      <c r="AXV2" s="10">
        <f>IFERROR(__xludf.DUMMYFUNCTION("SUM(ARRAYFORMULA(ABS(FILTER($C:$C,NOT(ISBLANK($C:$C)))-AXV1)))"),864870.0)</f>
        <v>864870</v>
      </c>
      <c r="AXW2" s="10">
        <f>IFERROR(__xludf.DUMMYFUNCTION("SUM(ARRAYFORMULA(ABS(FILTER($C:$C,NOT(ISBLANK($C:$C)))-AXW1)))"),865748.0)</f>
        <v>865748</v>
      </c>
      <c r="AXX2" s="10">
        <f>IFERROR(__xludf.DUMMYFUNCTION("SUM(ARRAYFORMULA(ABS(FILTER($C:$C,NOT(ISBLANK($C:$C)))-AXX1)))"),866626.0)</f>
        <v>866626</v>
      </c>
      <c r="AXY2" s="10">
        <f>IFERROR(__xludf.DUMMYFUNCTION("SUM(ARRAYFORMULA(ABS(FILTER($C:$C,NOT(ISBLANK($C:$C)))-AXY1)))"),867504.0)</f>
        <v>867504</v>
      </c>
      <c r="AXZ2" s="10">
        <f>IFERROR(__xludf.DUMMYFUNCTION("SUM(ARRAYFORMULA(ABS(FILTER($C:$C,NOT(ISBLANK($C:$C)))-AXZ1)))"),868382.0)</f>
        <v>868382</v>
      </c>
      <c r="AYA2" s="10">
        <f>IFERROR(__xludf.DUMMYFUNCTION("SUM(ARRAYFORMULA(ABS(FILTER($C:$C,NOT(ISBLANK($C:$C)))-AYA1)))"),869260.0)</f>
        <v>869260</v>
      </c>
      <c r="AYB2" s="10">
        <f>IFERROR(__xludf.DUMMYFUNCTION("SUM(ARRAYFORMULA(ABS(FILTER($C:$C,NOT(ISBLANK($C:$C)))-AYB1)))"),870138.0)</f>
        <v>870138</v>
      </c>
      <c r="AYC2" s="10">
        <f>IFERROR(__xludf.DUMMYFUNCTION("SUM(ARRAYFORMULA(ABS(FILTER($C:$C,NOT(ISBLANK($C:$C)))-AYC1)))"),871020.0)</f>
        <v>871020</v>
      </c>
      <c r="AYD2" s="10">
        <f>IFERROR(__xludf.DUMMYFUNCTION("SUM(ARRAYFORMULA(ABS(FILTER($C:$C,NOT(ISBLANK($C:$C)))-AYD1)))"),871902.0)</f>
        <v>871902</v>
      </c>
      <c r="AYE2" s="10">
        <f>IFERROR(__xludf.DUMMYFUNCTION("SUM(ARRAYFORMULA(ABS(FILTER($C:$C,NOT(ISBLANK($C:$C)))-AYE1)))"),872784.0)</f>
        <v>872784</v>
      </c>
      <c r="AYF2" s="10">
        <f>IFERROR(__xludf.DUMMYFUNCTION("SUM(ARRAYFORMULA(ABS(FILTER($C:$C,NOT(ISBLANK($C:$C)))-AYF1)))"),873666.0)</f>
        <v>873666</v>
      </c>
      <c r="AYG2" s="10">
        <f>IFERROR(__xludf.DUMMYFUNCTION("SUM(ARRAYFORMULA(ABS(FILTER($C:$C,NOT(ISBLANK($C:$C)))-AYG1)))"),874548.0)</f>
        <v>874548</v>
      </c>
      <c r="AYH2" s="10">
        <f>IFERROR(__xludf.DUMMYFUNCTION("SUM(ARRAYFORMULA(ABS(FILTER($C:$C,NOT(ISBLANK($C:$C)))-AYH1)))"),875430.0)</f>
        <v>875430</v>
      </c>
      <c r="AYI2" s="10">
        <f>IFERROR(__xludf.DUMMYFUNCTION("SUM(ARRAYFORMULA(ABS(FILTER($C:$C,NOT(ISBLANK($C:$C)))-AYI1)))"),876312.0)</f>
        <v>876312</v>
      </c>
      <c r="AYJ2" s="10">
        <f>IFERROR(__xludf.DUMMYFUNCTION("SUM(ARRAYFORMULA(ABS(FILTER($C:$C,NOT(ISBLANK($C:$C)))-AYJ1)))"),877194.0)</f>
        <v>877194</v>
      </c>
      <c r="AYK2" s="10">
        <f>IFERROR(__xludf.DUMMYFUNCTION("SUM(ARRAYFORMULA(ABS(FILTER($C:$C,NOT(ISBLANK($C:$C)))-AYK1)))"),878076.0)</f>
        <v>878076</v>
      </c>
      <c r="AYL2" s="10">
        <f>IFERROR(__xludf.DUMMYFUNCTION("SUM(ARRAYFORMULA(ABS(FILTER($C:$C,NOT(ISBLANK($C:$C)))-AYL1)))"),878958.0)</f>
        <v>878958</v>
      </c>
      <c r="AYM2" s="10">
        <f>IFERROR(__xludf.DUMMYFUNCTION("SUM(ARRAYFORMULA(ABS(FILTER($C:$C,NOT(ISBLANK($C:$C)))-AYM1)))"),879840.0)</f>
        <v>879840</v>
      </c>
      <c r="AYN2" s="10">
        <f>IFERROR(__xludf.DUMMYFUNCTION("SUM(ARRAYFORMULA(ABS(FILTER($C:$C,NOT(ISBLANK($C:$C)))-AYN1)))"),880722.0)</f>
        <v>880722</v>
      </c>
      <c r="AYO2" s="10">
        <f>IFERROR(__xludf.DUMMYFUNCTION("SUM(ARRAYFORMULA(ABS(FILTER($C:$C,NOT(ISBLANK($C:$C)))-AYO1)))"),881606.0)</f>
        <v>881606</v>
      </c>
      <c r="AYP2" s="10">
        <f>IFERROR(__xludf.DUMMYFUNCTION("SUM(ARRAYFORMULA(ABS(FILTER($C:$C,NOT(ISBLANK($C:$C)))-AYP1)))"),882490.0)</f>
        <v>882490</v>
      </c>
      <c r="AYQ2" s="10">
        <f>IFERROR(__xludf.DUMMYFUNCTION("SUM(ARRAYFORMULA(ABS(FILTER($C:$C,NOT(ISBLANK($C:$C)))-AYQ1)))"),883376.0)</f>
        <v>883376</v>
      </c>
      <c r="AYR2" s="10">
        <f>IFERROR(__xludf.DUMMYFUNCTION("SUM(ARRAYFORMULA(ABS(FILTER($C:$C,NOT(ISBLANK($C:$C)))-AYR1)))"),884264.0)</f>
        <v>884264</v>
      </c>
      <c r="AYS2" s="10">
        <f>IFERROR(__xludf.DUMMYFUNCTION("SUM(ARRAYFORMULA(ABS(FILTER($C:$C,NOT(ISBLANK($C:$C)))-AYS1)))"),885154.0)</f>
        <v>885154</v>
      </c>
      <c r="AYT2" s="10">
        <f>IFERROR(__xludf.DUMMYFUNCTION("SUM(ARRAYFORMULA(ABS(FILTER($C:$C,NOT(ISBLANK($C:$C)))-AYT1)))"),886048.0)</f>
        <v>886048</v>
      </c>
      <c r="AYU2" s="10">
        <f>IFERROR(__xludf.DUMMYFUNCTION("SUM(ARRAYFORMULA(ABS(FILTER($C:$C,NOT(ISBLANK($C:$C)))-AYU1)))"),886944.0)</f>
        <v>886944</v>
      </c>
      <c r="AYV2" s="10">
        <f>IFERROR(__xludf.DUMMYFUNCTION("SUM(ARRAYFORMULA(ABS(FILTER($C:$C,NOT(ISBLANK($C:$C)))-AYV1)))"),887840.0)</f>
        <v>887840</v>
      </c>
      <c r="AYW2" s="10">
        <f>IFERROR(__xludf.DUMMYFUNCTION("SUM(ARRAYFORMULA(ABS(FILTER($C:$C,NOT(ISBLANK($C:$C)))-AYW1)))"),888736.0)</f>
        <v>888736</v>
      </c>
      <c r="AYX2" s="10">
        <f>IFERROR(__xludf.DUMMYFUNCTION("SUM(ARRAYFORMULA(ABS(FILTER($C:$C,NOT(ISBLANK($C:$C)))-AYX1)))"),889632.0)</f>
        <v>889632</v>
      </c>
      <c r="AYY2" s="10">
        <f>IFERROR(__xludf.DUMMYFUNCTION("SUM(ARRAYFORMULA(ABS(FILTER($C:$C,NOT(ISBLANK($C:$C)))-AYY1)))"),890528.0)</f>
        <v>890528</v>
      </c>
      <c r="AYZ2" s="10">
        <f>IFERROR(__xludf.DUMMYFUNCTION("SUM(ARRAYFORMULA(ABS(FILTER($C:$C,NOT(ISBLANK($C:$C)))-AYZ1)))"),891426.0)</f>
        <v>891426</v>
      </c>
      <c r="AZA2" s="10">
        <f>IFERROR(__xludf.DUMMYFUNCTION("SUM(ARRAYFORMULA(ABS(FILTER($C:$C,NOT(ISBLANK($C:$C)))-AZA1)))"),892324.0)</f>
        <v>892324</v>
      </c>
      <c r="AZB2" s="10">
        <f>IFERROR(__xludf.DUMMYFUNCTION("SUM(ARRAYFORMULA(ABS(FILTER($C:$C,NOT(ISBLANK($C:$C)))-AZB1)))"),893222.0)</f>
        <v>893222</v>
      </c>
      <c r="AZC2" s="10">
        <f>IFERROR(__xludf.DUMMYFUNCTION("SUM(ARRAYFORMULA(ABS(FILTER($C:$C,NOT(ISBLANK($C:$C)))-AZC1)))"),894120.0)</f>
        <v>894120</v>
      </c>
      <c r="AZD2" s="10">
        <f>IFERROR(__xludf.DUMMYFUNCTION("SUM(ARRAYFORMULA(ABS(FILTER($C:$C,NOT(ISBLANK($C:$C)))-AZD1)))"),895020.0)</f>
        <v>895020</v>
      </c>
      <c r="AZE2" s="10">
        <f>IFERROR(__xludf.DUMMYFUNCTION("SUM(ARRAYFORMULA(ABS(FILTER($C:$C,NOT(ISBLANK($C:$C)))-AZE1)))"),895920.0)</f>
        <v>895920</v>
      </c>
      <c r="AZF2" s="10">
        <f>IFERROR(__xludf.DUMMYFUNCTION("SUM(ARRAYFORMULA(ABS(FILTER($C:$C,NOT(ISBLANK($C:$C)))-AZF1)))"),896820.0)</f>
        <v>896820</v>
      </c>
      <c r="AZG2" s="10">
        <f>IFERROR(__xludf.DUMMYFUNCTION("SUM(ARRAYFORMULA(ABS(FILTER($C:$C,NOT(ISBLANK($C:$C)))-AZG1)))"),897722.0)</f>
        <v>897722</v>
      </c>
      <c r="AZH2" s="10">
        <f>IFERROR(__xludf.DUMMYFUNCTION("SUM(ARRAYFORMULA(ABS(FILTER($C:$C,NOT(ISBLANK($C:$C)))-AZH1)))"),898624.0)</f>
        <v>898624</v>
      </c>
      <c r="AZI2" s="10">
        <f>IFERROR(__xludf.DUMMYFUNCTION("SUM(ARRAYFORMULA(ABS(FILTER($C:$C,NOT(ISBLANK($C:$C)))-AZI1)))"),899526.0)</f>
        <v>899526</v>
      </c>
      <c r="AZJ2" s="10">
        <f>IFERROR(__xludf.DUMMYFUNCTION("SUM(ARRAYFORMULA(ABS(FILTER($C:$C,NOT(ISBLANK($C:$C)))-AZJ1)))"),900430.0)</f>
        <v>900430</v>
      </c>
      <c r="AZK2" s="10">
        <f>IFERROR(__xludf.DUMMYFUNCTION("SUM(ARRAYFORMULA(ABS(FILTER($C:$C,NOT(ISBLANK($C:$C)))-AZK1)))"),901334.0)</f>
        <v>901334</v>
      </c>
      <c r="AZL2" s="10">
        <f>IFERROR(__xludf.DUMMYFUNCTION("SUM(ARRAYFORMULA(ABS(FILTER($C:$C,NOT(ISBLANK($C:$C)))-AZL1)))"),902238.0)</f>
        <v>902238</v>
      </c>
      <c r="AZM2" s="10">
        <f>IFERROR(__xludf.DUMMYFUNCTION("SUM(ARRAYFORMULA(ABS(FILTER($C:$C,NOT(ISBLANK($C:$C)))-AZM1)))"),903142.0)</f>
        <v>903142</v>
      </c>
      <c r="AZN2" s="10">
        <f>IFERROR(__xludf.DUMMYFUNCTION("SUM(ARRAYFORMULA(ABS(FILTER($C:$C,NOT(ISBLANK($C:$C)))-AZN1)))"),904046.0)</f>
        <v>904046</v>
      </c>
      <c r="AZO2" s="10">
        <f>IFERROR(__xludf.DUMMYFUNCTION("SUM(ARRAYFORMULA(ABS(FILTER($C:$C,NOT(ISBLANK($C:$C)))-AZO1)))"),904950.0)</f>
        <v>904950</v>
      </c>
      <c r="AZP2" s="10">
        <f>IFERROR(__xludf.DUMMYFUNCTION("SUM(ARRAYFORMULA(ABS(FILTER($C:$C,NOT(ISBLANK($C:$C)))-AZP1)))"),905854.0)</f>
        <v>905854</v>
      </c>
      <c r="AZQ2" s="10">
        <f>IFERROR(__xludf.DUMMYFUNCTION("SUM(ARRAYFORMULA(ABS(FILTER($C:$C,NOT(ISBLANK($C:$C)))-AZQ1)))"),906758.0)</f>
        <v>906758</v>
      </c>
      <c r="AZR2" s="10">
        <f>IFERROR(__xludf.DUMMYFUNCTION("SUM(ARRAYFORMULA(ABS(FILTER($C:$C,NOT(ISBLANK($C:$C)))-AZR1)))"),907662.0)</f>
        <v>907662</v>
      </c>
      <c r="AZS2" s="10">
        <f>IFERROR(__xludf.DUMMYFUNCTION("SUM(ARRAYFORMULA(ABS(FILTER($C:$C,NOT(ISBLANK($C:$C)))-AZS1)))"),908566.0)</f>
        <v>908566</v>
      </c>
      <c r="AZT2" s="10">
        <f>IFERROR(__xludf.DUMMYFUNCTION("SUM(ARRAYFORMULA(ABS(FILTER($C:$C,NOT(ISBLANK($C:$C)))-AZT1)))"),909470.0)</f>
        <v>909470</v>
      </c>
      <c r="AZU2" s="10">
        <f>IFERROR(__xludf.DUMMYFUNCTION("SUM(ARRAYFORMULA(ABS(FILTER($C:$C,NOT(ISBLANK($C:$C)))-AZU1)))"),910374.0)</f>
        <v>910374</v>
      </c>
      <c r="AZV2" s="10">
        <f>IFERROR(__xludf.DUMMYFUNCTION("SUM(ARRAYFORMULA(ABS(FILTER($C:$C,NOT(ISBLANK($C:$C)))-AZV1)))"),911278.0)</f>
        <v>911278</v>
      </c>
      <c r="AZW2" s="10">
        <f>IFERROR(__xludf.DUMMYFUNCTION("SUM(ARRAYFORMULA(ABS(FILTER($C:$C,NOT(ISBLANK($C:$C)))-AZW1)))"),912182.0)</f>
        <v>912182</v>
      </c>
      <c r="AZX2" s="10">
        <f>IFERROR(__xludf.DUMMYFUNCTION("SUM(ARRAYFORMULA(ABS(FILTER($C:$C,NOT(ISBLANK($C:$C)))-AZX1)))"),913088.0)</f>
        <v>913088</v>
      </c>
      <c r="AZY2" s="10">
        <f>IFERROR(__xludf.DUMMYFUNCTION("SUM(ARRAYFORMULA(ABS(FILTER($C:$C,NOT(ISBLANK($C:$C)))-AZY1)))"),913994.0)</f>
        <v>913994</v>
      </c>
      <c r="AZZ2" s="10">
        <f>IFERROR(__xludf.DUMMYFUNCTION("SUM(ARRAYFORMULA(ABS(FILTER($C:$C,NOT(ISBLANK($C:$C)))-AZZ1)))"),914900.0)</f>
        <v>914900</v>
      </c>
      <c r="BAA2" s="10">
        <f>IFERROR(__xludf.DUMMYFUNCTION("SUM(ARRAYFORMULA(ABS(FILTER($C:$C,NOT(ISBLANK($C:$C)))-BAA1)))"),915806.0)</f>
        <v>915806</v>
      </c>
      <c r="BAB2" s="10">
        <f>IFERROR(__xludf.DUMMYFUNCTION("SUM(ARRAYFORMULA(ABS(FILTER($C:$C,NOT(ISBLANK($C:$C)))-BAB1)))"),916712.0)</f>
        <v>916712</v>
      </c>
      <c r="BAC2" s="10">
        <f>IFERROR(__xludf.DUMMYFUNCTION("SUM(ARRAYFORMULA(ABS(FILTER($C:$C,NOT(ISBLANK($C:$C)))-BAC1)))"),917618.0)</f>
        <v>917618</v>
      </c>
      <c r="BAD2" s="10">
        <f>IFERROR(__xludf.DUMMYFUNCTION("SUM(ARRAYFORMULA(ABS(FILTER($C:$C,NOT(ISBLANK($C:$C)))-BAD1)))"),918524.0)</f>
        <v>918524</v>
      </c>
      <c r="BAE2" s="10">
        <f>IFERROR(__xludf.DUMMYFUNCTION("SUM(ARRAYFORMULA(ABS(FILTER($C:$C,NOT(ISBLANK($C:$C)))-BAE1)))"),919430.0)</f>
        <v>919430</v>
      </c>
      <c r="BAF2" s="10">
        <f>IFERROR(__xludf.DUMMYFUNCTION("SUM(ARRAYFORMULA(ABS(FILTER($C:$C,NOT(ISBLANK($C:$C)))-BAF1)))"),920338.0)</f>
        <v>920338</v>
      </c>
      <c r="BAG2" s="10">
        <f>IFERROR(__xludf.DUMMYFUNCTION("SUM(ARRAYFORMULA(ABS(FILTER($C:$C,NOT(ISBLANK($C:$C)))-BAG1)))"),921246.0)</f>
        <v>921246</v>
      </c>
      <c r="BAH2" s="10">
        <f>IFERROR(__xludf.DUMMYFUNCTION("SUM(ARRAYFORMULA(ABS(FILTER($C:$C,NOT(ISBLANK($C:$C)))-BAH1)))"),922154.0)</f>
        <v>922154</v>
      </c>
      <c r="BAI2" s="10">
        <f>IFERROR(__xludf.DUMMYFUNCTION("SUM(ARRAYFORMULA(ABS(FILTER($C:$C,NOT(ISBLANK($C:$C)))-BAI1)))"),923064.0)</f>
        <v>923064</v>
      </c>
      <c r="BAJ2" s="10">
        <f>IFERROR(__xludf.DUMMYFUNCTION("SUM(ARRAYFORMULA(ABS(FILTER($C:$C,NOT(ISBLANK($C:$C)))-BAJ1)))"),923974.0)</f>
        <v>923974</v>
      </c>
      <c r="BAK2" s="10">
        <f>IFERROR(__xludf.DUMMYFUNCTION("SUM(ARRAYFORMULA(ABS(FILTER($C:$C,NOT(ISBLANK($C:$C)))-BAK1)))"),924884.0)</f>
        <v>924884</v>
      </c>
      <c r="BAL2" s="10">
        <f>IFERROR(__xludf.DUMMYFUNCTION("SUM(ARRAYFORMULA(ABS(FILTER($C:$C,NOT(ISBLANK($C:$C)))-BAL1)))"),925794.0)</f>
        <v>925794</v>
      </c>
      <c r="BAM2" s="10">
        <f>IFERROR(__xludf.DUMMYFUNCTION("SUM(ARRAYFORMULA(ABS(FILTER($C:$C,NOT(ISBLANK($C:$C)))-BAM1)))"),926706.0)</f>
        <v>926706</v>
      </c>
      <c r="BAN2" s="10">
        <f>IFERROR(__xludf.DUMMYFUNCTION("SUM(ARRAYFORMULA(ABS(FILTER($C:$C,NOT(ISBLANK($C:$C)))-BAN1)))"),927620.0)</f>
        <v>927620</v>
      </c>
      <c r="BAO2" s="10">
        <f>IFERROR(__xludf.DUMMYFUNCTION("SUM(ARRAYFORMULA(ABS(FILTER($C:$C,NOT(ISBLANK($C:$C)))-BAO1)))"),928534.0)</f>
        <v>928534</v>
      </c>
      <c r="BAP2" s="10">
        <f>IFERROR(__xludf.DUMMYFUNCTION("SUM(ARRAYFORMULA(ABS(FILTER($C:$C,NOT(ISBLANK($C:$C)))-BAP1)))"),929448.0)</f>
        <v>929448</v>
      </c>
      <c r="BAQ2" s="10">
        <f>IFERROR(__xludf.DUMMYFUNCTION("SUM(ARRAYFORMULA(ABS(FILTER($C:$C,NOT(ISBLANK($C:$C)))-BAQ1)))"),930366.0)</f>
        <v>930366</v>
      </c>
      <c r="BAR2" s="10">
        <f>IFERROR(__xludf.DUMMYFUNCTION("SUM(ARRAYFORMULA(ABS(FILTER($C:$C,NOT(ISBLANK($C:$C)))-BAR1)))"),931284.0)</f>
        <v>931284</v>
      </c>
      <c r="BAS2" s="10">
        <f>IFERROR(__xludf.DUMMYFUNCTION("SUM(ARRAYFORMULA(ABS(FILTER($C:$C,NOT(ISBLANK($C:$C)))-BAS1)))"),932202.0)</f>
        <v>932202</v>
      </c>
      <c r="BAT2" s="10">
        <f>IFERROR(__xludf.DUMMYFUNCTION("SUM(ARRAYFORMULA(ABS(FILTER($C:$C,NOT(ISBLANK($C:$C)))-BAT1)))"),933120.0)</f>
        <v>933120</v>
      </c>
      <c r="BAU2" s="10">
        <f>IFERROR(__xludf.DUMMYFUNCTION("SUM(ARRAYFORMULA(ABS(FILTER($C:$C,NOT(ISBLANK($C:$C)))-BAU1)))"),934038.0)</f>
        <v>934038</v>
      </c>
      <c r="BAV2" s="10">
        <f>IFERROR(__xludf.DUMMYFUNCTION("SUM(ARRAYFORMULA(ABS(FILTER($C:$C,NOT(ISBLANK($C:$C)))-BAV1)))"),934956.0)</f>
        <v>934956</v>
      </c>
      <c r="BAW2" s="10">
        <f>IFERROR(__xludf.DUMMYFUNCTION("SUM(ARRAYFORMULA(ABS(FILTER($C:$C,NOT(ISBLANK($C:$C)))-BAW1)))"),935874.0)</f>
        <v>935874</v>
      </c>
      <c r="BAX2" s="10">
        <f>IFERROR(__xludf.DUMMYFUNCTION("SUM(ARRAYFORMULA(ABS(FILTER($C:$C,NOT(ISBLANK($C:$C)))-BAX1)))"),936792.0)</f>
        <v>936792</v>
      </c>
      <c r="BAY2" s="10">
        <f>IFERROR(__xludf.DUMMYFUNCTION("SUM(ARRAYFORMULA(ABS(FILTER($C:$C,NOT(ISBLANK($C:$C)))-BAY1)))"),937710.0)</f>
        <v>937710</v>
      </c>
      <c r="BAZ2" s="10">
        <f>IFERROR(__xludf.DUMMYFUNCTION("SUM(ARRAYFORMULA(ABS(FILTER($C:$C,NOT(ISBLANK($C:$C)))-BAZ1)))"),938628.0)</f>
        <v>938628</v>
      </c>
      <c r="BBA2" s="10">
        <f>IFERROR(__xludf.DUMMYFUNCTION("SUM(ARRAYFORMULA(ABS(FILTER($C:$C,NOT(ISBLANK($C:$C)))-BBA1)))"),939546.0)</f>
        <v>939546</v>
      </c>
      <c r="BBB2" s="10">
        <f>IFERROR(__xludf.DUMMYFUNCTION("SUM(ARRAYFORMULA(ABS(FILTER($C:$C,NOT(ISBLANK($C:$C)))-BBB1)))"),940464.0)</f>
        <v>940464</v>
      </c>
      <c r="BBC2" s="10">
        <f>IFERROR(__xludf.DUMMYFUNCTION("SUM(ARRAYFORMULA(ABS(FILTER($C:$C,NOT(ISBLANK($C:$C)))-BBC1)))"),941382.0)</f>
        <v>941382</v>
      </c>
      <c r="BBD2" s="10">
        <f>IFERROR(__xludf.DUMMYFUNCTION("SUM(ARRAYFORMULA(ABS(FILTER($C:$C,NOT(ISBLANK($C:$C)))-BBD1)))"),942300.0)</f>
        <v>942300</v>
      </c>
      <c r="BBE2" s="10">
        <f>IFERROR(__xludf.DUMMYFUNCTION("SUM(ARRAYFORMULA(ABS(FILTER($C:$C,NOT(ISBLANK($C:$C)))-BBE1)))"),943218.0)</f>
        <v>943218</v>
      </c>
      <c r="BBF2" s="10">
        <f>IFERROR(__xludf.DUMMYFUNCTION("SUM(ARRAYFORMULA(ABS(FILTER($C:$C,NOT(ISBLANK($C:$C)))-BBF1)))"),944136.0)</f>
        <v>944136</v>
      </c>
      <c r="BBG2" s="10">
        <f>IFERROR(__xludf.DUMMYFUNCTION("SUM(ARRAYFORMULA(ABS(FILTER($C:$C,NOT(ISBLANK($C:$C)))-BBG1)))"),945054.0)</f>
        <v>945054</v>
      </c>
      <c r="BBH2" s="10">
        <f>IFERROR(__xludf.DUMMYFUNCTION("SUM(ARRAYFORMULA(ABS(FILTER($C:$C,NOT(ISBLANK($C:$C)))-BBH1)))"),945972.0)</f>
        <v>945972</v>
      </c>
      <c r="BBI2" s="10">
        <f>IFERROR(__xludf.DUMMYFUNCTION("SUM(ARRAYFORMULA(ABS(FILTER($C:$C,NOT(ISBLANK($C:$C)))-BBI1)))"),946892.0)</f>
        <v>946892</v>
      </c>
      <c r="BBJ2" s="10">
        <f>IFERROR(__xludf.DUMMYFUNCTION("SUM(ARRAYFORMULA(ABS(FILTER($C:$C,NOT(ISBLANK($C:$C)))-BBJ1)))"),947812.0)</f>
        <v>947812</v>
      </c>
      <c r="BBK2" s="10">
        <f>IFERROR(__xludf.DUMMYFUNCTION("SUM(ARRAYFORMULA(ABS(FILTER($C:$C,NOT(ISBLANK($C:$C)))-BBK1)))"),948732.0)</f>
        <v>948732</v>
      </c>
      <c r="BBL2" s="10">
        <f>IFERROR(__xludf.DUMMYFUNCTION("SUM(ARRAYFORMULA(ABS(FILTER($C:$C,NOT(ISBLANK($C:$C)))-BBL1)))"),949654.0)</f>
        <v>949654</v>
      </c>
      <c r="BBM2" s="10">
        <f>IFERROR(__xludf.DUMMYFUNCTION("SUM(ARRAYFORMULA(ABS(FILTER($C:$C,NOT(ISBLANK($C:$C)))-BBM1)))"),950576.0)</f>
        <v>950576</v>
      </c>
      <c r="BBN2" s="10">
        <f>IFERROR(__xludf.DUMMYFUNCTION("SUM(ARRAYFORMULA(ABS(FILTER($C:$C,NOT(ISBLANK($C:$C)))-BBN1)))"),951498.0)</f>
        <v>951498</v>
      </c>
      <c r="BBO2" s="10">
        <f>IFERROR(__xludf.DUMMYFUNCTION("SUM(ARRAYFORMULA(ABS(FILTER($C:$C,NOT(ISBLANK($C:$C)))-BBO1)))"),952420.0)</f>
        <v>952420</v>
      </c>
      <c r="BBP2" s="10">
        <f>IFERROR(__xludf.DUMMYFUNCTION("SUM(ARRAYFORMULA(ABS(FILTER($C:$C,NOT(ISBLANK($C:$C)))-BBP1)))"),953342.0)</f>
        <v>953342</v>
      </c>
      <c r="BBQ2" s="10">
        <f>IFERROR(__xludf.DUMMYFUNCTION("SUM(ARRAYFORMULA(ABS(FILTER($C:$C,NOT(ISBLANK($C:$C)))-BBQ1)))"),954264.0)</f>
        <v>954264</v>
      </c>
      <c r="BBR2" s="10">
        <f>IFERROR(__xludf.DUMMYFUNCTION("SUM(ARRAYFORMULA(ABS(FILTER($C:$C,NOT(ISBLANK($C:$C)))-BBR1)))"),955186.0)</f>
        <v>955186</v>
      </c>
      <c r="BBS2" s="10">
        <f>IFERROR(__xludf.DUMMYFUNCTION("SUM(ARRAYFORMULA(ABS(FILTER($C:$C,NOT(ISBLANK($C:$C)))-BBS1)))"),956108.0)</f>
        <v>956108</v>
      </c>
      <c r="BBT2" s="10">
        <f>IFERROR(__xludf.DUMMYFUNCTION("SUM(ARRAYFORMULA(ABS(FILTER($C:$C,NOT(ISBLANK($C:$C)))-BBT1)))"),957030.0)</f>
        <v>957030</v>
      </c>
      <c r="BBU2" s="10">
        <f>IFERROR(__xludf.DUMMYFUNCTION("SUM(ARRAYFORMULA(ABS(FILTER($C:$C,NOT(ISBLANK($C:$C)))-BBU1)))"),957954.0)</f>
        <v>957954</v>
      </c>
      <c r="BBV2" s="10">
        <f>IFERROR(__xludf.DUMMYFUNCTION("SUM(ARRAYFORMULA(ABS(FILTER($C:$C,NOT(ISBLANK($C:$C)))-BBV1)))"),958878.0)</f>
        <v>958878</v>
      </c>
      <c r="BBW2" s="10">
        <f>IFERROR(__xludf.DUMMYFUNCTION("SUM(ARRAYFORMULA(ABS(FILTER($C:$C,NOT(ISBLANK($C:$C)))-BBW1)))"),959802.0)</f>
        <v>959802</v>
      </c>
      <c r="BBX2" s="10">
        <f>IFERROR(__xludf.DUMMYFUNCTION("SUM(ARRAYFORMULA(ABS(FILTER($C:$C,NOT(ISBLANK($C:$C)))-BBX1)))"),960726.0)</f>
        <v>960726</v>
      </c>
      <c r="BBY2" s="10">
        <f>IFERROR(__xludf.DUMMYFUNCTION("SUM(ARRAYFORMULA(ABS(FILTER($C:$C,NOT(ISBLANK($C:$C)))-BBY1)))"),961650.0)</f>
        <v>961650</v>
      </c>
      <c r="BBZ2" s="10">
        <f>IFERROR(__xludf.DUMMYFUNCTION("SUM(ARRAYFORMULA(ABS(FILTER($C:$C,NOT(ISBLANK($C:$C)))-BBZ1)))"),962574.0)</f>
        <v>962574</v>
      </c>
      <c r="BCA2" s="10">
        <f>IFERROR(__xludf.DUMMYFUNCTION("SUM(ARRAYFORMULA(ABS(FILTER($C:$C,NOT(ISBLANK($C:$C)))-BCA1)))"),963500.0)</f>
        <v>963500</v>
      </c>
      <c r="BCB2" s="10">
        <f>IFERROR(__xludf.DUMMYFUNCTION("SUM(ARRAYFORMULA(ABS(FILTER($C:$C,NOT(ISBLANK($C:$C)))-BCB1)))"),964426.0)</f>
        <v>964426</v>
      </c>
      <c r="BCC2" s="10">
        <f>IFERROR(__xludf.DUMMYFUNCTION("SUM(ARRAYFORMULA(ABS(FILTER($C:$C,NOT(ISBLANK($C:$C)))-BCC1)))"),965352.0)</f>
        <v>965352</v>
      </c>
      <c r="BCD2" s="10">
        <f>IFERROR(__xludf.DUMMYFUNCTION("SUM(ARRAYFORMULA(ABS(FILTER($C:$C,NOT(ISBLANK($C:$C)))-BCD1)))"),966278.0)</f>
        <v>966278</v>
      </c>
      <c r="BCE2" s="10">
        <f>IFERROR(__xludf.DUMMYFUNCTION("SUM(ARRAYFORMULA(ABS(FILTER($C:$C,NOT(ISBLANK($C:$C)))-BCE1)))"),967204.0)</f>
        <v>967204</v>
      </c>
      <c r="BCF2" s="10">
        <f>IFERROR(__xludf.DUMMYFUNCTION("SUM(ARRAYFORMULA(ABS(FILTER($C:$C,NOT(ISBLANK($C:$C)))-BCF1)))"),968130.0)</f>
        <v>968130</v>
      </c>
      <c r="BCG2" s="10">
        <f>IFERROR(__xludf.DUMMYFUNCTION("SUM(ARRAYFORMULA(ABS(FILTER($C:$C,NOT(ISBLANK($C:$C)))-BCG1)))"),969056.0)</f>
        <v>969056</v>
      </c>
      <c r="BCH2" s="10">
        <f>IFERROR(__xludf.DUMMYFUNCTION("SUM(ARRAYFORMULA(ABS(FILTER($C:$C,NOT(ISBLANK($C:$C)))-BCH1)))"),969982.0)</f>
        <v>969982</v>
      </c>
      <c r="BCI2" s="10">
        <f>IFERROR(__xludf.DUMMYFUNCTION("SUM(ARRAYFORMULA(ABS(FILTER($C:$C,NOT(ISBLANK($C:$C)))-BCI1)))"),970908.0)</f>
        <v>970908</v>
      </c>
      <c r="BCJ2" s="10">
        <f>IFERROR(__xludf.DUMMYFUNCTION("SUM(ARRAYFORMULA(ABS(FILTER($C:$C,NOT(ISBLANK($C:$C)))-BCJ1)))"),971834.0)</f>
        <v>971834</v>
      </c>
      <c r="BCK2" s="10">
        <f>IFERROR(__xludf.DUMMYFUNCTION("SUM(ARRAYFORMULA(ABS(FILTER($C:$C,NOT(ISBLANK($C:$C)))-BCK1)))"),972760.0)</f>
        <v>972760</v>
      </c>
      <c r="BCL2" s="10">
        <f>IFERROR(__xludf.DUMMYFUNCTION("SUM(ARRAYFORMULA(ABS(FILTER($C:$C,NOT(ISBLANK($C:$C)))-BCL1)))"),973686.0)</f>
        <v>973686</v>
      </c>
      <c r="BCM2" s="10">
        <f>IFERROR(__xludf.DUMMYFUNCTION("SUM(ARRAYFORMULA(ABS(FILTER($C:$C,NOT(ISBLANK($C:$C)))-BCM1)))"),974612.0)</f>
        <v>974612</v>
      </c>
      <c r="BCN2" s="10">
        <f>IFERROR(__xludf.DUMMYFUNCTION("SUM(ARRAYFORMULA(ABS(FILTER($C:$C,NOT(ISBLANK($C:$C)))-BCN1)))"),975538.0)</f>
        <v>975538</v>
      </c>
      <c r="BCO2" s="10">
        <f>IFERROR(__xludf.DUMMYFUNCTION("SUM(ARRAYFORMULA(ABS(FILTER($C:$C,NOT(ISBLANK($C:$C)))-BCO1)))"),976464.0)</f>
        <v>976464</v>
      </c>
      <c r="BCP2" s="10">
        <f>IFERROR(__xludf.DUMMYFUNCTION("SUM(ARRAYFORMULA(ABS(FILTER($C:$C,NOT(ISBLANK($C:$C)))-BCP1)))"),977390.0)</f>
        <v>977390</v>
      </c>
      <c r="BCQ2" s="10">
        <f>IFERROR(__xludf.DUMMYFUNCTION("SUM(ARRAYFORMULA(ABS(FILTER($C:$C,NOT(ISBLANK($C:$C)))-BCQ1)))"),978316.0)</f>
        <v>978316</v>
      </c>
      <c r="BCR2" s="10">
        <f>IFERROR(__xludf.DUMMYFUNCTION("SUM(ARRAYFORMULA(ABS(FILTER($C:$C,NOT(ISBLANK($C:$C)))-BCR1)))"),979242.0)</f>
        <v>979242</v>
      </c>
      <c r="BCS2" s="10">
        <f>IFERROR(__xludf.DUMMYFUNCTION("SUM(ARRAYFORMULA(ABS(FILTER($C:$C,NOT(ISBLANK($C:$C)))-BCS1)))"),980168.0)</f>
        <v>980168</v>
      </c>
      <c r="BCT2" s="10">
        <f>IFERROR(__xludf.DUMMYFUNCTION("SUM(ARRAYFORMULA(ABS(FILTER($C:$C,NOT(ISBLANK($C:$C)))-BCT1)))"),981094.0)</f>
        <v>981094</v>
      </c>
      <c r="BCU2" s="10">
        <f>IFERROR(__xludf.DUMMYFUNCTION("SUM(ARRAYFORMULA(ABS(FILTER($C:$C,NOT(ISBLANK($C:$C)))-BCU1)))"),982022.0)</f>
        <v>982022</v>
      </c>
      <c r="BCV2" s="10">
        <f>IFERROR(__xludf.DUMMYFUNCTION("SUM(ARRAYFORMULA(ABS(FILTER($C:$C,NOT(ISBLANK($C:$C)))-BCV1)))"),982950.0)</f>
        <v>982950</v>
      </c>
      <c r="BCW2" s="10">
        <f>IFERROR(__xludf.DUMMYFUNCTION("SUM(ARRAYFORMULA(ABS(FILTER($C:$C,NOT(ISBLANK($C:$C)))-BCW1)))"),983878.0)</f>
        <v>983878</v>
      </c>
      <c r="BCX2" s="10">
        <f>IFERROR(__xludf.DUMMYFUNCTION("SUM(ARRAYFORMULA(ABS(FILTER($C:$C,NOT(ISBLANK($C:$C)))-BCX1)))"),984806.0)</f>
        <v>984806</v>
      </c>
      <c r="BCY2" s="10">
        <f>IFERROR(__xludf.DUMMYFUNCTION("SUM(ARRAYFORMULA(ABS(FILTER($C:$C,NOT(ISBLANK($C:$C)))-BCY1)))"),985734.0)</f>
        <v>985734</v>
      </c>
      <c r="BCZ2" s="10">
        <f>IFERROR(__xludf.DUMMYFUNCTION("SUM(ARRAYFORMULA(ABS(FILTER($C:$C,NOT(ISBLANK($C:$C)))-BCZ1)))"),986662.0)</f>
        <v>986662</v>
      </c>
      <c r="BDA2" s="10">
        <f>IFERROR(__xludf.DUMMYFUNCTION("SUM(ARRAYFORMULA(ABS(FILTER($C:$C,NOT(ISBLANK($C:$C)))-BDA1)))"),987590.0)</f>
        <v>987590</v>
      </c>
      <c r="BDB2" s="10">
        <f>IFERROR(__xludf.DUMMYFUNCTION("SUM(ARRAYFORMULA(ABS(FILTER($C:$C,NOT(ISBLANK($C:$C)))-BDB1)))"),988518.0)</f>
        <v>988518</v>
      </c>
      <c r="BDC2" s="10">
        <f>IFERROR(__xludf.DUMMYFUNCTION("SUM(ARRAYFORMULA(ABS(FILTER($C:$C,NOT(ISBLANK($C:$C)))-BDC1)))"),989446.0)</f>
        <v>989446</v>
      </c>
      <c r="BDD2" s="10">
        <f>IFERROR(__xludf.DUMMYFUNCTION("SUM(ARRAYFORMULA(ABS(FILTER($C:$C,NOT(ISBLANK($C:$C)))-BDD1)))"),990374.0)</f>
        <v>990374</v>
      </c>
      <c r="BDE2" s="10">
        <f>IFERROR(__xludf.DUMMYFUNCTION("SUM(ARRAYFORMULA(ABS(FILTER($C:$C,NOT(ISBLANK($C:$C)))-BDE1)))"),991302.0)</f>
        <v>991302</v>
      </c>
      <c r="BDF2" s="10">
        <f>IFERROR(__xludf.DUMMYFUNCTION("SUM(ARRAYFORMULA(ABS(FILTER($C:$C,NOT(ISBLANK($C:$C)))-BDF1)))"),992230.0)</f>
        <v>992230</v>
      </c>
      <c r="BDG2" s="10">
        <f>IFERROR(__xludf.DUMMYFUNCTION("SUM(ARRAYFORMULA(ABS(FILTER($C:$C,NOT(ISBLANK($C:$C)))-BDG1)))"),993158.0)</f>
        <v>993158</v>
      </c>
      <c r="BDH2" s="10">
        <f>IFERROR(__xludf.DUMMYFUNCTION("SUM(ARRAYFORMULA(ABS(FILTER($C:$C,NOT(ISBLANK($C:$C)))-BDH1)))"),994086.0)</f>
        <v>994086</v>
      </c>
      <c r="BDI2" s="10">
        <f>IFERROR(__xludf.DUMMYFUNCTION("SUM(ARRAYFORMULA(ABS(FILTER($C:$C,NOT(ISBLANK($C:$C)))-BDI1)))"),995014.0)</f>
        <v>995014</v>
      </c>
      <c r="BDJ2" s="10">
        <f>IFERROR(__xludf.DUMMYFUNCTION("SUM(ARRAYFORMULA(ABS(FILTER($C:$C,NOT(ISBLANK($C:$C)))-BDJ1)))"),995942.0)</f>
        <v>995942</v>
      </c>
      <c r="BDK2" s="10">
        <f>IFERROR(__xludf.DUMMYFUNCTION("SUM(ARRAYFORMULA(ABS(FILTER($C:$C,NOT(ISBLANK($C:$C)))-BDK1)))"),996872.0)</f>
        <v>996872</v>
      </c>
      <c r="BDL2" s="10">
        <f>IFERROR(__xludf.DUMMYFUNCTION("SUM(ARRAYFORMULA(ABS(FILTER($C:$C,NOT(ISBLANK($C:$C)))-BDL1)))"),997802.0)</f>
        <v>997802</v>
      </c>
      <c r="BDM2" s="10">
        <f>IFERROR(__xludf.DUMMYFUNCTION("SUM(ARRAYFORMULA(ABS(FILTER($C:$C,NOT(ISBLANK($C:$C)))-BDM1)))"),998732.0)</f>
        <v>998732</v>
      </c>
      <c r="BDN2" s="10">
        <f>IFERROR(__xludf.DUMMYFUNCTION("SUM(ARRAYFORMULA(ABS(FILTER($C:$C,NOT(ISBLANK($C:$C)))-BDN1)))"),999662.0)</f>
        <v>999662</v>
      </c>
      <c r="BDO2" s="10">
        <f>IFERROR(__xludf.DUMMYFUNCTION("SUM(ARRAYFORMULA(ABS(FILTER($C:$C,NOT(ISBLANK($C:$C)))-BDO1)))"),1000596.0)</f>
        <v>1000596</v>
      </c>
      <c r="BDP2" s="10">
        <f>IFERROR(__xludf.DUMMYFUNCTION("SUM(ARRAYFORMULA(ABS(FILTER($C:$C,NOT(ISBLANK($C:$C)))-BDP1)))"),1001530.0)</f>
        <v>1001530</v>
      </c>
      <c r="BDQ2" s="10">
        <f>IFERROR(__xludf.DUMMYFUNCTION("SUM(ARRAYFORMULA(ABS(FILTER($C:$C,NOT(ISBLANK($C:$C)))-BDQ1)))"),1002466.0)</f>
        <v>1002466</v>
      </c>
      <c r="BDR2" s="10">
        <f>IFERROR(__xludf.DUMMYFUNCTION("SUM(ARRAYFORMULA(ABS(FILTER($C:$C,NOT(ISBLANK($C:$C)))-BDR1)))"),1003402.0)</f>
        <v>1003402</v>
      </c>
      <c r="BDS2" s="10">
        <f>IFERROR(__xludf.DUMMYFUNCTION("SUM(ARRAYFORMULA(ABS(FILTER($C:$C,NOT(ISBLANK($C:$C)))-BDS1)))"),1004338.0)</f>
        <v>1004338</v>
      </c>
      <c r="BDT2" s="10">
        <f>IFERROR(__xludf.DUMMYFUNCTION("SUM(ARRAYFORMULA(ABS(FILTER($C:$C,NOT(ISBLANK($C:$C)))-BDT1)))"),1005276.0)</f>
        <v>1005276</v>
      </c>
      <c r="BDU2" s="10">
        <f>IFERROR(__xludf.DUMMYFUNCTION("SUM(ARRAYFORMULA(ABS(FILTER($C:$C,NOT(ISBLANK($C:$C)))-BDU1)))"),1006214.0)</f>
        <v>1006214</v>
      </c>
      <c r="BDV2" s="10">
        <f>IFERROR(__xludf.DUMMYFUNCTION("SUM(ARRAYFORMULA(ABS(FILTER($C:$C,NOT(ISBLANK($C:$C)))-BDV1)))"),1007152.0)</f>
        <v>1007152</v>
      </c>
      <c r="BDW2" s="10">
        <f>IFERROR(__xludf.DUMMYFUNCTION("SUM(ARRAYFORMULA(ABS(FILTER($C:$C,NOT(ISBLANK($C:$C)))-BDW1)))"),1008090.0)</f>
        <v>1008090</v>
      </c>
      <c r="BDX2" s="10">
        <f>IFERROR(__xludf.DUMMYFUNCTION("SUM(ARRAYFORMULA(ABS(FILTER($C:$C,NOT(ISBLANK($C:$C)))-BDX1)))"),1009028.0)</f>
        <v>1009028</v>
      </c>
      <c r="BDY2" s="10">
        <f>IFERROR(__xludf.DUMMYFUNCTION("SUM(ARRAYFORMULA(ABS(FILTER($C:$C,NOT(ISBLANK($C:$C)))-BDY1)))"),1009966.0)</f>
        <v>1009966</v>
      </c>
      <c r="BDZ2" s="10">
        <f>IFERROR(__xludf.DUMMYFUNCTION("SUM(ARRAYFORMULA(ABS(FILTER($C:$C,NOT(ISBLANK($C:$C)))-BDZ1)))"),1010904.0)</f>
        <v>1010904</v>
      </c>
      <c r="BEA2" s="10">
        <f>IFERROR(__xludf.DUMMYFUNCTION("SUM(ARRAYFORMULA(ABS(FILTER($C:$C,NOT(ISBLANK($C:$C)))-BEA1)))"),1011844.0)</f>
        <v>1011844</v>
      </c>
      <c r="BEB2" s="10">
        <f>IFERROR(__xludf.DUMMYFUNCTION("SUM(ARRAYFORMULA(ABS(FILTER($C:$C,NOT(ISBLANK($C:$C)))-BEB1)))"),1012784.0)</f>
        <v>1012784</v>
      </c>
      <c r="BEC2" s="10">
        <f>IFERROR(__xludf.DUMMYFUNCTION("SUM(ARRAYFORMULA(ABS(FILTER($C:$C,NOT(ISBLANK($C:$C)))-BEC1)))"),1013724.0)</f>
        <v>1013724</v>
      </c>
      <c r="BED2" s="10">
        <f>IFERROR(__xludf.DUMMYFUNCTION("SUM(ARRAYFORMULA(ABS(FILTER($C:$C,NOT(ISBLANK($C:$C)))-BED1)))"),1014664.0)</f>
        <v>1014664</v>
      </c>
      <c r="BEE2" s="10">
        <f>IFERROR(__xludf.DUMMYFUNCTION("SUM(ARRAYFORMULA(ABS(FILTER($C:$C,NOT(ISBLANK($C:$C)))-BEE1)))"),1015604.0)</f>
        <v>1015604</v>
      </c>
      <c r="BEF2" s="10">
        <f>IFERROR(__xludf.DUMMYFUNCTION("SUM(ARRAYFORMULA(ABS(FILTER($C:$C,NOT(ISBLANK($C:$C)))-BEF1)))"),1016544.0)</f>
        <v>1016544</v>
      </c>
      <c r="BEG2" s="10">
        <f>IFERROR(__xludf.DUMMYFUNCTION("SUM(ARRAYFORMULA(ABS(FILTER($C:$C,NOT(ISBLANK($C:$C)))-BEG1)))"),1017484.0)</f>
        <v>1017484</v>
      </c>
      <c r="BEH2" s="10">
        <f>IFERROR(__xludf.DUMMYFUNCTION("SUM(ARRAYFORMULA(ABS(FILTER($C:$C,NOT(ISBLANK($C:$C)))-BEH1)))"),1018424.0)</f>
        <v>1018424</v>
      </c>
      <c r="BEI2" s="10">
        <f>IFERROR(__xludf.DUMMYFUNCTION("SUM(ARRAYFORMULA(ABS(FILTER($C:$C,NOT(ISBLANK($C:$C)))-BEI1)))"),1019364.0)</f>
        <v>1019364</v>
      </c>
      <c r="BEJ2" s="10">
        <f>IFERROR(__xludf.DUMMYFUNCTION("SUM(ARRAYFORMULA(ABS(FILTER($C:$C,NOT(ISBLANK($C:$C)))-BEJ1)))"),1020304.0)</f>
        <v>1020304</v>
      </c>
      <c r="BEK2" s="10">
        <f>IFERROR(__xludf.DUMMYFUNCTION("SUM(ARRAYFORMULA(ABS(FILTER($C:$C,NOT(ISBLANK($C:$C)))-BEK1)))"),1021244.0)</f>
        <v>1021244</v>
      </c>
      <c r="BEL2" s="10">
        <f>IFERROR(__xludf.DUMMYFUNCTION("SUM(ARRAYFORMULA(ABS(FILTER($C:$C,NOT(ISBLANK($C:$C)))-BEL1)))"),1022184.0)</f>
        <v>1022184</v>
      </c>
      <c r="BEM2" s="10">
        <f>IFERROR(__xludf.DUMMYFUNCTION("SUM(ARRAYFORMULA(ABS(FILTER($C:$C,NOT(ISBLANK($C:$C)))-BEM1)))"),1023126.0)</f>
        <v>1023126</v>
      </c>
      <c r="BEN2" s="10">
        <f>IFERROR(__xludf.DUMMYFUNCTION("SUM(ARRAYFORMULA(ABS(FILTER($C:$C,NOT(ISBLANK($C:$C)))-BEN1)))"),1024068.0)</f>
        <v>1024068</v>
      </c>
      <c r="BEO2" s="10">
        <f>IFERROR(__xludf.DUMMYFUNCTION("SUM(ARRAYFORMULA(ABS(FILTER($C:$C,NOT(ISBLANK($C:$C)))-BEO1)))"),1025010.0)</f>
        <v>1025010</v>
      </c>
      <c r="BEP2" s="10">
        <f>IFERROR(__xludf.DUMMYFUNCTION("SUM(ARRAYFORMULA(ABS(FILTER($C:$C,NOT(ISBLANK($C:$C)))-BEP1)))"),1025952.0)</f>
        <v>1025952</v>
      </c>
      <c r="BEQ2" s="10">
        <f>IFERROR(__xludf.DUMMYFUNCTION("SUM(ARRAYFORMULA(ABS(FILTER($C:$C,NOT(ISBLANK($C:$C)))-BEQ1)))"),1026894.0)</f>
        <v>1026894</v>
      </c>
      <c r="BER2" s="10">
        <f>IFERROR(__xludf.DUMMYFUNCTION("SUM(ARRAYFORMULA(ABS(FILTER($C:$C,NOT(ISBLANK($C:$C)))-BER1)))"),1027836.0)</f>
        <v>1027836</v>
      </c>
      <c r="BES2" s="10">
        <f>IFERROR(__xludf.DUMMYFUNCTION("SUM(ARRAYFORMULA(ABS(FILTER($C:$C,NOT(ISBLANK($C:$C)))-BES1)))"),1028778.0)</f>
        <v>1028778</v>
      </c>
      <c r="BET2" s="10">
        <f>IFERROR(__xludf.DUMMYFUNCTION("SUM(ARRAYFORMULA(ABS(FILTER($C:$C,NOT(ISBLANK($C:$C)))-BET1)))"),1029720.0)</f>
        <v>1029720</v>
      </c>
      <c r="BEU2" s="10">
        <f>IFERROR(__xludf.DUMMYFUNCTION("SUM(ARRAYFORMULA(ABS(FILTER($C:$C,NOT(ISBLANK($C:$C)))-BEU1)))"),1030662.0)</f>
        <v>1030662</v>
      </c>
      <c r="BEV2" s="10">
        <f>IFERROR(__xludf.DUMMYFUNCTION("SUM(ARRAYFORMULA(ABS(FILTER($C:$C,NOT(ISBLANK($C:$C)))-BEV1)))"),1031604.0)</f>
        <v>1031604</v>
      </c>
      <c r="BEW2" s="10">
        <f>IFERROR(__xludf.DUMMYFUNCTION("SUM(ARRAYFORMULA(ABS(FILTER($C:$C,NOT(ISBLANK($C:$C)))-BEW1)))"),1032546.0)</f>
        <v>1032546</v>
      </c>
      <c r="BEX2" s="10">
        <f>IFERROR(__xludf.DUMMYFUNCTION("SUM(ARRAYFORMULA(ABS(FILTER($C:$C,NOT(ISBLANK($C:$C)))-BEX1)))"),1033488.0)</f>
        <v>1033488</v>
      </c>
      <c r="BEY2" s="10">
        <f>IFERROR(__xludf.DUMMYFUNCTION("SUM(ARRAYFORMULA(ABS(FILTER($C:$C,NOT(ISBLANK($C:$C)))-BEY1)))"),1034430.0)</f>
        <v>1034430</v>
      </c>
      <c r="BEZ2" s="10">
        <f>IFERROR(__xludf.DUMMYFUNCTION("SUM(ARRAYFORMULA(ABS(FILTER($C:$C,NOT(ISBLANK($C:$C)))-BEZ1)))"),1035372.0)</f>
        <v>1035372</v>
      </c>
      <c r="BFA2" s="10">
        <f>IFERROR(__xludf.DUMMYFUNCTION("SUM(ARRAYFORMULA(ABS(FILTER($C:$C,NOT(ISBLANK($C:$C)))-BFA1)))"),1036314.0)</f>
        <v>1036314</v>
      </c>
      <c r="BFB2" s="10">
        <f>IFERROR(__xludf.DUMMYFUNCTION("SUM(ARRAYFORMULA(ABS(FILTER($C:$C,NOT(ISBLANK($C:$C)))-BFB1)))"),1037256.0)</f>
        <v>1037256</v>
      </c>
      <c r="BFC2" s="10">
        <f>IFERROR(__xludf.DUMMYFUNCTION("SUM(ARRAYFORMULA(ABS(FILTER($C:$C,NOT(ISBLANK($C:$C)))-BFC1)))"),1038198.0)</f>
        <v>1038198</v>
      </c>
      <c r="BFD2" s="10">
        <f>IFERROR(__xludf.DUMMYFUNCTION("SUM(ARRAYFORMULA(ABS(FILTER($C:$C,NOT(ISBLANK($C:$C)))-BFD1)))"),1039142.0)</f>
        <v>1039142</v>
      </c>
      <c r="BFE2" s="10">
        <f>IFERROR(__xludf.DUMMYFUNCTION("SUM(ARRAYFORMULA(ABS(FILTER($C:$C,NOT(ISBLANK($C:$C)))-BFE1)))"),1040086.0)</f>
        <v>1040086</v>
      </c>
      <c r="BFF2" s="10">
        <f>IFERROR(__xludf.DUMMYFUNCTION("SUM(ARRAYFORMULA(ABS(FILTER($C:$C,NOT(ISBLANK($C:$C)))-BFF1)))"),1041030.0)</f>
        <v>1041030</v>
      </c>
      <c r="BFG2" s="10">
        <f>IFERROR(__xludf.DUMMYFUNCTION("SUM(ARRAYFORMULA(ABS(FILTER($C:$C,NOT(ISBLANK($C:$C)))-BFG1)))"),1041974.0)</f>
        <v>1041974</v>
      </c>
      <c r="BFH2" s="10">
        <f>IFERROR(__xludf.DUMMYFUNCTION("SUM(ARRAYFORMULA(ABS(FILTER($C:$C,NOT(ISBLANK($C:$C)))-BFH1)))"),1042918.0)</f>
        <v>1042918</v>
      </c>
      <c r="BFI2" s="10">
        <f>IFERROR(__xludf.DUMMYFUNCTION("SUM(ARRAYFORMULA(ABS(FILTER($C:$C,NOT(ISBLANK($C:$C)))-BFI1)))"),1043862.0)</f>
        <v>1043862</v>
      </c>
      <c r="BFJ2" s="10">
        <f>IFERROR(__xludf.DUMMYFUNCTION("SUM(ARRAYFORMULA(ABS(FILTER($C:$C,NOT(ISBLANK($C:$C)))-BFJ1)))"),1044806.0)</f>
        <v>1044806</v>
      </c>
      <c r="BFK2" s="10">
        <f>IFERROR(__xludf.DUMMYFUNCTION("SUM(ARRAYFORMULA(ABS(FILTER($C:$C,NOT(ISBLANK($C:$C)))-BFK1)))"),1045750.0)</f>
        <v>1045750</v>
      </c>
      <c r="BFL2" s="10">
        <f>IFERROR(__xludf.DUMMYFUNCTION("SUM(ARRAYFORMULA(ABS(FILTER($C:$C,NOT(ISBLANK($C:$C)))-BFL1)))"),1046694.0)</f>
        <v>1046694</v>
      </c>
      <c r="BFM2" s="10">
        <f>IFERROR(__xludf.DUMMYFUNCTION("SUM(ARRAYFORMULA(ABS(FILTER($C:$C,NOT(ISBLANK($C:$C)))-BFM1)))"),1047638.0)</f>
        <v>1047638</v>
      </c>
      <c r="BFN2" s="10">
        <f>IFERROR(__xludf.DUMMYFUNCTION("SUM(ARRAYFORMULA(ABS(FILTER($C:$C,NOT(ISBLANK($C:$C)))-BFN1)))"),1048582.0)</f>
        <v>1048582</v>
      </c>
      <c r="BFO2" s="10">
        <f>IFERROR(__xludf.DUMMYFUNCTION("SUM(ARRAYFORMULA(ABS(FILTER($C:$C,NOT(ISBLANK($C:$C)))-BFO1)))"),1049526.0)</f>
        <v>1049526</v>
      </c>
      <c r="BFP2" s="10">
        <f>IFERROR(__xludf.DUMMYFUNCTION("SUM(ARRAYFORMULA(ABS(FILTER($C:$C,NOT(ISBLANK($C:$C)))-BFP1)))"),1050470.0)</f>
        <v>1050470</v>
      </c>
      <c r="BFQ2" s="10">
        <f>IFERROR(__xludf.DUMMYFUNCTION("SUM(ARRAYFORMULA(ABS(FILTER($C:$C,NOT(ISBLANK($C:$C)))-BFQ1)))"),1051414.0)</f>
        <v>1051414</v>
      </c>
      <c r="BFR2" s="10">
        <f>IFERROR(__xludf.DUMMYFUNCTION("SUM(ARRAYFORMULA(ABS(FILTER($C:$C,NOT(ISBLANK($C:$C)))-BFR1)))"),1052358.0)</f>
        <v>1052358</v>
      </c>
      <c r="BFS2" s="10">
        <f>IFERROR(__xludf.DUMMYFUNCTION("SUM(ARRAYFORMULA(ABS(FILTER($C:$C,NOT(ISBLANK($C:$C)))-BFS1)))"),1053302.0)</f>
        <v>1053302</v>
      </c>
      <c r="BFT2" s="10">
        <f>IFERROR(__xludf.DUMMYFUNCTION("SUM(ARRAYFORMULA(ABS(FILTER($C:$C,NOT(ISBLANK($C:$C)))-BFT1)))"),1054246.0)</f>
        <v>1054246</v>
      </c>
      <c r="BFU2" s="10">
        <f>IFERROR(__xludf.DUMMYFUNCTION("SUM(ARRAYFORMULA(ABS(FILTER($C:$C,NOT(ISBLANK($C:$C)))-BFU1)))"),1055190.0)</f>
        <v>1055190</v>
      </c>
      <c r="BFV2" s="10">
        <f>IFERROR(__xludf.DUMMYFUNCTION("SUM(ARRAYFORMULA(ABS(FILTER($C:$C,NOT(ISBLANK($C:$C)))-BFV1)))"),1056134.0)</f>
        <v>1056134</v>
      </c>
      <c r="BFW2" s="10">
        <f>IFERROR(__xludf.DUMMYFUNCTION("SUM(ARRAYFORMULA(ABS(FILTER($C:$C,NOT(ISBLANK($C:$C)))-BFW1)))"),1057078.0)</f>
        <v>1057078</v>
      </c>
      <c r="BFX2" s="10">
        <f>IFERROR(__xludf.DUMMYFUNCTION("SUM(ARRAYFORMULA(ABS(FILTER($C:$C,NOT(ISBLANK($C:$C)))-BFX1)))"),1058022.0)</f>
        <v>1058022</v>
      </c>
      <c r="BFY2" s="10">
        <f>IFERROR(__xludf.DUMMYFUNCTION("SUM(ARRAYFORMULA(ABS(FILTER($C:$C,NOT(ISBLANK($C:$C)))-BFY1)))"),1058966.0)</f>
        <v>1058966</v>
      </c>
      <c r="BFZ2" s="10">
        <f>IFERROR(__xludf.DUMMYFUNCTION("SUM(ARRAYFORMULA(ABS(FILTER($C:$C,NOT(ISBLANK($C:$C)))-BFZ1)))"),1059910.0)</f>
        <v>1059910</v>
      </c>
      <c r="BGA2" s="10">
        <f>IFERROR(__xludf.DUMMYFUNCTION("SUM(ARRAYFORMULA(ABS(FILTER($C:$C,NOT(ISBLANK($C:$C)))-BGA1)))"),1060854.0)</f>
        <v>1060854</v>
      </c>
      <c r="BGB2" s="10">
        <f>IFERROR(__xludf.DUMMYFUNCTION("SUM(ARRAYFORMULA(ABS(FILTER($C:$C,NOT(ISBLANK($C:$C)))-BGB1)))"),1061798.0)</f>
        <v>1061798</v>
      </c>
      <c r="BGC2" s="10">
        <f>IFERROR(__xludf.DUMMYFUNCTION("SUM(ARRAYFORMULA(ABS(FILTER($C:$C,NOT(ISBLANK($C:$C)))-BGC1)))"),1062742.0)</f>
        <v>1062742</v>
      </c>
      <c r="BGD2" s="10">
        <f>IFERROR(__xludf.DUMMYFUNCTION("SUM(ARRAYFORMULA(ABS(FILTER($C:$C,NOT(ISBLANK($C:$C)))-BGD1)))"),1063686.0)</f>
        <v>1063686</v>
      </c>
      <c r="BGE2" s="10">
        <f>IFERROR(__xludf.DUMMYFUNCTION("SUM(ARRAYFORMULA(ABS(FILTER($C:$C,NOT(ISBLANK($C:$C)))-BGE1)))"),1064630.0)</f>
        <v>1064630</v>
      </c>
      <c r="BGF2" s="10">
        <f>IFERROR(__xludf.DUMMYFUNCTION("SUM(ARRAYFORMULA(ABS(FILTER($C:$C,NOT(ISBLANK($C:$C)))-BGF1)))"),1065574.0)</f>
        <v>1065574</v>
      </c>
      <c r="BGG2" s="10">
        <f>IFERROR(__xludf.DUMMYFUNCTION("SUM(ARRAYFORMULA(ABS(FILTER($C:$C,NOT(ISBLANK($C:$C)))-BGG1)))"),1066518.0)</f>
        <v>1066518</v>
      </c>
      <c r="BGH2" s="10">
        <f>IFERROR(__xludf.DUMMYFUNCTION("SUM(ARRAYFORMULA(ABS(FILTER($C:$C,NOT(ISBLANK($C:$C)))-BGH1)))"),1067462.0)</f>
        <v>1067462</v>
      </c>
      <c r="BGI2" s="10">
        <f>IFERROR(__xludf.DUMMYFUNCTION("SUM(ARRAYFORMULA(ABS(FILTER($C:$C,NOT(ISBLANK($C:$C)))-BGI1)))"),1068406.0)</f>
        <v>1068406</v>
      </c>
      <c r="BGJ2" s="10">
        <f>IFERROR(__xludf.DUMMYFUNCTION("SUM(ARRAYFORMULA(ABS(FILTER($C:$C,NOT(ISBLANK($C:$C)))-BGJ1)))"),1069350.0)</f>
        <v>1069350</v>
      </c>
      <c r="BGK2" s="10">
        <f>IFERROR(__xludf.DUMMYFUNCTION("SUM(ARRAYFORMULA(ABS(FILTER($C:$C,NOT(ISBLANK($C:$C)))-BGK1)))"),1070294.0)</f>
        <v>1070294</v>
      </c>
      <c r="BGL2" s="10">
        <f>IFERROR(__xludf.DUMMYFUNCTION("SUM(ARRAYFORMULA(ABS(FILTER($C:$C,NOT(ISBLANK($C:$C)))-BGL1)))"),1071238.0)</f>
        <v>1071238</v>
      </c>
      <c r="BGM2" s="10">
        <f>IFERROR(__xludf.DUMMYFUNCTION("SUM(ARRAYFORMULA(ABS(FILTER($C:$C,NOT(ISBLANK($C:$C)))-BGM1)))"),1072182.0)</f>
        <v>1072182</v>
      </c>
      <c r="BGN2" s="10">
        <f>IFERROR(__xludf.DUMMYFUNCTION("SUM(ARRAYFORMULA(ABS(FILTER($C:$C,NOT(ISBLANK($C:$C)))-BGN1)))"),1073126.0)</f>
        <v>1073126</v>
      </c>
      <c r="BGO2" s="10">
        <f>IFERROR(__xludf.DUMMYFUNCTION("SUM(ARRAYFORMULA(ABS(FILTER($C:$C,NOT(ISBLANK($C:$C)))-BGO1)))"),1074070.0)</f>
        <v>1074070</v>
      </c>
      <c r="BGP2" s="10">
        <f>IFERROR(__xludf.DUMMYFUNCTION("SUM(ARRAYFORMULA(ABS(FILTER($C:$C,NOT(ISBLANK($C:$C)))-BGP1)))"),1075016.0)</f>
        <v>1075016</v>
      </c>
      <c r="BGQ2" s="10">
        <f>IFERROR(__xludf.DUMMYFUNCTION("SUM(ARRAYFORMULA(ABS(FILTER($C:$C,NOT(ISBLANK($C:$C)))-BGQ1)))"),1075962.0)</f>
        <v>1075962</v>
      </c>
      <c r="BGR2" s="10">
        <f>IFERROR(__xludf.DUMMYFUNCTION("SUM(ARRAYFORMULA(ABS(FILTER($C:$C,NOT(ISBLANK($C:$C)))-BGR1)))"),1076908.0)</f>
        <v>1076908</v>
      </c>
      <c r="BGS2" s="10">
        <f>IFERROR(__xludf.DUMMYFUNCTION("SUM(ARRAYFORMULA(ABS(FILTER($C:$C,NOT(ISBLANK($C:$C)))-BGS1)))"),1077854.0)</f>
        <v>1077854</v>
      </c>
      <c r="BGT2" s="10">
        <f>IFERROR(__xludf.DUMMYFUNCTION("SUM(ARRAYFORMULA(ABS(FILTER($C:$C,NOT(ISBLANK($C:$C)))-BGT1)))"),1078800.0)</f>
        <v>1078800</v>
      </c>
      <c r="BGU2" s="10">
        <f>IFERROR(__xludf.DUMMYFUNCTION("SUM(ARRAYFORMULA(ABS(FILTER($C:$C,NOT(ISBLANK($C:$C)))-BGU1)))"),1079746.0)</f>
        <v>1079746</v>
      </c>
      <c r="BGV2" s="10">
        <f>IFERROR(__xludf.DUMMYFUNCTION("SUM(ARRAYFORMULA(ABS(FILTER($C:$C,NOT(ISBLANK($C:$C)))-BGV1)))"),1080692.0)</f>
        <v>1080692</v>
      </c>
      <c r="BGW2" s="10">
        <f>IFERROR(__xludf.DUMMYFUNCTION("SUM(ARRAYFORMULA(ABS(FILTER($C:$C,NOT(ISBLANK($C:$C)))-BGW1)))"),1081638.0)</f>
        <v>1081638</v>
      </c>
      <c r="BGX2" s="10">
        <f>IFERROR(__xludf.DUMMYFUNCTION("SUM(ARRAYFORMULA(ABS(FILTER($C:$C,NOT(ISBLANK($C:$C)))-BGX1)))"),1082586.0)</f>
        <v>1082586</v>
      </c>
      <c r="BGY2" s="10">
        <f>IFERROR(__xludf.DUMMYFUNCTION("SUM(ARRAYFORMULA(ABS(FILTER($C:$C,NOT(ISBLANK($C:$C)))-BGY1)))"),1083534.0)</f>
        <v>1083534</v>
      </c>
      <c r="BGZ2" s="10">
        <f>IFERROR(__xludf.DUMMYFUNCTION("SUM(ARRAYFORMULA(ABS(FILTER($C:$C,NOT(ISBLANK($C:$C)))-BGZ1)))"),1084484.0)</f>
        <v>1084484</v>
      </c>
      <c r="BHA2" s="10">
        <f>IFERROR(__xludf.DUMMYFUNCTION("SUM(ARRAYFORMULA(ABS(FILTER($C:$C,NOT(ISBLANK($C:$C)))-BHA1)))"),1085434.0)</f>
        <v>1085434</v>
      </c>
      <c r="BHB2" s="10">
        <f>IFERROR(__xludf.DUMMYFUNCTION("SUM(ARRAYFORMULA(ABS(FILTER($C:$C,NOT(ISBLANK($C:$C)))-BHB1)))"),1086386.0)</f>
        <v>1086386</v>
      </c>
      <c r="BHC2" s="10">
        <f>IFERROR(__xludf.DUMMYFUNCTION("SUM(ARRAYFORMULA(ABS(FILTER($C:$C,NOT(ISBLANK($C:$C)))-BHC1)))"),1087338.0)</f>
        <v>1087338</v>
      </c>
      <c r="BHD2" s="10">
        <f>IFERROR(__xludf.DUMMYFUNCTION("SUM(ARRAYFORMULA(ABS(FILTER($C:$C,NOT(ISBLANK($C:$C)))-BHD1)))"),1088290.0)</f>
        <v>1088290</v>
      </c>
      <c r="BHE2" s="10">
        <f>IFERROR(__xludf.DUMMYFUNCTION("SUM(ARRAYFORMULA(ABS(FILTER($C:$C,NOT(ISBLANK($C:$C)))-BHE1)))"),1089242.0)</f>
        <v>1089242</v>
      </c>
      <c r="BHF2" s="10">
        <f>IFERROR(__xludf.DUMMYFUNCTION("SUM(ARRAYFORMULA(ABS(FILTER($C:$C,NOT(ISBLANK($C:$C)))-BHF1)))"),1090194.0)</f>
        <v>1090194</v>
      </c>
      <c r="BHG2" s="10">
        <f>IFERROR(__xludf.DUMMYFUNCTION("SUM(ARRAYFORMULA(ABS(FILTER($C:$C,NOT(ISBLANK($C:$C)))-BHG1)))"),1091148.0)</f>
        <v>1091148</v>
      </c>
      <c r="BHH2" s="10">
        <f>IFERROR(__xludf.DUMMYFUNCTION("SUM(ARRAYFORMULA(ABS(FILTER($C:$C,NOT(ISBLANK($C:$C)))-BHH1)))"),1092102.0)</f>
        <v>1092102</v>
      </c>
      <c r="BHI2" s="10">
        <f>IFERROR(__xludf.DUMMYFUNCTION("SUM(ARRAYFORMULA(ABS(FILTER($C:$C,NOT(ISBLANK($C:$C)))-BHI1)))"),1093056.0)</f>
        <v>1093056</v>
      </c>
      <c r="BHJ2" s="10">
        <f>IFERROR(__xludf.DUMMYFUNCTION("SUM(ARRAYFORMULA(ABS(FILTER($C:$C,NOT(ISBLANK($C:$C)))-BHJ1)))"),1094012.0)</f>
        <v>1094012</v>
      </c>
      <c r="BHK2" s="10">
        <f>IFERROR(__xludf.DUMMYFUNCTION("SUM(ARRAYFORMULA(ABS(FILTER($C:$C,NOT(ISBLANK($C:$C)))-BHK1)))"),1094968.0)</f>
        <v>1094968</v>
      </c>
      <c r="BHL2" s="10">
        <f>IFERROR(__xludf.DUMMYFUNCTION("SUM(ARRAYFORMULA(ABS(FILTER($C:$C,NOT(ISBLANK($C:$C)))-BHL1)))"),1095924.0)</f>
        <v>1095924</v>
      </c>
      <c r="BHM2" s="10">
        <f>IFERROR(__xludf.DUMMYFUNCTION("SUM(ARRAYFORMULA(ABS(FILTER($C:$C,NOT(ISBLANK($C:$C)))-BHM1)))"),1096880.0)</f>
        <v>1096880</v>
      </c>
      <c r="BHN2" s="10">
        <f>IFERROR(__xludf.DUMMYFUNCTION("SUM(ARRAYFORMULA(ABS(FILTER($C:$C,NOT(ISBLANK($C:$C)))-BHN1)))"),1097836.0)</f>
        <v>1097836</v>
      </c>
      <c r="BHO2" s="10">
        <f>IFERROR(__xludf.DUMMYFUNCTION("SUM(ARRAYFORMULA(ABS(FILTER($C:$C,NOT(ISBLANK($C:$C)))-BHO1)))"),1098792.0)</f>
        <v>1098792</v>
      </c>
      <c r="BHP2" s="10">
        <f>IFERROR(__xludf.DUMMYFUNCTION("SUM(ARRAYFORMULA(ABS(FILTER($C:$C,NOT(ISBLANK($C:$C)))-BHP1)))"),1099748.0)</f>
        <v>1099748</v>
      </c>
      <c r="BHQ2" s="10">
        <f>IFERROR(__xludf.DUMMYFUNCTION("SUM(ARRAYFORMULA(ABS(FILTER($C:$C,NOT(ISBLANK($C:$C)))-BHQ1)))"),1100704.0)</f>
        <v>1100704</v>
      </c>
      <c r="BHR2" s="10">
        <f>IFERROR(__xludf.DUMMYFUNCTION("SUM(ARRAYFORMULA(ABS(FILTER($C:$C,NOT(ISBLANK($C:$C)))-BHR1)))"),1101660.0)</f>
        <v>1101660</v>
      </c>
      <c r="BHS2" s="10">
        <f>IFERROR(__xludf.DUMMYFUNCTION("SUM(ARRAYFORMULA(ABS(FILTER($C:$C,NOT(ISBLANK($C:$C)))-BHS1)))"),1102616.0)</f>
        <v>1102616</v>
      </c>
      <c r="BHT2" s="10">
        <f>IFERROR(__xludf.DUMMYFUNCTION("SUM(ARRAYFORMULA(ABS(FILTER($C:$C,NOT(ISBLANK($C:$C)))-BHT1)))"),1103572.0)</f>
        <v>1103572</v>
      </c>
      <c r="BHU2" s="10">
        <f>IFERROR(__xludf.DUMMYFUNCTION("SUM(ARRAYFORMULA(ABS(FILTER($C:$C,NOT(ISBLANK($C:$C)))-BHU1)))"),1104528.0)</f>
        <v>1104528</v>
      </c>
      <c r="BHV2" s="10">
        <f>IFERROR(__xludf.DUMMYFUNCTION("SUM(ARRAYFORMULA(ABS(FILTER($C:$C,NOT(ISBLANK($C:$C)))-BHV1)))"),1105484.0)</f>
        <v>1105484</v>
      </c>
      <c r="BHW2" s="10">
        <f>IFERROR(__xludf.DUMMYFUNCTION("SUM(ARRAYFORMULA(ABS(FILTER($C:$C,NOT(ISBLANK($C:$C)))-BHW1)))"),1106440.0)</f>
        <v>1106440</v>
      </c>
      <c r="BHX2" s="10">
        <f>IFERROR(__xludf.DUMMYFUNCTION("SUM(ARRAYFORMULA(ABS(FILTER($C:$C,NOT(ISBLANK($C:$C)))-BHX1)))"),1107396.0)</f>
        <v>1107396</v>
      </c>
      <c r="BHY2" s="10">
        <f>IFERROR(__xludf.DUMMYFUNCTION("SUM(ARRAYFORMULA(ABS(FILTER($C:$C,NOT(ISBLANK($C:$C)))-BHY1)))"),1108354.0)</f>
        <v>1108354</v>
      </c>
      <c r="BHZ2" s="10">
        <f>IFERROR(__xludf.DUMMYFUNCTION("SUM(ARRAYFORMULA(ABS(FILTER($C:$C,NOT(ISBLANK($C:$C)))-BHZ1)))"),1109312.0)</f>
        <v>1109312</v>
      </c>
      <c r="BIA2" s="10">
        <f>IFERROR(__xludf.DUMMYFUNCTION("SUM(ARRAYFORMULA(ABS(FILTER($C:$C,NOT(ISBLANK($C:$C)))-BIA1)))"),1110272.0)</f>
        <v>1110272</v>
      </c>
      <c r="BIB2" s="10">
        <f>IFERROR(__xludf.DUMMYFUNCTION("SUM(ARRAYFORMULA(ABS(FILTER($C:$C,NOT(ISBLANK($C:$C)))-BIB1)))"),1111232.0)</f>
        <v>1111232</v>
      </c>
      <c r="BIC2" s="10">
        <f>IFERROR(__xludf.DUMMYFUNCTION("SUM(ARRAYFORMULA(ABS(FILTER($C:$C,NOT(ISBLANK($C:$C)))-BIC1)))"),1112192.0)</f>
        <v>1112192</v>
      </c>
      <c r="BID2" s="10">
        <f>IFERROR(__xludf.DUMMYFUNCTION("SUM(ARRAYFORMULA(ABS(FILTER($C:$C,NOT(ISBLANK($C:$C)))-BID1)))"),1113152.0)</f>
        <v>1113152</v>
      </c>
      <c r="BIE2" s="10">
        <f>IFERROR(__xludf.DUMMYFUNCTION("SUM(ARRAYFORMULA(ABS(FILTER($C:$C,NOT(ISBLANK($C:$C)))-BIE1)))"),1114112.0)</f>
        <v>1114112</v>
      </c>
      <c r="BIF2" s="10">
        <f>IFERROR(__xludf.DUMMYFUNCTION("SUM(ARRAYFORMULA(ABS(FILTER($C:$C,NOT(ISBLANK($C:$C)))-BIF1)))"),1115072.0)</f>
        <v>1115072</v>
      </c>
      <c r="BIG2" s="10">
        <f>IFERROR(__xludf.DUMMYFUNCTION("SUM(ARRAYFORMULA(ABS(FILTER($C:$C,NOT(ISBLANK($C:$C)))-BIG1)))"),1116032.0)</f>
        <v>1116032</v>
      </c>
      <c r="BIH2" s="10">
        <f>IFERROR(__xludf.DUMMYFUNCTION("SUM(ARRAYFORMULA(ABS(FILTER($C:$C,NOT(ISBLANK($C:$C)))-BIH1)))"),1116992.0)</f>
        <v>1116992</v>
      </c>
      <c r="BII2" s="10">
        <f>IFERROR(__xludf.DUMMYFUNCTION("SUM(ARRAYFORMULA(ABS(FILTER($C:$C,NOT(ISBLANK($C:$C)))-BII1)))"),1117952.0)</f>
        <v>1117952</v>
      </c>
      <c r="BIJ2" s="10">
        <f>IFERROR(__xludf.DUMMYFUNCTION("SUM(ARRAYFORMULA(ABS(FILTER($C:$C,NOT(ISBLANK($C:$C)))-BIJ1)))"),1118912.0)</f>
        <v>1118912</v>
      </c>
      <c r="BIK2" s="10">
        <f>IFERROR(__xludf.DUMMYFUNCTION("SUM(ARRAYFORMULA(ABS(FILTER($C:$C,NOT(ISBLANK($C:$C)))-BIK1)))"),1119872.0)</f>
        <v>1119872</v>
      </c>
      <c r="BIL2" s="10">
        <f>IFERROR(__xludf.DUMMYFUNCTION("SUM(ARRAYFORMULA(ABS(FILTER($C:$C,NOT(ISBLANK($C:$C)))-BIL1)))"),1120832.0)</f>
        <v>1120832</v>
      </c>
      <c r="BIM2" s="10">
        <f>IFERROR(__xludf.DUMMYFUNCTION("SUM(ARRAYFORMULA(ABS(FILTER($C:$C,NOT(ISBLANK($C:$C)))-BIM1)))"),1121792.0)</f>
        <v>1121792</v>
      </c>
      <c r="BIN2" s="10">
        <f>IFERROR(__xludf.DUMMYFUNCTION("SUM(ARRAYFORMULA(ABS(FILTER($C:$C,NOT(ISBLANK($C:$C)))-BIN1)))"),1122752.0)</f>
        <v>1122752</v>
      </c>
      <c r="BIO2" s="10">
        <f>IFERROR(__xludf.DUMMYFUNCTION("SUM(ARRAYFORMULA(ABS(FILTER($C:$C,NOT(ISBLANK($C:$C)))-BIO1)))"),1123712.0)</f>
        <v>1123712</v>
      </c>
      <c r="BIP2" s="10">
        <f>IFERROR(__xludf.DUMMYFUNCTION("SUM(ARRAYFORMULA(ABS(FILTER($C:$C,NOT(ISBLANK($C:$C)))-BIP1)))"),1124672.0)</f>
        <v>1124672</v>
      </c>
      <c r="BIQ2" s="10">
        <f>IFERROR(__xludf.DUMMYFUNCTION("SUM(ARRAYFORMULA(ABS(FILTER($C:$C,NOT(ISBLANK($C:$C)))-BIQ1)))"),1125632.0)</f>
        <v>1125632</v>
      </c>
      <c r="BIR2" s="10">
        <f>IFERROR(__xludf.DUMMYFUNCTION("SUM(ARRAYFORMULA(ABS(FILTER($C:$C,NOT(ISBLANK($C:$C)))-BIR1)))"),1126592.0)</f>
        <v>1126592</v>
      </c>
      <c r="BIS2" s="10">
        <f>IFERROR(__xludf.DUMMYFUNCTION("SUM(ARRAYFORMULA(ABS(FILTER($C:$C,NOT(ISBLANK($C:$C)))-BIS1)))"),1127552.0)</f>
        <v>1127552</v>
      </c>
      <c r="BIT2" s="10">
        <f>IFERROR(__xludf.DUMMYFUNCTION("SUM(ARRAYFORMULA(ABS(FILTER($C:$C,NOT(ISBLANK($C:$C)))-BIT1)))"),1128512.0)</f>
        <v>1128512</v>
      </c>
      <c r="BIU2" s="10">
        <f>IFERROR(__xludf.DUMMYFUNCTION("SUM(ARRAYFORMULA(ABS(FILTER($C:$C,NOT(ISBLANK($C:$C)))-BIU1)))"),1129472.0)</f>
        <v>1129472</v>
      </c>
      <c r="BIV2" s="10">
        <f>IFERROR(__xludf.DUMMYFUNCTION("SUM(ARRAYFORMULA(ABS(FILTER($C:$C,NOT(ISBLANK($C:$C)))-BIV1)))"),1130432.0)</f>
        <v>1130432</v>
      </c>
      <c r="BIW2" s="10">
        <f>IFERROR(__xludf.DUMMYFUNCTION("SUM(ARRAYFORMULA(ABS(FILTER($C:$C,NOT(ISBLANK($C:$C)))-BIW1)))"),1131392.0)</f>
        <v>1131392</v>
      </c>
      <c r="BIX2" s="10">
        <f>IFERROR(__xludf.DUMMYFUNCTION("SUM(ARRAYFORMULA(ABS(FILTER($C:$C,NOT(ISBLANK($C:$C)))-BIX1)))"),1132352.0)</f>
        <v>1132352</v>
      </c>
      <c r="BIY2" s="10">
        <f>IFERROR(__xludf.DUMMYFUNCTION("SUM(ARRAYFORMULA(ABS(FILTER($C:$C,NOT(ISBLANK($C:$C)))-BIY1)))"),1133312.0)</f>
        <v>1133312</v>
      </c>
      <c r="BIZ2" s="10">
        <f>IFERROR(__xludf.DUMMYFUNCTION("SUM(ARRAYFORMULA(ABS(FILTER($C:$C,NOT(ISBLANK($C:$C)))-BIZ1)))"),1134272.0)</f>
        <v>1134272</v>
      </c>
      <c r="BJA2" s="10">
        <f>IFERROR(__xludf.DUMMYFUNCTION("SUM(ARRAYFORMULA(ABS(FILTER($C:$C,NOT(ISBLANK($C:$C)))-BJA1)))"),1135232.0)</f>
        <v>1135232</v>
      </c>
      <c r="BJB2" s="10">
        <f>IFERROR(__xludf.DUMMYFUNCTION("SUM(ARRAYFORMULA(ABS(FILTER($C:$C,NOT(ISBLANK($C:$C)))-BJB1)))"),1136192.0)</f>
        <v>1136192</v>
      </c>
      <c r="BJC2" s="10">
        <f>IFERROR(__xludf.DUMMYFUNCTION("SUM(ARRAYFORMULA(ABS(FILTER($C:$C,NOT(ISBLANK($C:$C)))-BJC1)))"),1137152.0)</f>
        <v>1137152</v>
      </c>
      <c r="BJD2" s="10">
        <f>IFERROR(__xludf.DUMMYFUNCTION("SUM(ARRAYFORMULA(ABS(FILTER($C:$C,NOT(ISBLANK($C:$C)))-BJD1)))"),1138112.0)</f>
        <v>1138112</v>
      </c>
      <c r="BJE2" s="10">
        <f>IFERROR(__xludf.DUMMYFUNCTION("SUM(ARRAYFORMULA(ABS(FILTER($C:$C,NOT(ISBLANK($C:$C)))-BJE1)))"),1139072.0)</f>
        <v>1139072</v>
      </c>
      <c r="BJF2" s="10">
        <f>IFERROR(__xludf.DUMMYFUNCTION("SUM(ARRAYFORMULA(ABS(FILTER($C:$C,NOT(ISBLANK($C:$C)))-BJF1)))"),1140032.0)</f>
        <v>1140032</v>
      </c>
      <c r="BJG2" s="10">
        <f>IFERROR(__xludf.DUMMYFUNCTION("SUM(ARRAYFORMULA(ABS(FILTER($C:$C,NOT(ISBLANK($C:$C)))-BJG1)))"),1140992.0)</f>
        <v>1140992</v>
      </c>
      <c r="BJH2" s="10">
        <f>IFERROR(__xludf.DUMMYFUNCTION("SUM(ARRAYFORMULA(ABS(FILTER($C:$C,NOT(ISBLANK($C:$C)))-BJH1)))"),1141952.0)</f>
        <v>1141952</v>
      </c>
      <c r="BJI2" s="10">
        <f>IFERROR(__xludf.DUMMYFUNCTION("SUM(ARRAYFORMULA(ABS(FILTER($C:$C,NOT(ISBLANK($C:$C)))-BJI1)))"),1142912.0)</f>
        <v>1142912</v>
      </c>
      <c r="BJJ2" s="10">
        <f>IFERROR(__xludf.DUMMYFUNCTION("SUM(ARRAYFORMULA(ABS(FILTER($C:$C,NOT(ISBLANK($C:$C)))-BJJ1)))"),1143872.0)</f>
        <v>1143872</v>
      </c>
      <c r="BJK2" s="10">
        <f>IFERROR(__xludf.DUMMYFUNCTION("SUM(ARRAYFORMULA(ABS(FILTER($C:$C,NOT(ISBLANK($C:$C)))-BJK1)))"),1144832.0)</f>
        <v>1144832</v>
      </c>
      <c r="BJL2" s="10">
        <f>IFERROR(__xludf.DUMMYFUNCTION("SUM(ARRAYFORMULA(ABS(FILTER($C:$C,NOT(ISBLANK($C:$C)))-BJL1)))"),1145794.0)</f>
        <v>1145794</v>
      </c>
      <c r="BJM2" s="10">
        <f>IFERROR(__xludf.DUMMYFUNCTION("SUM(ARRAYFORMULA(ABS(FILTER($C:$C,NOT(ISBLANK($C:$C)))-BJM1)))"),1146758.0)</f>
        <v>1146758</v>
      </c>
      <c r="BJN2" s="10">
        <f>IFERROR(__xludf.DUMMYFUNCTION("SUM(ARRAYFORMULA(ABS(FILTER($C:$C,NOT(ISBLANK($C:$C)))-BJN1)))"),1147722.0)</f>
        <v>1147722</v>
      </c>
      <c r="BJO2" s="10">
        <f>IFERROR(__xludf.DUMMYFUNCTION("SUM(ARRAYFORMULA(ABS(FILTER($C:$C,NOT(ISBLANK($C:$C)))-BJO1)))"),1148686.0)</f>
        <v>1148686</v>
      </c>
      <c r="BJP2" s="10">
        <f>IFERROR(__xludf.DUMMYFUNCTION("SUM(ARRAYFORMULA(ABS(FILTER($C:$C,NOT(ISBLANK($C:$C)))-BJP1)))"),1149650.0)</f>
        <v>1149650</v>
      </c>
      <c r="BJQ2" s="10">
        <f>IFERROR(__xludf.DUMMYFUNCTION("SUM(ARRAYFORMULA(ABS(FILTER($C:$C,NOT(ISBLANK($C:$C)))-BJQ1)))"),1150614.0)</f>
        <v>1150614</v>
      </c>
      <c r="BJR2" s="10">
        <f>IFERROR(__xludf.DUMMYFUNCTION("SUM(ARRAYFORMULA(ABS(FILTER($C:$C,NOT(ISBLANK($C:$C)))-BJR1)))"),1151578.0)</f>
        <v>1151578</v>
      </c>
      <c r="BJS2" s="10">
        <f>IFERROR(__xludf.DUMMYFUNCTION("SUM(ARRAYFORMULA(ABS(FILTER($C:$C,NOT(ISBLANK($C:$C)))-BJS1)))"),1152542.0)</f>
        <v>1152542</v>
      </c>
      <c r="BJT2" s="10">
        <f>IFERROR(__xludf.DUMMYFUNCTION("SUM(ARRAYFORMULA(ABS(FILTER($C:$C,NOT(ISBLANK($C:$C)))-BJT1)))"),1153508.0)</f>
        <v>1153508</v>
      </c>
      <c r="BJU2" s="10">
        <f>IFERROR(__xludf.DUMMYFUNCTION("SUM(ARRAYFORMULA(ABS(FILTER($C:$C,NOT(ISBLANK($C:$C)))-BJU1)))"),1154474.0)</f>
        <v>1154474</v>
      </c>
      <c r="BJV2" s="10">
        <f>IFERROR(__xludf.DUMMYFUNCTION("SUM(ARRAYFORMULA(ABS(FILTER($C:$C,NOT(ISBLANK($C:$C)))-BJV1)))"),1155440.0)</f>
        <v>1155440</v>
      </c>
      <c r="BJW2" s="10">
        <f>IFERROR(__xludf.DUMMYFUNCTION("SUM(ARRAYFORMULA(ABS(FILTER($C:$C,NOT(ISBLANK($C:$C)))-BJW1)))"),1156406.0)</f>
        <v>1156406</v>
      </c>
      <c r="BJX2" s="10">
        <f>IFERROR(__xludf.DUMMYFUNCTION("SUM(ARRAYFORMULA(ABS(FILTER($C:$C,NOT(ISBLANK($C:$C)))-BJX1)))"),1157372.0)</f>
        <v>1157372</v>
      </c>
      <c r="BJY2" s="10">
        <f>IFERROR(__xludf.DUMMYFUNCTION("SUM(ARRAYFORMULA(ABS(FILTER($C:$C,NOT(ISBLANK($C:$C)))-BJY1)))"),1158338.0)</f>
        <v>1158338</v>
      </c>
      <c r="BJZ2" s="10">
        <f>IFERROR(__xludf.DUMMYFUNCTION("SUM(ARRAYFORMULA(ABS(FILTER($C:$C,NOT(ISBLANK($C:$C)))-BJZ1)))"),1159304.0)</f>
        <v>1159304</v>
      </c>
      <c r="BKA2" s="10">
        <f>IFERROR(__xludf.DUMMYFUNCTION("SUM(ARRAYFORMULA(ABS(FILTER($C:$C,NOT(ISBLANK($C:$C)))-BKA1)))"),1160272.0)</f>
        <v>1160272</v>
      </c>
      <c r="BKB2" s="10">
        <f>IFERROR(__xludf.DUMMYFUNCTION("SUM(ARRAYFORMULA(ABS(FILTER($C:$C,NOT(ISBLANK($C:$C)))-BKB1)))"),1161240.0)</f>
        <v>1161240</v>
      </c>
      <c r="BKC2" s="10">
        <f>IFERROR(__xludf.DUMMYFUNCTION("SUM(ARRAYFORMULA(ABS(FILTER($C:$C,NOT(ISBLANK($C:$C)))-BKC1)))"),1162208.0)</f>
        <v>1162208</v>
      </c>
      <c r="BKD2" s="10">
        <f>IFERROR(__xludf.DUMMYFUNCTION("SUM(ARRAYFORMULA(ABS(FILTER($C:$C,NOT(ISBLANK($C:$C)))-BKD1)))"),1163176.0)</f>
        <v>1163176</v>
      </c>
      <c r="BKE2" s="10">
        <f>IFERROR(__xludf.DUMMYFUNCTION("SUM(ARRAYFORMULA(ABS(FILTER($C:$C,NOT(ISBLANK($C:$C)))-BKE1)))"),1164144.0)</f>
        <v>1164144</v>
      </c>
      <c r="BKF2" s="10">
        <f>IFERROR(__xludf.DUMMYFUNCTION("SUM(ARRAYFORMULA(ABS(FILTER($C:$C,NOT(ISBLANK($C:$C)))-BKF1)))"),1165112.0)</f>
        <v>1165112</v>
      </c>
      <c r="BKG2" s="10">
        <f>IFERROR(__xludf.DUMMYFUNCTION("SUM(ARRAYFORMULA(ABS(FILTER($C:$C,NOT(ISBLANK($C:$C)))-BKG1)))"),1166080.0)</f>
        <v>1166080</v>
      </c>
      <c r="BKH2" s="10">
        <f>IFERROR(__xludf.DUMMYFUNCTION("SUM(ARRAYFORMULA(ABS(FILTER($C:$C,NOT(ISBLANK($C:$C)))-BKH1)))"),1167048.0)</f>
        <v>1167048</v>
      </c>
      <c r="BKI2" s="10">
        <f>IFERROR(__xludf.DUMMYFUNCTION("SUM(ARRAYFORMULA(ABS(FILTER($C:$C,NOT(ISBLANK($C:$C)))-BKI1)))"),1168016.0)</f>
        <v>1168016</v>
      </c>
      <c r="BKJ2" s="10">
        <f>IFERROR(__xludf.DUMMYFUNCTION("SUM(ARRAYFORMULA(ABS(FILTER($C:$C,NOT(ISBLANK($C:$C)))-BKJ1)))"),1168984.0)</f>
        <v>1168984</v>
      </c>
      <c r="BKK2" s="10">
        <f>IFERROR(__xludf.DUMMYFUNCTION("SUM(ARRAYFORMULA(ABS(FILTER($C:$C,NOT(ISBLANK($C:$C)))-BKK1)))"),1169952.0)</f>
        <v>1169952</v>
      </c>
      <c r="BKL2" s="10">
        <f>IFERROR(__xludf.DUMMYFUNCTION("SUM(ARRAYFORMULA(ABS(FILTER($C:$C,NOT(ISBLANK($C:$C)))-BKL1)))"),1170920.0)</f>
        <v>1170920</v>
      </c>
      <c r="BKM2" s="10">
        <f>IFERROR(__xludf.DUMMYFUNCTION("SUM(ARRAYFORMULA(ABS(FILTER($C:$C,NOT(ISBLANK($C:$C)))-BKM1)))"),1171888.0)</f>
        <v>1171888</v>
      </c>
      <c r="BKN2" s="10">
        <f>IFERROR(__xludf.DUMMYFUNCTION("SUM(ARRAYFORMULA(ABS(FILTER($C:$C,NOT(ISBLANK($C:$C)))-BKN1)))"),1172856.0)</f>
        <v>1172856</v>
      </c>
      <c r="BKO2" s="10">
        <f>IFERROR(__xludf.DUMMYFUNCTION("SUM(ARRAYFORMULA(ABS(FILTER($C:$C,NOT(ISBLANK($C:$C)))-BKO1)))"),1173824.0)</f>
        <v>1173824</v>
      </c>
      <c r="BKP2" s="10">
        <f>IFERROR(__xludf.DUMMYFUNCTION("SUM(ARRAYFORMULA(ABS(FILTER($C:$C,NOT(ISBLANK($C:$C)))-BKP1)))"),1174792.0)</f>
        <v>1174792</v>
      </c>
      <c r="BKQ2" s="10">
        <f>IFERROR(__xludf.DUMMYFUNCTION("SUM(ARRAYFORMULA(ABS(FILTER($C:$C,NOT(ISBLANK($C:$C)))-BKQ1)))"),1175760.0)</f>
        <v>1175760</v>
      </c>
      <c r="BKR2" s="10">
        <f>IFERROR(__xludf.DUMMYFUNCTION("SUM(ARRAYFORMULA(ABS(FILTER($C:$C,NOT(ISBLANK($C:$C)))-BKR1)))"),1176728.0)</f>
        <v>1176728</v>
      </c>
      <c r="BKS2" s="10">
        <f>IFERROR(__xludf.DUMMYFUNCTION("SUM(ARRAYFORMULA(ABS(FILTER($C:$C,NOT(ISBLANK($C:$C)))-BKS1)))"),1177696.0)</f>
        <v>1177696</v>
      </c>
      <c r="BKT2" s="10">
        <f>IFERROR(__xludf.DUMMYFUNCTION("SUM(ARRAYFORMULA(ABS(FILTER($C:$C,NOT(ISBLANK($C:$C)))-BKT1)))"),1178666.0)</f>
        <v>1178666</v>
      </c>
      <c r="BKU2" s="10">
        <f>IFERROR(__xludf.DUMMYFUNCTION("SUM(ARRAYFORMULA(ABS(FILTER($C:$C,NOT(ISBLANK($C:$C)))-BKU1)))"),1179636.0)</f>
        <v>1179636</v>
      </c>
      <c r="BKV2" s="10">
        <f>IFERROR(__xludf.DUMMYFUNCTION("SUM(ARRAYFORMULA(ABS(FILTER($C:$C,NOT(ISBLANK($C:$C)))-BKV1)))"),1180606.0)</f>
        <v>1180606</v>
      </c>
      <c r="BKW2" s="10">
        <f>IFERROR(__xludf.DUMMYFUNCTION("SUM(ARRAYFORMULA(ABS(FILTER($C:$C,NOT(ISBLANK($C:$C)))-BKW1)))"),1181580.0)</f>
        <v>1181580</v>
      </c>
      <c r="BKX2" s="10">
        <f>IFERROR(__xludf.DUMMYFUNCTION("SUM(ARRAYFORMULA(ABS(FILTER($C:$C,NOT(ISBLANK($C:$C)))-BKX1)))"),1182554.0)</f>
        <v>1182554</v>
      </c>
      <c r="BKY2" s="10">
        <f>IFERROR(__xludf.DUMMYFUNCTION("SUM(ARRAYFORMULA(ABS(FILTER($C:$C,NOT(ISBLANK($C:$C)))-BKY1)))"),1183528.0)</f>
        <v>1183528</v>
      </c>
      <c r="BKZ2" s="10">
        <f>IFERROR(__xludf.DUMMYFUNCTION("SUM(ARRAYFORMULA(ABS(FILTER($C:$C,NOT(ISBLANK($C:$C)))-BKZ1)))"),1184502.0)</f>
        <v>1184502</v>
      </c>
      <c r="BLA2" s="10">
        <f>IFERROR(__xludf.DUMMYFUNCTION("SUM(ARRAYFORMULA(ABS(FILTER($C:$C,NOT(ISBLANK($C:$C)))-BLA1)))"),1185476.0)</f>
        <v>1185476</v>
      </c>
      <c r="BLB2" s="10">
        <f>IFERROR(__xludf.DUMMYFUNCTION("SUM(ARRAYFORMULA(ABS(FILTER($C:$C,NOT(ISBLANK($C:$C)))-BLB1)))"),1186450.0)</f>
        <v>1186450</v>
      </c>
      <c r="BLC2" s="10">
        <f>IFERROR(__xludf.DUMMYFUNCTION("SUM(ARRAYFORMULA(ABS(FILTER($C:$C,NOT(ISBLANK($C:$C)))-BLC1)))"),1187424.0)</f>
        <v>1187424</v>
      </c>
      <c r="BLD2" s="10">
        <f>IFERROR(__xludf.DUMMYFUNCTION("SUM(ARRAYFORMULA(ABS(FILTER($C:$C,NOT(ISBLANK($C:$C)))-BLD1)))"),1188398.0)</f>
        <v>1188398</v>
      </c>
      <c r="BLE2" s="10">
        <f>IFERROR(__xludf.DUMMYFUNCTION("SUM(ARRAYFORMULA(ABS(FILTER($C:$C,NOT(ISBLANK($C:$C)))-BLE1)))"),1189372.0)</f>
        <v>1189372</v>
      </c>
      <c r="BLF2" s="10">
        <f>IFERROR(__xludf.DUMMYFUNCTION("SUM(ARRAYFORMULA(ABS(FILTER($C:$C,NOT(ISBLANK($C:$C)))-BLF1)))"),1190346.0)</f>
        <v>1190346</v>
      </c>
      <c r="BLG2" s="10">
        <f>IFERROR(__xludf.DUMMYFUNCTION("SUM(ARRAYFORMULA(ABS(FILTER($C:$C,NOT(ISBLANK($C:$C)))-BLG1)))"),1191320.0)</f>
        <v>1191320</v>
      </c>
      <c r="BLH2" s="10">
        <f>IFERROR(__xludf.DUMMYFUNCTION("SUM(ARRAYFORMULA(ABS(FILTER($C:$C,NOT(ISBLANK($C:$C)))-BLH1)))"),1192294.0)</f>
        <v>1192294</v>
      </c>
      <c r="BLI2" s="10">
        <f>IFERROR(__xludf.DUMMYFUNCTION("SUM(ARRAYFORMULA(ABS(FILTER($C:$C,NOT(ISBLANK($C:$C)))-BLI1)))"),1193268.0)</f>
        <v>1193268</v>
      </c>
      <c r="BLJ2" s="10">
        <f>IFERROR(__xludf.DUMMYFUNCTION("SUM(ARRAYFORMULA(ABS(FILTER($C:$C,NOT(ISBLANK($C:$C)))-BLJ1)))"),1194242.0)</f>
        <v>1194242</v>
      </c>
      <c r="BLK2" s="10">
        <f>IFERROR(__xludf.DUMMYFUNCTION("SUM(ARRAYFORMULA(ABS(FILTER($C:$C,NOT(ISBLANK($C:$C)))-BLK1)))"),1195216.0)</f>
        <v>1195216</v>
      </c>
      <c r="BLL2" s="10">
        <f>IFERROR(__xludf.DUMMYFUNCTION("SUM(ARRAYFORMULA(ABS(FILTER($C:$C,NOT(ISBLANK($C:$C)))-BLL1)))"),1196190.0)</f>
        <v>1196190</v>
      </c>
      <c r="BLM2" s="10">
        <f>IFERROR(__xludf.DUMMYFUNCTION("SUM(ARRAYFORMULA(ABS(FILTER($C:$C,NOT(ISBLANK($C:$C)))-BLM1)))"),1197164.0)</f>
        <v>1197164</v>
      </c>
      <c r="BLN2" s="10">
        <f>IFERROR(__xludf.DUMMYFUNCTION("SUM(ARRAYFORMULA(ABS(FILTER($C:$C,NOT(ISBLANK($C:$C)))-BLN1)))"),1198138.0)</f>
        <v>1198138</v>
      </c>
      <c r="BLO2" s="10">
        <f>IFERROR(__xludf.DUMMYFUNCTION("SUM(ARRAYFORMULA(ABS(FILTER($C:$C,NOT(ISBLANK($C:$C)))-BLO1)))"),1199112.0)</f>
        <v>1199112</v>
      </c>
      <c r="BLP2" s="10">
        <f>IFERROR(__xludf.DUMMYFUNCTION("SUM(ARRAYFORMULA(ABS(FILTER($C:$C,NOT(ISBLANK($C:$C)))-BLP1)))"),1200086.0)</f>
        <v>1200086</v>
      </c>
      <c r="BLQ2" s="10">
        <f>IFERROR(__xludf.DUMMYFUNCTION("SUM(ARRAYFORMULA(ABS(FILTER($C:$C,NOT(ISBLANK($C:$C)))-BLQ1)))"),1201060.0)</f>
        <v>1201060</v>
      </c>
      <c r="BLR2" s="10">
        <f>IFERROR(__xludf.DUMMYFUNCTION("SUM(ARRAYFORMULA(ABS(FILTER($C:$C,NOT(ISBLANK($C:$C)))-BLR1)))"),1202034.0)</f>
        <v>1202034</v>
      </c>
      <c r="BLS2" s="10">
        <f>IFERROR(__xludf.DUMMYFUNCTION("SUM(ARRAYFORMULA(ABS(FILTER($C:$C,NOT(ISBLANK($C:$C)))-BLS1)))"),1203008.0)</f>
        <v>1203008</v>
      </c>
      <c r="BLT2" s="10">
        <f>IFERROR(__xludf.DUMMYFUNCTION("SUM(ARRAYFORMULA(ABS(FILTER($C:$C,NOT(ISBLANK($C:$C)))-BLT1)))"),1203982.0)</f>
        <v>1203982</v>
      </c>
      <c r="BLU2" s="10">
        <f>IFERROR(__xludf.DUMMYFUNCTION("SUM(ARRAYFORMULA(ABS(FILTER($C:$C,NOT(ISBLANK($C:$C)))-BLU1)))"),1204956.0)</f>
        <v>1204956</v>
      </c>
      <c r="BLV2" s="10">
        <f>IFERROR(__xludf.DUMMYFUNCTION("SUM(ARRAYFORMULA(ABS(FILTER($C:$C,NOT(ISBLANK($C:$C)))-BLV1)))"),1205930.0)</f>
        <v>1205930</v>
      </c>
      <c r="BLW2" s="10">
        <f>IFERROR(__xludf.DUMMYFUNCTION("SUM(ARRAYFORMULA(ABS(FILTER($C:$C,NOT(ISBLANK($C:$C)))-BLW1)))"),1206904.0)</f>
        <v>1206904</v>
      </c>
      <c r="BLX2" s="10">
        <f>IFERROR(__xludf.DUMMYFUNCTION("SUM(ARRAYFORMULA(ABS(FILTER($C:$C,NOT(ISBLANK($C:$C)))-BLX1)))"),1207878.0)</f>
        <v>1207878</v>
      </c>
      <c r="BLY2" s="10">
        <f>IFERROR(__xludf.DUMMYFUNCTION("SUM(ARRAYFORMULA(ABS(FILTER($C:$C,NOT(ISBLANK($C:$C)))-BLY1)))"),1208852.0)</f>
        <v>1208852</v>
      </c>
      <c r="BLZ2" s="10">
        <f>IFERROR(__xludf.DUMMYFUNCTION("SUM(ARRAYFORMULA(ABS(FILTER($C:$C,NOT(ISBLANK($C:$C)))-BLZ1)))"),1209826.0)</f>
        <v>1209826</v>
      </c>
      <c r="BMA2" s="10">
        <f>IFERROR(__xludf.DUMMYFUNCTION("SUM(ARRAYFORMULA(ABS(FILTER($C:$C,NOT(ISBLANK($C:$C)))-BMA1)))"),1210800.0)</f>
        <v>1210800</v>
      </c>
      <c r="BMB2" s="10">
        <f>IFERROR(__xludf.DUMMYFUNCTION("SUM(ARRAYFORMULA(ABS(FILTER($C:$C,NOT(ISBLANK($C:$C)))-BMB1)))"),1211774.0)</f>
        <v>1211774</v>
      </c>
      <c r="BMC2" s="10">
        <f>IFERROR(__xludf.DUMMYFUNCTION("SUM(ARRAYFORMULA(ABS(FILTER($C:$C,NOT(ISBLANK($C:$C)))-BMC1)))"),1212748.0)</f>
        <v>1212748</v>
      </c>
      <c r="BMD2" s="10">
        <f>IFERROR(__xludf.DUMMYFUNCTION("SUM(ARRAYFORMULA(ABS(FILTER($C:$C,NOT(ISBLANK($C:$C)))-BMD1)))"),1213722.0)</f>
        <v>1213722</v>
      </c>
      <c r="BME2" s="10">
        <f>IFERROR(__xludf.DUMMYFUNCTION("SUM(ARRAYFORMULA(ABS(FILTER($C:$C,NOT(ISBLANK($C:$C)))-BME1)))"),1214696.0)</f>
        <v>1214696</v>
      </c>
      <c r="BMF2" s="10">
        <f>IFERROR(__xludf.DUMMYFUNCTION("SUM(ARRAYFORMULA(ABS(FILTER($C:$C,NOT(ISBLANK($C:$C)))-BMF1)))"),1215670.0)</f>
        <v>1215670</v>
      </c>
      <c r="BMG2" s="10">
        <f>IFERROR(__xludf.DUMMYFUNCTION("SUM(ARRAYFORMULA(ABS(FILTER($C:$C,NOT(ISBLANK($C:$C)))-BMG1)))"),1216644.0)</f>
        <v>1216644</v>
      </c>
      <c r="BMH2" s="10">
        <f>IFERROR(__xludf.DUMMYFUNCTION("SUM(ARRAYFORMULA(ABS(FILTER($C:$C,NOT(ISBLANK($C:$C)))-BMH1)))"),1217618.0)</f>
        <v>1217618</v>
      </c>
      <c r="BMI2" s="10">
        <f>IFERROR(__xludf.DUMMYFUNCTION("SUM(ARRAYFORMULA(ABS(FILTER($C:$C,NOT(ISBLANK($C:$C)))-BMI1)))"),1218592.0)</f>
        <v>1218592</v>
      </c>
      <c r="BMJ2" s="10">
        <f>IFERROR(__xludf.DUMMYFUNCTION("SUM(ARRAYFORMULA(ABS(FILTER($C:$C,NOT(ISBLANK($C:$C)))-BMJ1)))"),1219566.0)</f>
        <v>1219566</v>
      </c>
      <c r="BMK2" s="10">
        <f>IFERROR(__xludf.DUMMYFUNCTION("SUM(ARRAYFORMULA(ABS(FILTER($C:$C,NOT(ISBLANK($C:$C)))-BMK1)))"),1220540.0)</f>
        <v>1220540</v>
      </c>
      <c r="BML2" s="10">
        <f>IFERROR(__xludf.DUMMYFUNCTION("SUM(ARRAYFORMULA(ABS(FILTER($C:$C,NOT(ISBLANK($C:$C)))-BML1)))"),1221514.0)</f>
        <v>1221514</v>
      </c>
      <c r="BMM2" s="10">
        <f>IFERROR(__xludf.DUMMYFUNCTION("SUM(ARRAYFORMULA(ABS(FILTER($C:$C,NOT(ISBLANK($C:$C)))-BMM1)))"),1222490.0)</f>
        <v>1222490</v>
      </c>
      <c r="BMN2" s="10">
        <f>IFERROR(__xludf.DUMMYFUNCTION("SUM(ARRAYFORMULA(ABS(FILTER($C:$C,NOT(ISBLANK($C:$C)))-BMN1)))"),1223466.0)</f>
        <v>1223466</v>
      </c>
      <c r="BMO2" s="10">
        <f>IFERROR(__xludf.DUMMYFUNCTION("SUM(ARRAYFORMULA(ABS(FILTER($C:$C,NOT(ISBLANK($C:$C)))-BMO1)))"),1224442.0)</f>
        <v>1224442</v>
      </c>
      <c r="BMP2" s="10">
        <f>IFERROR(__xludf.DUMMYFUNCTION("SUM(ARRAYFORMULA(ABS(FILTER($C:$C,NOT(ISBLANK($C:$C)))-BMP1)))"),1225418.0)</f>
        <v>1225418</v>
      </c>
      <c r="BMQ2" s="10">
        <f>IFERROR(__xludf.DUMMYFUNCTION("SUM(ARRAYFORMULA(ABS(FILTER($C:$C,NOT(ISBLANK($C:$C)))-BMQ1)))"),1226394.0)</f>
        <v>1226394</v>
      </c>
      <c r="BMR2" s="10">
        <f>IFERROR(__xludf.DUMMYFUNCTION("SUM(ARRAYFORMULA(ABS(FILTER($C:$C,NOT(ISBLANK($C:$C)))-BMR1)))"),1227370.0)</f>
        <v>1227370</v>
      </c>
      <c r="BMS2" s="10">
        <f>IFERROR(__xludf.DUMMYFUNCTION("SUM(ARRAYFORMULA(ABS(FILTER($C:$C,NOT(ISBLANK($C:$C)))-BMS1)))"),1228346.0)</f>
        <v>1228346</v>
      </c>
      <c r="BMT2" s="10">
        <f>IFERROR(__xludf.DUMMYFUNCTION("SUM(ARRAYFORMULA(ABS(FILTER($C:$C,NOT(ISBLANK($C:$C)))-BMT1)))"),1229322.0)</f>
        <v>1229322</v>
      </c>
      <c r="BMU2" s="10">
        <f>IFERROR(__xludf.DUMMYFUNCTION("SUM(ARRAYFORMULA(ABS(FILTER($C:$C,NOT(ISBLANK($C:$C)))-BMU1)))"),1230298.0)</f>
        <v>1230298</v>
      </c>
      <c r="BMV2" s="10">
        <f>IFERROR(__xludf.DUMMYFUNCTION("SUM(ARRAYFORMULA(ABS(FILTER($C:$C,NOT(ISBLANK($C:$C)))-BMV1)))"),1231274.0)</f>
        <v>1231274</v>
      </c>
      <c r="BMW2" s="10">
        <f>IFERROR(__xludf.DUMMYFUNCTION("SUM(ARRAYFORMULA(ABS(FILTER($C:$C,NOT(ISBLANK($C:$C)))-BMW1)))"),1232250.0)</f>
        <v>1232250</v>
      </c>
      <c r="BMX2" s="10">
        <f>IFERROR(__xludf.DUMMYFUNCTION("SUM(ARRAYFORMULA(ABS(FILTER($C:$C,NOT(ISBLANK($C:$C)))-BMX1)))"),1233226.0)</f>
        <v>1233226</v>
      </c>
      <c r="BMY2" s="10">
        <f>IFERROR(__xludf.DUMMYFUNCTION("SUM(ARRAYFORMULA(ABS(FILTER($C:$C,NOT(ISBLANK($C:$C)))-BMY1)))"),1234202.0)</f>
        <v>1234202</v>
      </c>
      <c r="BMZ2" s="10">
        <f>IFERROR(__xludf.DUMMYFUNCTION("SUM(ARRAYFORMULA(ABS(FILTER($C:$C,NOT(ISBLANK($C:$C)))-BMZ1)))"),1235178.0)</f>
        <v>1235178</v>
      </c>
      <c r="BNA2" s="10">
        <f>IFERROR(__xludf.DUMMYFUNCTION("SUM(ARRAYFORMULA(ABS(FILTER($C:$C,NOT(ISBLANK($C:$C)))-BNA1)))"),1236154.0)</f>
        <v>1236154</v>
      </c>
      <c r="BNB2" s="10">
        <f>IFERROR(__xludf.DUMMYFUNCTION("SUM(ARRAYFORMULA(ABS(FILTER($C:$C,NOT(ISBLANK($C:$C)))-BNB1)))"),1237130.0)</f>
        <v>1237130</v>
      </c>
      <c r="BNC2" s="10">
        <f>IFERROR(__xludf.DUMMYFUNCTION("SUM(ARRAYFORMULA(ABS(FILTER($C:$C,NOT(ISBLANK($C:$C)))-BNC1)))"),1238106.0)</f>
        <v>1238106</v>
      </c>
      <c r="BND2" s="10">
        <f>IFERROR(__xludf.DUMMYFUNCTION("SUM(ARRAYFORMULA(ABS(FILTER($C:$C,NOT(ISBLANK($C:$C)))-BND1)))"),1239082.0)</f>
        <v>1239082</v>
      </c>
      <c r="BNE2" s="10">
        <f>IFERROR(__xludf.DUMMYFUNCTION("SUM(ARRAYFORMULA(ABS(FILTER($C:$C,NOT(ISBLANK($C:$C)))-BNE1)))"),1240058.0)</f>
        <v>1240058</v>
      </c>
      <c r="BNF2" s="10">
        <f>IFERROR(__xludf.DUMMYFUNCTION("SUM(ARRAYFORMULA(ABS(FILTER($C:$C,NOT(ISBLANK($C:$C)))-BNF1)))"),1241034.0)</f>
        <v>1241034</v>
      </c>
      <c r="BNG2" s="10">
        <f>IFERROR(__xludf.DUMMYFUNCTION("SUM(ARRAYFORMULA(ABS(FILTER($C:$C,NOT(ISBLANK($C:$C)))-BNG1)))"),1242010.0)</f>
        <v>1242010</v>
      </c>
      <c r="BNH2" s="10">
        <f>IFERROR(__xludf.DUMMYFUNCTION("SUM(ARRAYFORMULA(ABS(FILTER($C:$C,NOT(ISBLANK($C:$C)))-BNH1)))"),1242986.0)</f>
        <v>1242986</v>
      </c>
      <c r="BNI2" s="10">
        <f>IFERROR(__xludf.DUMMYFUNCTION("SUM(ARRAYFORMULA(ABS(FILTER($C:$C,NOT(ISBLANK($C:$C)))-BNI1)))"),1243962.0)</f>
        <v>1243962</v>
      </c>
      <c r="BNJ2" s="10">
        <f>IFERROR(__xludf.DUMMYFUNCTION("SUM(ARRAYFORMULA(ABS(FILTER($C:$C,NOT(ISBLANK($C:$C)))-BNJ1)))"),1244938.0)</f>
        <v>1244938</v>
      </c>
      <c r="BNK2" s="10">
        <f>IFERROR(__xludf.DUMMYFUNCTION("SUM(ARRAYFORMULA(ABS(FILTER($C:$C,NOT(ISBLANK($C:$C)))-BNK1)))"),1245914.0)</f>
        <v>1245914</v>
      </c>
      <c r="BNL2" s="10">
        <f>IFERROR(__xludf.DUMMYFUNCTION("SUM(ARRAYFORMULA(ABS(FILTER($C:$C,NOT(ISBLANK($C:$C)))-BNL1)))"),1246892.0)</f>
        <v>1246892</v>
      </c>
      <c r="BNM2" s="10">
        <f>IFERROR(__xludf.DUMMYFUNCTION("SUM(ARRAYFORMULA(ABS(FILTER($C:$C,NOT(ISBLANK($C:$C)))-BNM1)))"),1247872.0)</f>
        <v>1247872</v>
      </c>
      <c r="BNN2" s="10">
        <f>IFERROR(__xludf.DUMMYFUNCTION("SUM(ARRAYFORMULA(ABS(FILTER($C:$C,NOT(ISBLANK($C:$C)))-BNN1)))"),1248852.0)</f>
        <v>1248852</v>
      </c>
      <c r="BNO2" s="10">
        <f>IFERROR(__xludf.DUMMYFUNCTION("SUM(ARRAYFORMULA(ABS(FILTER($C:$C,NOT(ISBLANK($C:$C)))-BNO1)))"),1249834.0)</f>
        <v>1249834</v>
      </c>
      <c r="BNP2" s="10">
        <f>IFERROR(__xludf.DUMMYFUNCTION("SUM(ARRAYFORMULA(ABS(FILTER($C:$C,NOT(ISBLANK($C:$C)))-BNP1)))"),1250816.0)</f>
        <v>1250816</v>
      </c>
      <c r="BNQ2" s="10">
        <f>IFERROR(__xludf.DUMMYFUNCTION("SUM(ARRAYFORMULA(ABS(FILTER($C:$C,NOT(ISBLANK($C:$C)))-BNQ1)))"),1251798.0)</f>
        <v>1251798</v>
      </c>
      <c r="BNR2" s="10">
        <f>IFERROR(__xludf.DUMMYFUNCTION("SUM(ARRAYFORMULA(ABS(FILTER($C:$C,NOT(ISBLANK($C:$C)))-BNR1)))"),1252780.0)</f>
        <v>1252780</v>
      </c>
      <c r="BNS2" s="10">
        <f>IFERROR(__xludf.DUMMYFUNCTION("SUM(ARRAYFORMULA(ABS(FILTER($C:$C,NOT(ISBLANK($C:$C)))-BNS1)))"),1253762.0)</f>
        <v>1253762</v>
      </c>
      <c r="BNT2" s="10">
        <f>IFERROR(__xludf.DUMMYFUNCTION("SUM(ARRAYFORMULA(ABS(FILTER($C:$C,NOT(ISBLANK($C:$C)))-BNT1)))"),1254744.0)</f>
        <v>1254744</v>
      </c>
      <c r="BNU2" s="10">
        <f>IFERROR(__xludf.DUMMYFUNCTION("SUM(ARRAYFORMULA(ABS(FILTER($C:$C,NOT(ISBLANK($C:$C)))-BNU1)))"),1255728.0)</f>
        <v>1255728</v>
      </c>
      <c r="BNV2" s="10">
        <f>IFERROR(__xludf.DUMMYFUNCTION("SUM(ARRAYFORMULA(ABS(FILTER($C:$C,NOT(ISBLANK($C:$C)))-BNV1)))"),1256712.0)</f>
        <v>1256712</v>
      </c>
      <c r="BNW2" s="10">
        <f>IFERROR(__xludf.DUMMYFUNCTION("SUM(ARRAYFORMULA(ABS(FILTER($C:$C,NOT(ISBLANK($C:$C)))-BNW1)))"),1257696.0)</f>
        <v>1257696</v>
      </c>
      <c r="BNX2" s="10">
        <f>IFERROR(__xludf.DUMMYFUNCTION("SUM(ARRAYFORMULA(ABS(FILTER($C:$C,NOT(ISBLANK($C:$C)))-BNX1)))"),1258680.0)</f>
        <v>1258680</v>
      </c>
      <c r="BNY2" s="10">
        <f>IFERROR(__xludf.DUMMYFUNCTION("SUM(ARRAYFORMULA(ABS(FILTER($C:$C,NOT(ISBLANK($C:$C)))-BNY1)))"),1259664.0)</f>
        <v>1259664</v>
      </c>
      <c r="BNZ2" s="10">
        <f>IFERROR(__xludf.DUMMYFUNCTION("SUM(ARRAYFORMULA(ABS(FILTER($C:$C,NOT(ISBLANK($C:$C)))-BNZ1)))"),1260648.0)</f>
        <v>1260648</v>
      </c>
      <c r="BOA2" s="10">
        <f>IFERROR(__xludf.DUMMYFUNCTION("SUM(ARRAYFORMULA(ABS(FILTER($C:$C,NOT(ISBLANK($C:$C)))-BOA1)))"),1261632.0)</f>
        <v>1261632</v>
      </c>
      <c r="BOB2" s="10">
        <f>IFERROR(__xludf.DUMMYFUNCTION("SUM(ARRAYFORMULA(ABS(FILTER($C:$C,NOT(ISBLANK($C:$C)))-BOB1)))"),1262616.0)</f>
        <v>1262616</v>
      </c>
      <c r="BOC2" s="10">
        <f>IFERROR(__xludf.DUMMYFUNCTION("SUM(ARRAYFORMULA(ABS(FILTER($C:$C,NOT(ISBLANK($C:$C)))-BOC1)))"),1263600.0)</f>
        <v>1263600</v>
      </c>
      <c r="BOD2" s="10">
        <f>IFERROR(__xludf.DUMMYFUNCTION("SUM(ARRAYFORMULA(ABS(FILTER($C:$C,NOT(ISBLANK($C:$C)))-BOD1)))"),1264584.0)</f>
        <v>1264584</v>
      </c>
      <c r="BOE2" s="10">
        <f>IFERROR(__xludf.DUMMYFUNCTION("SUM(ARRAYFORMULA(ABS(FILTER($C:$C,NOT(ISBLANK($C:$C)))-BOE1)))"),1265568.0)</f>
        <v>1265568</v>
      </c>
      <c r="BOF2" s="10">
        <f>IFERROR(__xludf.DUMMYFUNCTION("SUM(ARRAYFORMULA(ABS(FILTER($C:$C,NOT(ISBLANK($C:$C)))-BOF1)))"),1266552.0)</f>
        <v>1266552</v>
      </c>
      <c r="BOG2" s="10">
        <f>IFERROR(__xludf.DUMMYFUNCTION("SUM(ARRAYFORMULA(ABS(FILTER($C:$C,NOT(ISBLANK($C:$C)))-BOG1)))"),1267536.0)</f>
        <v>1267536</v>
      </c>
      <c r="BOH2" s="10">
        <f>IFERROR(__xludf.DUMMYFUNCTION("SUM(ARRAYFORMULA(ABS(FILTER($C:$C,NOT(ISBLANK($C:$C)))-BOH1)))"),1268522.0)</f>
        <v>1268522</v>
      </c>
      <c r="BOI2" s="10">
        <f>IFERROR(__xludf.DUMMYFUNCTION("SUM(ARRAYFORMULA(ABS(FILTER($C:$C,NOT(ISBLANK($C:$C)))-BOI1)))"),1269508.0)</f>
        <v>1269508</v>
      </c>
      <c r="BOJ2" s="10">
        <f>IFERROR(__xludf.DUMMYFUNCTION("SUM(ARRAYFORMULA(ABS(FILTER($C:$C,NOT(ISBLANK($C:$C)))-BOJ1)))"),1270494.0)</f>
        <v>1270494</v>
      </c>
      <c r="BOK2" s="10">
        <f>IFERROR(__xludf.DUMMYFUNCTION("SUM(ARRAYFORMULA(ABS(FILTER($C:$C,NOT(ISBLANK($C:$C)))-BOK1)))"),1271480.0)</f>
        <v>1271480</v>
      </c>
      <c r="BOL2" s="10">
        <f>IFERROR(__xludf.DUMMYFUNCTION("SUM(ARRAYFORMULA(ABS(FILTER($C:$C,NOT(ISBLANK($C:$C)))-BOL1)))"),1272466.0)</f>
        <v>1272466</v>
      </c>
      <c r="BOM2" s="10">
        <f>IFERROR(__xludf.DUMMYFUNCTION("SUM(ARRAYFORMULA(ABS(FILTER($C:$C,NOT(ISBLANK($C:$C)))-BOM1)))"),1273452.0)</f>
        <v>1273452</v>
      </c>
      <c r="BON2" s="10">
        <f>IFERROR(__xludf.DUMMYFUNCTION("SUM(ARRAYFORMULA(ABS(FILTER($C:$C,NOT(ISBLANK($C:$C)))-BON1)))"),1274438.0)</f>
        <v>1274438</v>
      </c>
      <c r="BOO2" s="10">
        <f>IFERROR(__xludf.DUMMYFUNCTION("SUM(ARRAYFORMULA(ABS(FILTER($C:$C,NOT(ISBLANK($C:$C)))-BOO1)))"),1275424.0)</f>
        <v>1275424</v>
      </c>
      <c r="BOP2" s="10">
        <f>IFERROR(__xludf.DUMMYFUNCTION("SUM(ARRAYFORMULA(ABS(FILTER($C:$C,NOT(ISBLANK($C:$C)))-BOP1)))"),1276412.0)</f>
        <v>1276412</v>
      </c>
      <c r="BOQ2" s="10">
        <f>IFERROR(__xludf.DUMMYFUNCTION("SUM(ARRAYFORMULA(ABS(FILTER($C:$C,NOT(ISBLANK($C:$C)))-BOQ1)))"),1277400.0)</f>
        <v>1277400</v>
      </c>
      <c r="BOR2" s="10">
        <f>IFERROR(__xludf.DUMMYFUNCTION("SUM(ARRAYFORMULA(ABS(FILTER($C:$C,NOT(ISBLANK($C:$C)))-BOR1)))"),1278388.0)</f>
        <v>1278388</v>
      </c>
      <c r="BOS2" s="10">
        <f>IFERROR(__xludf.DUMMYFUNCTION("SUM(ARRAYFORMULA(ABS(FILTER($C:$C,NOT(ISBLANK($C:$C)))-BOS1)))"),1279376.0)</f>
        <v>1279376</v>
      </c>
      <c r="BOT2" s="10">
        <f>IFERROR(__xludf.DUMMYFUNCTION("SUM(ARRAYFORMULA(ABS(FILTER($C:$C,NOT(ISBLANK($C:$C)))-BOT1)))"),1280364.0)</f>
        <v>1280364</v>
      </c>
      <c r="BOU2" s="10">
        <f>IFERROR(__xludf.DUMMYFUNCTION("SUM(ARRAYFORMULA(ABS(FILTER($C:$C,NOT(ISBLANK($C:$C)))-BOU1)))"),1281352.0)</f>
        <v>1281352</v>
      </c>
      <c r="BOV2" s="10">
        <f>IFERROR(__xludf.DUMMYFUNCTION("SUM(ARRAYFORMULA(ABS(FILTER($C:$C,NOT(ISBLANK($C:$C)))-BOV1)))"),1282340.0)</f>
        <v>1282340</v>
      </c>
      <c r="BOW2" s="10">
        <f>IFERROR(__xludf.DUMMYFUNCTION("SUM(ARRAYFORMULA(ABS(FILTER($C:$C,NOT(ISBLANK($C:$C)))-BOW1)))"),1283328.0)</f>
        <v>1283328</v>
      </c>
      <c r="BOX2" s="10">
        <f>IFERROR(__xludf.DUMMYFUNCTION("SUM(ARRAYFORMULA(ABS(FILTER($C:$C,NOT(ISBLANK($C:$C)))-BOX1)))"),1284316.0)</f>
        <v>1284316</v>
      </c>
      <c r="BOY2" s="10">
        <f>IFERROR(__xludf.DUMMYFUNCTION("SUM(ARRAYFORMULA(ABS(FILTER($C:$C,NOT(ISBLANK($C:$C)))-BOY1)))"),1285304.0)</f>
        <v>1285304</v>
      </c>
      <c r="BOZ2" s="10">
        <f>IFERROR(__xludf.DUMMYFUNCTION("SUM(ARRAYFORMULA(ABS(FILTER($C:$C,NOT(ISBLANK($C:$C)))-BOZ1)))"),1286292.0)</f>
        <v>1286292</v>
      </c>
      <c r="BPA2" s="10">
        <f>IFERROR(__xludf.DUMMYFUNCTION("SUM(ARRAYFORMULA(ABS(FILTER($C:$C,NOT(ISBLANK($C:$C)))-BPA1)))"),1287282.0)</f>
        <v>1287282</v>
      </c>
      <c r="BPB2" s="10">
        <f>IFERROR(__xludf.DUMMYFUNCTION("SUM(ARRAYFORMULA(ABS(FILTER($C:$C,NOT(ISBLANK($C:$C)))-BPB1)))"),1288272.0)</f>
        <v>1288272</v>
      </c>
      <c r="BPC2" s="10">
        <f>IFERROR(__xludf.DUMMYFUNCTION("SUM(ARRAYFORMULA(ABS(FILTER($C:$C,NOT(ISBLANK($C:$C)))-BPC1)))"),1289262.0)</f>
        <v>1289262</v>
      </c>
      <c r="BPD2" s="10">
        <f>IFERROR(__xludf.DUMMYFUNCTION("SUM(ARRAYFORMULA(ABS(FILTER($C:$C,NOT(ISBLANK($C:$C)))-BPD1)))"),1290252.0)</f>
        <v>1290252</v>
      </c>
      <c r="BPE2" s="10">
        <f>IFERROR(__xludf.DUMMYFUNCTION("SUM(ARRAYFORMULA(ABS(FILTER($C:$C,NOT(ISBLANK($C:$C)))-BPE1)))"),1291242.0)</f>
        <v>1291242</v>
      </c>
      <c r="BPF2" s="10">
        <f>IFERROR(__xludf.DUMMYFUNCTION("SUM(ARRAYFORMULA(ABS(FILTER($C:$C,NOT(ISBLANK($C:$C)))-BPF1)))"),1292232.0)</f>
        <v>1292232</v>
      </c>
      <c r="BPG2" s="10">
        <f>IFERROR(__xludf.DUMMYFUNCTION("SUM(ARRAYFORMULA(ABS(FILTER($C:$C,NOT(ISBLANK($C:$C)))-BPG1)))"),1293222.0)</f>
        <v>1293222</v>
      </c>
      <c r="BPH2" s="10">
        <f>IFERROR(__xludf.DUMMYFUNCTION("SUM(ARRAYFORMULA(ABS(FILTER($C:$C,NOT(ISBLANK($C:$C)))-BPH1)))"),1294212.0)</f>
        <v>1294212</v>
      </c>
      <c r="BPI2" s="10">
        <f>IFERROR(__xludf.DUMMYFUNCTION("SUM(ARRAYFORMULA(ABS(FILTER($C:$C,NOT(ISBLANK($C:$C)))-BPI1)))"),1295202.0)</f>
        <v>1295202</v>
      </c>
      <c r="BPJ2" s="10">
        <f>IFERROR(__xludf.DUMMYFUNCTION("SUM(ARRAYFORMULA(ABS(FILTER($C:$C,NOT(ISBLANK($C:$C)))-BPJ1)))"),1296192.0)</f>
        <v>1296192</v>
      </c>
      <c r="BPK2" s="10">
        <f>IFERROR(__xludf.DUMMYFUNCTION("SUM(ARRAYFORMULA(ABS(FILTER($C:$C,NOT(ISBLANK($C:$C)))-BPK1)))"),1297182.0)</f>
        <v>1297182</v>
      </c>
      <c r="BPL2" s="10">
        <f>IFERROR(__xludf.DUMMYFUNCTION("SUM(ARRAYFORMULA(ABS(FILTER($C:$C,NOT(ISBLANK($C:$C)))-BPL1)))"),1298172.0)</f>
        <v>1298172</v>
      </c>
      <c r="BPM2" s="10">
        <f>IFERROR(__xludf.DUMMYFUNCTION("SUM(ARRAYFORMULA(ABS(FILTER($C:$C,NOT(ISBLANK($C:$C)))-BPM1)))"),1299162.0)</f>
        <v>1299162</v>
      </c>
      <c r="BPN2" s="10">
        <f>IFERROR(__xludf.DUMMYFUNCTION("SUM(ARRAYFORMULA(ABS(FILTER($C:$C,NOT(ISBLANK($C:$C)))-BPN1)))"),1300152.0)</f>
        <v>1300152</v>
      </c>
      <c r="BPO2" s="10">
        <f>IFERROR(__xludf.DUMMYFUNCTION("SUM(ARRAYFORMULA(ABS(FILTER($C:$C,NOT(ISBLANK($C:$C)))-BPO1)))"),1301142.0)</f>
        <v>1301142</v>
      </c>
      <c r="BPP2" s="10">
        <f>IFERROR(__xludf.DUMMYFUNCTION("SUM(ARRAYFORMULA(ABS(FILTER($C:$C,NOT(ISBLANK($C:$C)))-BPP1)))"),1302132.0)</f>
        <v>1302132</v>
      </c>
      <c r="BPQ2" s="10">
        <f>IFERROR(__xludf.DUMMYFUNCTION("SUM(ARRAYFORMULA(ABS(FILTER($C:$C,NOT(ISBLANK($C:$C)))-BPQ1)))"),1303122.0)</f>
        <v>1303122</v>
      </c>
      <c r="BPR2" s="10">
        <f>IFERROR(__xludf.DUMMYFUNCTION("SUM(ARRAYFORMULA(ABS(FILTER($C:$C,NOT(ISBLANK($C:$C)))-BPR1)))"),1304112.0)</f>
        <v>1304112</v>
      </c>
      <c r="BPS2" s="10">
        <f>IFERROR(__xludf.DUMMYFUNCTION("SUM(ARRAYFORMULA(ABS(FILTER($C:$C,NOT(ISBLANK($C:$C)))-BPS1)))"),1305102.0)</f>
        <v>1305102</v>
      </c>
      <c r="BPT2" s="10">
        <f>IFERROR(__xludf.DUMMYFUNCTION("SUM(ARRAYFORMULA(ABS(FILTER($C:$C,NOT(ISBLANK($C:$C)))-BPT1)))"),1306092.0)</f>
        <v>1306092</v>
      </c>
      <c r="BPU2" s="10">
        <f>IFERROR(__xludf.DUMMYFUNCTION("SUM(ARRAYFORMULA(ABS(FILTER($C:$C,NOT(ISBLANK($C:$C)))-BPU1)))"),1307082.0)</f>
        <v>1307082</v>
      </c>
      <c r="BPV2" s="10">
        <f>IFERROR(__xludf.DUMMYFUNCTION("SUM(ARRAYFORMULA(ABS(FILTER($C:$C,NOT(ISBLANK($C:$C)))-BPV1)))"),1308072.0)</f>
        <v>1308072</v>
      </c>
      <c r="BPW2" s="10">
        <f>IFERROR(__xludf.DUMMYFUNCTION("SUM(ARRAYFORMULA(ABS(FILTER($C:$C,NOT(ISBLANK($C:$C)))-BPW1)))"),1309062.0)</f>
        <v>1309062</v>
      </c>
      <c r="BPX2" s="10">
        <f>IFERROR(__xludf.DUMMYFUNCTION("SUM(ARRAYFORMULA(ABS(FILTER($C:$C,NOT(ISBLANK($C:$C)))-BPX1)))"),1310052.0)</f>
        <v>1310052</v>
      </c>
      <c r="BPY2" s="10">
        <f>IFERROR(__xludf.DUMMYFUNCTION("SUM(ARRAYFORMULA(ABS(FILTER($C:$C,NOT(ISBLANK($C:$C)))-BPY1)))"),1311042.0)</f>
        <v>1311042</v>
      </c>
      <c r="BPZ2" s="10">
        <f>IFERROR(__xludf.DUMMYFUNCTION("SUM(ARRAYFORMULA(ABS(FILTER($C:$C,NOT(ISBLANK($C:$C)))-BPZ1)))"),1312032.0)</f>
        <v>1312032</v>
      </c>
      <c r="BQA2" s="10">
        <f>IFERROR(__xludf.DUMMYFUNCTION("SUM(ARRAYFORMULA(ABS(FILTER($C:$C,NOT(ISBLANK($C:$C)))-BQA1)))"),1313022.0)</f>
        <v>1313022</v>
      </c>
      <c r="BQB2" s="10">
        <f>IFERROR(__xludf.DUMMYFUNCTION("SUM(ARRAYFORMULA(ABS(FILTER($C:$C,NOT(ISBLANK($C:$C)))-BQB1)))"),1314012.0)</f>
        <v>1314012</v>
      </c>
      <c r="BQC2" s="10">
        <f>IFERROR(__xludf.DUMMYFUNCTION("SUM(ARRAYFORMULA(ABS(FILTER($C:$C,NOT(ISBLANK($C:$C)))-BQC1)))"),1315002.0)</f>
        <v>1315002</v>
      </c>
      <c r="BQD2" s="10">
        <f>IFERROR(__xludf.DUMMYFUNCTION("SUM(ARRAYFORMULA(ABS(FILTER($C:$C,NOT(ISBLANK($C:$C)))-BQD1)))"),1315992.0)</f>
        <v>1315992</v>
      </c>
      <c r="BQE2" s="10">
        <f>IFERROR(__xludf.DUMMYFUNCTION("SUM(ARRAYFORMULA(ABS(FILTER($C:$C,NOT(ISBLANK($C:$C)))-BQE1)))"),1316982.0)</f>
        <v>1316982</v>
      </c>
      <c r="BQF2" s="10">
        <f>IFERROR(__xludf.DUMMYFUNCTION("SUM(ARRAYFORMULA(ABS(FILTER($C:$C,NOT(ISBLANK($C:$C)))-BQF1)))"),1317972.0)</f>
        <v>1317972</v>
      </c>
      <c r="BQG2" s="10">
        <f>IFERROR(__xludf.DUMMYFUNCTION("SUM(ARRAYFORMULA(ABS(FILTER($C:$C,NOT(ISBLANK($C:$C)))-BQG1)))"),1318962.0)</f>
        <v>1318962</v>
      </c>
      <c r="BQH2" s="10">
        <f>IFERROR(__xludf.DUMMYFUNCTION("SUM(ARRAYFORMULA(ABS(FILTER($C:$C,NOT(ISBLANK($C:$C)))-BQH1)))"),1319952.0)</f>
        <v>1319952</v>
      </c>
      <c r="BQI2" s="10">
        <f>IFERROR(__xludf.DUMMYFUNCTION("SUM(ARRAYFORMULA(ABS(FILTER($C:$C,NOT(ISBLANK($C:$C)))-BQI1)))"),1320942.0)</f>
        <v>1320942</v>
      </c>
      <c r="BQJ2" s="10">
        <f>IFERROR(__xludf.DUMMYFUNCTION("SUM(ARRAYFORMULA(ABS(FILTER($C:$C,NOT(ISBLANK($C:$C)))-BQJ1)))"),1321932.0)</f>
        <v>1321932</v>
      </c>
      <c r="BQK2" s="10">
        <f>IFERROR(__xludf.DUMMYFUNCTION("SUM(ARRAYFORMULA(ABS(FILTER($C:$C,NOT(ISBLANK($C:$C)))-BQK1)))"),1322922.0)</f>
        <v>1322922</v>
      </c>
      <c r="BQL2" s="10">
        <f>IFERROR(__xludf.DUMMYFUNCTION("SUM(ARRAYFORMULA(ABS(FILTER($C:$C,NOT(ISBLANK($C:$C)))-BQL1)))"),1323912.0)</f>
        <v>1323912</v>
      </c>
      <c r="BQM2" s="10">
        <f>IFERROR(__xludf.DUMMYFUNCTION("SUM(ARRAYFORMULA(ABS(FILTER($C:$C,NOT(ISBLANK($C:$C)))-BQM1)))"),1324904.0)</f>
        <v>1324904</v>
      </c>
      <c r="BQN2" s="10">
        <f>IFERROR(__xludf.DUMMYFUNCTION("SUM(ARRAYFORMULA(ABS(FILTER($C:$C,NOT(ISBLANK($C:$C)))-BQN1)))"),1325898.0)</f>
        <v>1325898</v>
      </c>
      <c r="BQO2" s="10">
        <f>IFERROR(__xludf.DUMMYFUNCTION("SUM(ARRAYFORMULA(ABS(FILTER($C:$C,NOT(ISBLANK($C:$C)))-BQO1)))"),1326892.0)</f>
        <v>1326892</v>
      </c>
      <c r="BQP2" s="10">
        <f>IFERROR(__xludf.DUMMYFUNCTION("SUM(ARRAYFORMULA(ABS(FILTER($C:$C,NOT(ISBLANK($C:$C)))-BQP1)))"),1327886.0)</f>
        <v>1327886</v>
      </c>
      <c r="BQQ2" s="10">
        <f>IFERROR(__xludf.DUMMYFUNCTION("SUM(ARRAYFORMULA(ABS(FILTER($C:$C,NOT(ISBLANK($C:$C)))-BQQ1)))"),1328880.0)</f>
        <v>1328880</v>
      </c>
      <c r="BQR2" s="10">
        <f>IFERROR(__xludf.DUMMYFUNCTION("SUM(ARRAYFORMULA(ABS(FILTER($C:$C,NOT(ISBLANK($C:$C)))-BQR1)))"),1329874.0)</f>
        <v>1329874</v>
      </c>
      <c r="BQS2" s="10">
        <f>IFERROR(__xludf.DUMMYFUNCTION("SUM(ARRAYFORMULA(ABS(FILTER($C:$C,NOT(ISBLANK($C:$C)))-BQS1)))"),1330868.0)</f>
        <v>1330868</v>
      </c>
      <c r="BQT2" s="10">
        <f>IFERROR(__xludf.DUMMYFUNCTION("SUM(ARRAYFORMULA(ABS(FILTER($C:$C,NOT(ISBLANK($C:$C)))-BQT1)))"),1331862.0)</f>
        <v>1331862</v>
      </c>
      <c r="BQU2" s="10">
        <f>IFERROR(__xludf.DUMMYFUNCTION("SUM(ARRAYFORMULA(ABS(FILTER($C:$C,NOT(ISBLANK($C:$C)))-BQU1)))"),1332856.0)</f>
        <v>1332856</v>
      </c>
      <c r="BQV2" s="10">
        <f>IFERROR(__xludf.DUMMYFUNCTION("SUM(ARRAYFORMULA(ABS(FILTER($C:$C,NOT(ISBLANK($C:$C)))-BQV1)))"),1333850.0)</f>
        <v>1333850</v>
      </c>
      <c r="BQW2" s="10">
        <f>IFERROR(__xludf.DUMMYFUNCTION("SUM(ARRAYFORMULA(ABS(FILTER($C:$C,NOT(ISBLANK($C:$C)))-BQW1)))"),1334844.0)</f>
        <v>1334844</v>
      </c>
      <c r="BQX2" s="10">
        <f>IFERROR(__xludf.DUMMYFUNCTION("SUM(ARRAYFORMULA(ABS(FILTER($C:$C,NOT(ISBLANK($C:$C)))-BQX1)))"),1335838.0)</f>
        <v>1335838</v>
      </c>
      <c r="BQY2" s="10">
        <f>IFERROR(__xludf.DUMMYFUNCTION("SUM(ARRAYFORMULA(ABS(FILTER($C:$C,NOT(ISBLANK($C:$C)))-BQY1)))"),1336832.0)</f>
        <v>1336832</v>
      </c>
      <c r="BQZ2" s="10">
        <f>IFERROR(__xludf.DUMMYFUNCTION("SUM(ARRAYFORMULA(ABS(FILTER($C:$C,NOT(ISBLANK($C:$C)))-BQZ1)))"),1337826.0)</f>
        <v>1337826</v>
      </c>
      <c r="BRA2" s="10">
        <f>IFERROR(__xludf.DUMMYFUNCTION("SUM(ARRAYFORMULA(ABS(FILTER($C:$C,NOT(ISBLANK($C:$C)))-BRA1)))"),1338820.0)</f>
        <v>1338820</v>
      </c>
      <c r="BRB2" s="10">
        <f>IFERROR(__xludf.DUMMYFUNCTION("SUM(ARRAYFORMULA(ABS(FILTER($C:$C,NOT(ISBLANK($C:$C)))-BRB1)))"),1339814.0)</f>
        <v>1339814</v>
      </c>
      <c r="BRC2" s="10">
        <f>IFERROR(__xludf.DUMMYFUNCTION("SUM(ARRAYFORMULA(ABS(FILTER($C:$C,NOT(ISBLANK($C:$C)))-BRC1)))"),1340808.0)</f>
        <v>1340808</v>
      </c>
      <c r="BRD2" s="10">
        <f>IFERROR(__xludf.DUMMYFUNCTION("SUM(ARRAYFORMULA(ABS(FILTER($C:$C,NOT(ISBLANK($C:$C)))-BRD1)))"),1341802.0)</f>
        <v>1341802</v>
      </c>
      <c r="BRE2" s="10">
        <f>IFERROR(__xludf.DUMMYFUNCTION("SUM(ARRAYFORMULA(ABS(FILTER($C:$C,NOT(ISBLANK($C:$C)))-BRE1)))"),1342796.0)</f>
        <v>1342796</v>
      </c>
      <c r="BRF2" s="10">
        <f>IFERROR(__xludf.DUMMYFUNCTION("SUM(ARRAYFORMULA(ABS(FILTER($C:$C,NOT(ISBLANK($C:$C)))-BRF1)))"),1343790.0)</f>
        <v>1343790</v>
      </c>
      <c r="BRG2" s="10">
        <f>IFERROR(__xludf.DUMMYFUNCTION("SUM(ARRAYFORMULA(ABS(FILTER($C:$C,NOT(ISBLANK($C:$C)))-BRG1)))"),1344784.0)</f>
        <v>1344784</v>
      </c>
      <c r="BRH2" s="10">
        <f>IFERROR(__xludf.DUMMYFUNCTION("SUM(ARRAYFORMULA(ABS(FILTER($C:$C,NOT(ISBLANK($C:$C)))-BRH1)))"),1345778.0)</f>
        <v>1345778</v>
      </c>
      <c r="BRI2" s="10">
        <f>IFERROR(__xludf.DUMMYFUNCTION("SUM(ARRAYFORMULA(ABS(FILTER($C:$C,NOT(ISBLANK($C:$C)))-BRI1)))"),1346772.0)</f>
        <v>1346772</v>
      </c>
      <c r="BRJ2" s="10">
        <f>IFERROR(__xludf.DUMMYFUNCTION("SUM(ARRAYFORMULA(ABS(FILTER($C:$C,NOT(ISBLANK($C:$C)))-BRJ1)))"),1347766.0)</f>
        <v>1347766</v>
      </c>
      <c r="BRK2" s="10">
        <f>IFERROR(__xludf.DUMMYFUNCTION("SUM(ARRAYFORMULA(ABS(FILTER($C:$C,NOT(ISBLANK($C:$C)))-BRK1)))"),1348760.0)</f>
        <v>1348760</v>
      </c>
      <c r="BRL2" s="10">
        <f>IFERROR(__xludf.DUMMYFUNCTION("SUM(ARRAYFORMULA(ABS(FILTER($C:$C,NOT(ISBLANK($C:$C)))-BRL1)))"),1349754.0)</f>
        <v>1349754</v>
      </c>
      <c r="BRM2" s="10">
        <f>IFERROR(__xludf.DUMMYFUNCTION("SUM(ARRAYFORMULA(ABS(FILTER($C:$C,NOT(ISBLANK($C:$C)))-BRM1)))"),1350748.0)</f>
        <v>1350748</v>
      </c>
      <c r="BRN2" s="10">
        <f>IFERROR(__xludf.DUMMYFUNCTION("SUM(ARRAYFORMULA(ABS(FILTER($C:$C,NOT(ISBLANK($C:$C)))-BRN1)))"),1351742.0)</f>
        <v>1351742</v>
      </c>
      <c r="BRO2" s="10">
        <f>IFERROR(__xludf.DUMMYFUNCTION("SUM(ARRAYFORMULA(ABS(FILTER($C:$C,NOT(ISBLANK($C:$C)))-BRO1)))"),1352736.0)</f>
        <v>1352736</v>
      </c>
      <c r="BRP2" s="10">
        <f>IFERROR(__xludf.DUMMYFUNCTION("SUM(ARRAYFORMULA(ABS(FILTER($C:$C,NOT(ISBLANK($C:$C)))-BRP1)))"),1353730.0)</f>
        <v>1353730</v>
      </c>
      <c r="BRQ2" s="10">
        <f>IFERROR(__xludf.DUMMYFUNCTION("SUM(ARRAYFORMULA(ABS(FILTER($C:$C,NOT(ISBLANK($C:$C)))-BRQ1)))"),1354724.0)</f>
        <v>1354724</v>
      </c>
      <c r="BRR2" s="10">
        <f>IFERROR(__xludf.DUMMYFUNCTION("SUM(ARRAYFORMULA(ABS(FILTER($C:$C,NOT(ISBLANK($C:$C)))-BRR1)))"),1355718.0)</f>
        <v>1355718</v>
      </c>
      <c r="BRS2" s="10">
        <f>IFERROR(__xludf.DUMMYFUNCTION("SUM(ARRAYFORMULA(ABS(FILTER($C:$C,NOT(ISBLANK($C:$C)))-BRS1)))"),1356712.0)</f>
        <v>1356712</v>
      </c>
      <c r="BRT2" s="10">
        <f>IFERROR(__xludf.DUMMYFUNCTION("SUM(ARRAYFORMULA(ABS(FILTER($C:$C,NOT(ISBLANK($C:$C)))-BRT1)))"),1357706.0)</f>
        <v>1357706</v>
      </c>
      <c r="BRU2" s="10">
        <f>IFERROR(__xludf.DUMMYFUNCTION("SUM(ARRAYFORMULA(ABS(FILTER($C:$C,NOT(ISBLANK($C:$C)))-BRU1)))"),1358700.0)</f>
        <v>1358700</v>
      </c>
      <c r="BRV2" s="10">
        <f>IFERROR(__xludf.DUMMYFUNCTION("SUM(ARRAYFORMULA(ABS(FILTER($C:$C,NOT(ISBLANK($C:$C)))-BRV1)))"),1359694.0)</f>
        <v>1359694</v>
      </c>
      <c r="BRW2" s="10">
        <f>IFERROR(__xludf.DUMMYFUNCTION("SUM(ARRAYFORMULA(ABS(FILTER($C:$C,NOT(ISBLANK($C:$C)))-BRW1)))"),1360688.0)</f>
        <v>1360688</v>
      </c>
      <c r="BRX2" s="10">
        <f>IFERROR(__xludf.DUMMYFUNCTION("SUM(ARRAYFORMULA(ABS(FILTER($C:$C,NOT(ISBLANK($C:$C)))-BRX1)))"),1361682.0)</f>
        <v>1361682</v>
      </c>
      <c r="BRY2" s="10">
        <f>IFERROR(__xludf.DUMMYFUNCTION("SUM(ARRAYFORMULA(ABS(FILTER($C:$C,NOT(ISBLANK($C:$C)))-BRY1)))"),1362676.0)</f>
        <v>1362676</v>
      </c>
      <c r="BRZ2" s="10">
        <f>IFERROR(__xludf.DUMMYFUNCTION("SUM(ARRAYFORMULA(ABS(FILTER($C:$C,NOT(ISBLANK($C:$C)))-BRZ1)))"),1363670.0)</f>
        <v>1363670</v>
      </c>
      <c r="BSA2" s="10">
        <f>IFERROR(__xludf.DUMMYFUNCTION("SUM(ARRAYFORMULA(ABS(FILTER($C:$C,NOT(ISBLANK($C:$C)))-BSA1)))"),1364664.0)</f>
        <v>1364664</v>
      </c>
      <c r="BSB2" s="10">
        <f>IFERROR(__xludf.DUMMYFUNCTION("SUM(ARRAYFORMULA(ABS(FILTER($C:$C,NOT(ISBLANK($C:$C)))-BSB1)))"),1365658.0)</f>
        <v>1365658</v>
      </c>
      <c r="BSC2" s="10">
        <f>IFERROR(__xludf.DUMMYFUNCTION("SUM(ARRAYFORMULA(ABS(FILTER($C:$C,NOT(ISBLANK($C:$C)))-BSC1)))"),1366652.0)</f>
        <v>1366652</v>
      </c>
      <c r="BSD2" s="10">
        <f>IFERROR(__xludf.DUMMYFUNCTION("SUM(ARRAYFORMULA(ABS(FILTER($C:$C,NOT(ISBLANK($C:$C)))-BSD1)))"),1367646.0)</f>
        <v>1367646</v>
      </c>
      <c r="BSE2" s="10">
        <f>IFERROR(__xludf.DUMMYFUNCTION("SUM(ARRAYFORMULA(ABS(FILTER($C:$C,NOT(ISBLANK($C:$C)))-BSE1)))"),1368640.0)</f>
        <v>1368640</v>
      </c>
      <c r="BSF2" s="10">
        <f>IFERROR(__xludf.DUMMYFUNCTION("SUM(ARRAYFORMULA(ABS(FILTER($C:$C,NOT(ISBLANK($C:$C)))-BSF1)))"),1369634.0)</f>
        <v>1369634</v>
      </c>
      <c r="BSG2" s="10">
        <f>IFERROR(__xludf.DUMMYFUNCTION("SUM(ARRAYFORMULA(ABS(FILTER($C:$C,NOT(ISBLANK($C:$C)))-BSG1)))"),1370630.0)</f>
        <v>1370630</v>
      </c>
      <c r="BSH2" s="10">
        <f>IFERROR(__xludf.DUMMYFUNCTION("SUM(ARRAYFORMULA(ABS(FILTER($C:$C,NOT(ISBLANK($C:$C)))-BSH1)))"),1371626.0)</f>
        <v>1371626</v>
      </c>
      <c r="BSI2" s="10">
        <f>IFERROR(__xludf.DUMMYFUNCTION("SUM(ARRAYFORMULA(ABS(FILTER($C:$C,NOT(ISBLANK($C:$C)))-BSI1)))"),1372622.0)</f>
        <v>1372622</v>
      </c>
      <c r="BSJ2" s="10">
        <f>IFERROR(__xludf.DUMMYFUNCTION("SUM(ARRAYFORMULA(ABS(FILTER($C:$C,NOT(ISBLANK($C:$C)))-BSJ1)))"),1373618.0)</f>
        <v>1373618</v>
      </c>
      <c r="BSK2" s="10">
        <f>IFERROR(__xludf.DUMMYFUNCTION("SUM(ARRAYFORMULA(ABS(FILTER($C:$C,NOT(ISBLANK($C:$C)))-BSK1)))"),1374614.0)</f>
        <v>1374614</v>
      </c>
      <c r="BSL2" s="10">
        <f>IFERROR(__xludf.DUMMYFUNCTION("SUM(ARRAYFORMULA(ABS(FILTER($C:$C,NOT(ISBLANK($C:$C)))-BSL1)))"),1375610.0)</f>
        <v>1375610</v>
      </c>
      <c r="BSM2" s="10">
        <f>IFERROR(__xludf.DUMMYFUNCTION("SUM(ARRAYFORMULA(ABS(FILTER($C:$C,NOT(ISBLANK($C:$C)))-BSM1)))"),1376606.0)</f>
        <v>1376606</v>
      </c>
      <c r="BSN2" s="10">
        <f>IFERROR(__xludf.DUMMYFUNCTION("SUM(ARRAYFORMULA(ABS(FILTER($C:$C,NOT(ISBLANK($C:$C)))-BSN1)))"),1377602.0)</f>
        <v>1377602</v>
      </c>
      <c r="BSO2" s="10">
        <f>IFERROR(__xludf.DUMMYFUNCTION("SUM(ARRAYFORMULA(ABS(FILTER($C:$C,NOT(ISBLANK($C:$C)))-BSO1)))"),1378598.0)</f>
        <v>1378598</v>
      </c>
      <c r="BSP2" s="10">
        <f>IFERROR(__xludf.DUMMYFUNCTION("SUM(ARRAYFORMULA(ABS(FILTER($C:$C,NOT(ISBLANK($C:$C)))-BSP1)))"),1379594.0)</f>
        <v>1379594</v>
      </c>
      <c r="BSQ2" s="10">
        <f>IFERROR(__xludf.DUMMYFUNCTION("SUM(ARRAYFORMULA(ABS(FILTER($C:$C,NOT(ISBLANK($C:$C)))-BSQ1)))"),1380590.0)</f>
        <v>1380590</v>
      </c>
      <c r="BSR2" s="10">
        <f>IFERROR(__xludf.DUMMYFUNCTION("SUM(ARRAYFORMULA(ABS(FILTER($C:$C,NOT(ISBLANK($C:$C)))-BSR1)))"),1381586.0)</f>
        <v>1381586</v>
      </c>
      <c r="BSS2" s="10">
        <f>IFERROR(__xludf.DUMMYFUNCTION("SUM(ARRAYFORMULA(ABS(FILTER($C:$C,NOT(ISBLANK($C:$C)))-BSS1)))"),1382582.0)</f>
        <v>1382582</v>
      </c>
      <c r="BST2" s="10">
        <f>IFERROR(__xludf.DUMMYFUNCTION("SUM(ARRAYFORMULA(ABS(FILTER($C:$C,NOT(ISBLANK($C:$C)))-BST1)))"),1383578.0)</f>
        <v>1383578</v>
      </c>
      <c r="BSU2" s="10">
        <f>IFERROR(__xludf.DUMMYFUNCTION("SUM(ARRAYFORMULA(ABS(FILTER($C:$C,NOT(ISBLANK($C:$C)))-BSU1)))"),1384574.0)</f>
        <v>1384574</v>
      </c>
      <c r="BSV2" s="10">
        <f>IFERROR(__xludf.DUMMYFUNCTION("SUM(ARRAYFORMULA(ABS(FILTER($C:$C,NOT(ISBLANK($C:$C)))-BSV1)))"),1385570.0)</f>
        <v>1385570</v>
      </c>
      <c r="BSW2" s="10">
        <f>IFERROR(__xludf.DUMMYFUNCTION("SUM(ARRAYFORMULA(ABS(FILTER($C:$C,NOT(ISBLANK($C:$C)))-BSW1)))"),1386566.0)</f>
        <v>1386566</v>
      </c>
      <c r="BSX2" s="10">
        <f>IFERROR(__xludf.DUMMYFUNCTION("SUM(ARRAYFORMULA(ABS(FILTER($C:$C,NOT(ISBLANK($C:$C)))-BSX1)))"),1387562.0)</f>
        <v>1387562</v>
      </c>
      <c r="BSY2" s="10">
        <f>IFERROR(__xludf.DUMMYFUNCTION("SUM(ARRAYFORMULA(ABS(FILTER($C:$C,NOT(ISBLANK($C:$C)))-BSY1)))"),1388558.0)</f>
        <v>1388558</v>
      </c>
      <c r="BSZ2" s="10">
        <f>IFERROR(__xludf.DUMMYFUNCTION("SUM(ARRAYFORMULA(ABS(FILTER($C:$C,NOT(ISBLANK($C:$C)))-BSZ1)))"),1389554.0)</f>
        <v>1389554</v>
      </c>
      <c r="BTA2" s="10">
        <f>IFERROR(__xludf.DUMMYFUNCTION("SUM(ARRAYFORMULA(ABS(FILTER($C:$C,NOT(ISBLANK($C:$C)))-BTA1)))"),1390550.0)</f>
        <v>1390550</v>
      </c>
      <c r="BTB2" s="10">
        <f>IFERROR(__xludf.DUMMYFUNCTION("SUM(ARRAYFORMULA(ABS(FILTER($C:$C,NOT(ISBLANK($C:$C)))-BTB1)))"),1391546.0)</f>
        <v>1391546</v>
      </c>
      <c r="BTC2" s="10">
        <f>IFERROR(__xludf.DUMMYFUNCTION("SUM(ARRAYFORMULA(ABS(FILTER($C:$C,NOT(ISBLANK($C:$C)))-BTC1)))"),1392542.0)</f>
        <v>1392542</v>
      </c>
      <c r="BTD2" s="10">
        <f>IFERROR(__xludf.DUMMYFUNCTION("SUM(ARRAYFORMULA(ABS(FILTER($C:$C,NOT(ISBLANK($C:$C)))-BTD1)))"),1393538.0)</f>
        <v>1393538</v>
      </c>
      <c r="BTE2" s="10">
        <f>IFERROR(__xludf.DUMMYFUNCTION("SUM(ARRAYFORMULA(ABS(FILTER($C:$C,NOT(ISBLANK($C:$C)))-BTE1)))"),1394534.0)</f>
        <v>1394534</v>
      </c>
      <c r="BTF2" s="10">
        <f>IFERROR(__xludf.DUMMYFUNCTION("SUM(ARRAYFORMULA(ABS(FILTER($C:$C,NOT(ISBLANK($C:$C)))-BTF1)))"),1395530.0)</f>
        <v>1395530</v>
      </c>
      <c r="BTG2" s="10">
        <f>IFERROR(__xludf.DUMMYFUNCTION("SUM(ARRAYFORMULA(ABS(FILTER($C:$C,NOT(ISBLANK($C:$C)))-BTG1)))"),1396528.0)</f>
        <v>1396528</v>
      </c>
      <c r="BTH2" s="10">
        <f>IFERROR(__xludf.DUMMYFUNCTION("SUM(ARRAYFORMULA(ABS(FILTER($C:$C,NOT(ISBLANK($C:$C)))-BTH1)))"),1397526.0)</f>
        <v>1397526</v>
      </c>
      <c r="BTI2" s="10">
        <f>IFERROR(__xludf.DUMMYFUNCTION("SUM(ARRAYFORMULA(ABS(FILTER($C:$C,NOT(ISBLANK($C:$C)))-BTI1)))"),1398524.0)</f>
        <v>1398524</v>
      </c>
      <c r="BTJ2" s="10">
        <f>IFERROR(__xludf.DUMMYFUNCTION("SUM(ARRAYFORMULA(ABS(FILTER($C:$C,NOT(ISBLANK($C:$C)))-BTJ1)))"),1399522.0)</f>
        <v>1399522</v>
      </c>
      <c r="BTK2" s="10">
        <f>IFERROR(__xludf.DUMMYFUNCTION("SUM(ARRAYFORMULA(ABS(FILTER($C:$C,NOT(ISBLANK($C:$C)))-BTK1)))"),1400520.0)</f>
        <v>1400520</v>
      </c>
      <c r="BTL2" s="10">
        <f>IFERROR(__xludf.DUMMYFUNCTION("SUM(ARRAYFORMULA(ABS(FILTER($C:$C,NOT(ISBLANK($C:$C)))-BTL1)))"),1401518.0)</f>
        <v>1401518</v>
      </c>
      <c r="BTM2" s="10">
        <f>IFERROR(__xludf.DUMMYFUNCTION("SUM(ARRAYFORMULA(ABS(FILTER($C:$C,NOT(ISBLANK($C:$C)))-BTM1)))"),1402516.0)</f>
        <v>1402516</v>
      </c>
      <c r="BTN2" s="10">
        <f>IFERROR(__xludf.DUMMYFUNCTION("SUM(ARRAYFORMULA(ABS(FILTER($C:$C,NOT(ISBLANK($C:$C)))-BTN1)))"),1403514.0)</f>
        <v>1403514</v>
      </c>
      <c r="BTO2" s="10">
        <f>IFERROR(__xludf.DUMMYFUNCTION("SUM(ARRAYFORMULA(ABS(FILTER($C:$C,NOT(ISBLANK($C:$C)))-BTO1)))"),1404512.0)</f>
        <v>1404512</v>
      </c>
      <c r="BTP2" s="10">
        <f>IFERROR(__xludf.DUMMYFUNCTION("SUM(ARRAYFORMULA(ABS(FILTER($C:$C,NOT(ISBLANK($C:$C)))-BTP1)))"),1405510.0)</f>
        <v>1405510</v>
      </c>
      <c r="BTQ2" s="10">
        <f>IFERROR(__xludf.DUMMYFUNCTION("SUM(ARRAYFORMULA(ABS(FILTER($C:$C,NOT(ISBLANK($C:$C)))-BTQ1)))"),1406508.0)</f>
        <v>1406508</v>
      </c>
      <c r="BTR2" s="10">
        <f>IFERROR(__xludf.DUMMYFUNCTION("SUM(ARRAYFORMULA(ABS(FILTER($C:$C,NOT(ISBLANK($C:$C)))-BTR1)))"),1407506.0)</f>
        <v>1407506</v>
      </c>
      <c r="BTS2" s="10">
        <f>IFERROR(__xludf.DUMMYFUNCTION("SUM(ARRAYFORMULA(ABS(FILTER($C:$C,NOT(ISBLANK($C:$C)))-BTS1)))"),1408504.0)</f>
        <v>1408504</v>
      </c>
      <c r="BTT2" s="10">
        <f>IFERROR(__xludf.DUMMYFUNCTION("SUM(ARRAYFORMULA(ABS(FILTER($C:$C,NOT(ISBLANK($C:$C)))-BTT1)))"),1409502.0)</f>
        <v>1409502</v>
      </c>
      <c r="BTU2" s="10">
        <f>IFERROR(__xludf.DUMMYFUNCTION("SUM(ARRAYFORMULA(ABS(FILTER($C:$C,NOT(ISBLANK($C:$C)))-BTU1)))"),1410500.0)</f>
        <v>1410500</v>
      </c>
      <c r="BTV2" s="10">
        <f>IFERROR(__xludf.DUMMYFUNCTION("SUM(ARRAYFORMULA(ABS(FILTER($C:$C,NOT(ISBLANK($C:$C)))-BTV1)))"),1411498.0)</f>
        <v>1411498</v>
      </c>
      <c r="BTW2" s="10">
        <f>IFERROR(__xludf.DUMMYFUNCTION("SUM(ARRAYFORMULA(ABS(FILTER($C:$C,NOT(ISBLANK($C:$C)))-BTW1)))"),1412496.0)</f>
        <v>1412496</v>
      </c>
      <c r="BTX2" s="10">
        <f>IFERROR(__xludf.DUMMYFUNCTION("SUM(ARRAYFORMULA(ABS(FILTER($C:$C,NOT(ISBLANK($C:$C)))-BTX1)))"),1413494.0)</f>
        <v>1413494</v>
      </c>
      <c r="BTY2" s="10">
        <f>IFERROR(__xludf.DUMMYFUNCTION("SUM(ARRAYFORMULA(ABS(FILTER($C:$C,NOT(ISBLANK($C:$C)))-BTY1)))"),1414492.0)</f>
        <v>1414492</v>
      </c>
      <c r="BTZ2" s="10">
        <f>IFERROR(__xludf.DUMMYFUNCTION("SUM(ARRAYFORMULA(ABS(FILTER($C:$C,NOT(ISBLANK($C:$C)))-BTZ1)))"),1415490.0)</f>
        <v>1415490</v>
      </c>
      <c r="BUA2" s="10">
        <f>IFERROR(__xludf.DUMMYFUNCTION("SUM(ARRAYFORMULA(ABS(FILTER($C:$C,NOT(ISBLANK($C:$C)))-BUA1)))"),1416488.0)</f>
        <v>1416488</v>
      </c>
      <c r="BUB2" s="10">
        <f>IFERROR(__xludf.DUMMYFUNCTION("SUM(ARRAYFORMULA(ABS(FILTER($C:$C,NOT(ISBLANK($C:$C)))-BUB1)))"),1417486.0)</f>
        <v>1417486</v>
      </c>
      <c r="BUC2" s="10">
        <f>IFERROR(__xludf.DUMMYFUNCTION("SUM(ARRAYFORMULA(ABS(FILTER($C:$C,NOT(ISBLANK($C:$C)))-BUC1)))"),1418484.0)</f>
        <v>1418484</v>
      </c>
      <c r="BUD2" s="10">
        <f>IFERROR(__xludf.DUMMYFUNCTION("SUM(ARRAYFORMULA(ABS(FILTER($C:$C,NOT(ISBLANK($C:$C)))-BUD1)))"),1419482.0)</f>
        <v>1419482</v>
      </c>
      <c r="BUE2" s="10">
        <f>IFERROR(__xludf.DUMMYFUNCTION("SUM(ARRAYFORMULA(ABS(FILTER($C:$C,NOT(ISBLANK($C:$C)))-BUE1)))"),1420480.0)</f>
        <v>1420480</v>
      </c>
      <c r="BUF2" s="10">
        <f>IFERROR(__xludf.DUMMYFUNCTION("SUM(ARRAYFORMULA(ABS(FILTER($C:$C,NOT(ISBLANK($C:$C)))-BUF1)))"),1421478.0)</f>
        <v>1421478</v>
      </c>
      <c r="BUG2" s="10">
        <f>IFERROR(__xludf.DUMMYFUNCTION("SUM(ARRAYFORMULA(ABS(FILTER($C:$C,NOT(ISBLANK($C:$C)))-BUG1)))"),1422476.0)</f>
        <v>1422476</v>
      </c>
      <c r="BUH2" s="10">
        <f>IFERROR(__xludf.DUMMYFUNCTION("SUM(ARRAYFORMULA(ABS(FILTER($C:$C,NOT(ISBLANK($C:$C)))-BUH1)))"),1423474.0)</f>
        <v>1423474</v>
      </c>
      <c r="BUI2" s="10">
        <f>IFERROR(__xludf.DUMMYFUNCTION("SUM(ARRAYFORMULA(ABS(FILTER($C:$C,NOT(ISBLANK($C:$C)))-BUI1)))"),1424472.0)</f>
        <v>1424472</v>
      </c>
      <c r="BUJ2" s="10">
        <f>IFERROR(__xludf.DUMMYFUNCTION("SUM(ARRAYFORMULA(ABS(FILTER($C:$C,NOT(ISBLANK($C:$C)))-BUJ1)))"),1425470.0)</f>
        <v>1425470</v>
      </c>
      <c r="BUK2" s="10">
        <f>IFERROR(__xludf.DUMMYFUNCTION("SUM(ARRAYFORMULA(ABS(FILTER($C:$C,NOT(ISBLANK($C:$C)))-BUK1)))"),1426468.0)</f>
        <v>1426468</v>
      </c>
      <c r="BUL2" s="10">
        <f>IFERROR(__xludf.DUMMYFUNCTION("SUM(ARRAYFORMULA(ABS(FILTER($C:$C,NOT(ISBLANK($C:$C)))-BUL1)))"),1427466.0)</f>
        <v>1427466</v>
      </c>
      <c r="BUM2" s="10">
        <f>IFERROR(__xludf.DUMMYFUNCTION("SUM(ARRAYFORMULA(ABS(FILTER($C:$C,NOT(ISBLANK($C:$C)))-BUM1)))"),1428464.0)</f>
        <v>1428464</v>
      </c>
      <c r="BUN2" s="10">
        <f>IFERROR(__xludf.DUMMYFUNCTION("SUM(ARRAYFORMULA(ABS(FILTER($C:$C,NOT(ISBLANK($C:$C)))-BUN1)))"),1429462.0)</f>
        <v>1429462</v>
      </c>
      <c r="BUO2" s="10">
        <f>IFERROR(__xludf.DUMMYFUNCTION("SUM(ARRAYFORMULA(ABS(FILTER($C:$C,NOT(ISBLANK($C:$C)))-BUO1)))"),1430460.0)</f>
        <v>1430460</v>
      </c>
      <c r="BUP2" s="10">
        <f>IFERROR(__xludf.DUMMYFUNCTION("SUM(ARRAYFORMULA(ABS(FILTER($C:$C,NOT(ISBLANK($C:$C)))-BUP1)))"),1431458.0)</f>
        <v>1431458</v>
      </c>
      <c r="BUQ2" s="10">
        <f>IFERROR(__xludf.DUMMYFUNCTION("SUM(ARRAYFORMULA(ABS(FILTER($C:$C,NOT(ISBLANK($C:$C)))-BUQ1)))"),1432456.0)</f>
        <v>1432456</v>
      </c>
      <c r="BUR2" s="10">
        <f>IFERROR(__xludf.DUMMYFUNCTION("SUM(ARRAYFORMULA(ABS(FILTER($C:$C,NOT(ISBLANK($C:$C)))-BUR1)))"),1433454.0)</f>
        <v>1433454</v>
      </c>
      <c r="BUS2" s="10">
        <f>IFERROR(__xludf.DUMMYFUNCTION("SUM(ARRAYFORMULA(ABS(FILTER($C:$C,NOT(ISBLANK($C:$C)))-BUS1)))"),1434452.0)</f>
        <v>1434452</v>
      </c>
      <c r="BUT2" s="10">
        <f>IFERROR(__xludf.DUMMYFUNCTION("SUM(ARRAYFORMULA(ABS(FILTER($C:$C,NOT(ISBLANK($C:$C)))-BUT1)))"),1435450.0)</f>
        <v>1435450</v>
      </c>
      <c r="BUU2" s="10">
        <f>IFERROR(__xludf.DUMMYFUNCTION("SUM(ARRAYFORMULA(ABS(FILTER($C:$C,NOT(ISBLANK($C:$C)))-BUU1)))"),1436448.0)</f>
        <v>1436448</v>
      </c>
      <c r="BUV2" s="10">
        <f>IFERROR(__xludf.DUMMYFUNCTION("SUM(ARRAYFORMULA(ABS(FILTER($C:$C,NOT(ISBLANK($C:$C)))-BUV1)))"),1437446.0)</f>
        <v>1437446</v>
      </c>
      <c r="BUW2" s="10">
        <f>IFERROR(__xludf.DUMMYFUNCTION("SUM(ARRAYFORMULA(ABS(FILTER($C:$C,NOT(ISBLANK($C:$C)))-BUW1)))"),1438444.0)</f>
        <v>1438444</v>
      </c>
      <c r="BUX2" s="10">
        <f>IFERROR(__xludf.DUMMYFUNCTION("SUM(ARRAYFORMULA(ABS(FILTER($C:$C,NOT(ISBLANK($C:$C)))-BUX1)))"),1439442.0)</f>
        <v>1439442</v>
      </c>
      <c r="BUY2" s="10">
        <f>IFERROR(__xludf.DUMMYFUNCTION("SUM(ARRAYFORMULA(ABS(FILTER($C:$C,NOT(ISBLANK($C:$C)))-BUY1)))"),1440440.0)</f>
        <v>1440440</v>
      </c>
      <c r="BUZ2" s="10">
        <f>IFERROR(__xludf.DUMMYFUNCTION("SUM(ARRAYFORMULA(ABS(FILTER($C:$C,NOT(ISBLANK($C:$C)))-BUZ1)))"),1441438.0)</f>
        <v>1441438</v>
      </c>
      <c r="BVA2" s="10">
        <f>IFERROR(__xludf.DUMMYFUNCTION("SUM(ARRAYFORMULA(ABS(FILTER($C:$C,NOT(ISBLANK($C:$C)))-BVA1)))"),1442436.0)</f>
        <v>1442436</v>
      </c>
      <c r="BVB2" s="10">
        <f>IFERROR(__xludf.DUMMYFUNCTION("SUM(ARRAYFORMULA(ABS(FILTER($C:$C,NOT(ISBLANK($C:$C)))-BVB1)))"),1443434.0)</f>
        <v>1443434</v>
      </c>
      <c r="BVC2" s="10">
        <f>IFERROR(__xludf.DUMMYFUNCTION("SUM(ARRAYFORMULA(ABS(FILTER($C:$C,NOT(ISBLANK($C:$C)))-BVC1)))"),1444432.0)</f>
        <v>1444432</v>
      </c>
    </row>
    <row r="3">
      <c r="A3" s="11" t="s">
        <v>3</v>
      </c>
      <c r="B3" s="12">
        <f t="shared" ref="B3:B4" si="1">MIN(E2:BVC2)</f>
        <v>343468</v>
      </c>
      <c r="C3" s="8">
        <f>IFERROR(__xludf.DUMMYFUNCTION("""COMPUTED_VALUE"""),29.0)</f>
        <v>29</v>
      </c>
      <c r="D3" s="9" t="s">
        <v>4</v>
      </c>
      <c r="E3" s="10">
        <f>IFERROR(__xludf.DUMMYFUNCTION("SUM(ARRAYFORMULA((ABS(FILTER($C:$C,NOT(ISBLANK($C:$C)))-E1))*(((ABS(FILTER($C:$C,NOT(ISBLANK($C:$C)))-E1)))+1)/2))"),2.10180668E8)</f>
        <v>210180668</v>
      </c>
      <c r="F3" s="10">
        <f>IFERROR(__xludf.DUMMYFUNCTION("SUM(ARRAYFORMULA((ABS(FILTER($C:$C,NOT(ISBLANK($C:$C)))-F1))*(((ABS(FILTER($C:$C,NOT(ISBLANK($C:$C)))-F1)))+1)/2))"),2.09703113E8)</f>
        <v>209703113</v>
      </c>
      <c r="G3" s="10">
        <f>IFERROR(__xludf.DUMMYFUNCTION("SUM(ARRAYFORMULA((ABS(FILTER($C:$C,NOT(ISBLANK($C:$C)))-G1))*(((ABS(FILTER($C:$C,NOT(ISBLANK($C:$C)))-G1)))+1)/2))"),2.09226562E8)</f>
        <v>209226562</v>
      </c>
      <c r="H3" s="10">
        <f>IFERROR(__xludf.DUMMYFUNCTION("SUM(ARRAYFORMULA((ABS(FILTER($C:$C,NOT(ISBLANK($C:$C)))-H1))*(((ABS(FILTER($C:$C,NOT(ISBLANK($C:$C)))-H1)))+1)/2))"),2.08751013E8)</f>
        <v>208751013</v>
      </c>
      <c r="I3" s="10">
        <f>IFERROR(__xludf.DUMMYFUNCTION("SUM(ARRAYFORMULA((ABS(FILTER($C:$C,NOT(ISBLANK($C:$C)))-I1))*(((ABS(FILTER($C:$C,NOT(ISBLANK($C:$C)))-I1)))+1)/2))"),2.08276468E8)</f>
        <v>208276468</v>
      </c>
      <c r="J3" s="10">
        <f>IFERROR(__xludf.DUMMYFUNCTION("SUM(ARRAYFORMULA((ABS(FILTER($C:$C,NOT(ISBLANK($C:$C)))-J1))*(((ABS(FILTER($C:$C,NOT(ISBLANK($C:$C)))-J1)))+1)/2))"),2.07802926E8)</f>
        <v>207802926</v>
      </c>
      <c r="K3" s="10">
        <f>IFERROR(__xludf.DUMMYFUNCTION("SUM(ARRAYFORMULA((ABS(FILTER($C:$C,NOT(ISBLANK($C:$C)))-K1))*(((ABS(FILTER($C:$C,NOT(ISBLANK($C:$C)))-K1)))+1)/2))"),2.07330386E8)</f>
        <v>207330386</v>
      </c>
      <c r="L3" s="10">
        <f>IFERROR(__xludf.DUMMYFUNCTION("SUM(ARRAYFORMULA((ABS(FILTER($C:$C,NOT(ISBLANK($C:$C)))-L1))*(((ABS(FILTER($C:$C,NOT(ISBLANK($C:$C)))-L1)))+1)/2))"),2.06858847E8)</f>
        <v>206858847</v>
      </c>
      <c r="M3" s="10">
        <f>IFERROR(__xludf.DUMMYFUNCTION("SUM(ARRAYFORMULA((ABS(FILTER($C:$C,NOT(ISBLANK($C:$C)))-M1))*(((ABS(FILTER($C:$C,NOT(ISBLANK($C:$C)))-M1)))+1)/2))"),2.06388312E8)</f>
        <v>206388312</v>
      </c>
      <c r="N3" s="10">
        <f>IFERROR(__xludf.DUMMYFUNCTION("SUM(ARRAYFORMULA((ABS(FILTER($C:$C,NOT(ISBLANK($C:$C)))-N1))*(((ABS(FILTER($C:$C,NOT(ISBLANK($C:$C)))-N1)))+1)/2))"),2.05918779E8)</f>
        <v>205918779</v>
      </c>
      <c r="O3" s="10">
        <f>IFERROR(__xludf.DUMMYFUNCTION("SUM(ARRAYFORMULA((ABS(FILTER($C:$C,NOT(ISBLANK($C:$C)))-O1))*(((ABS(FILTER($C:$C,NOT(ISBLANK($C:$C)))-O1)))+1)/2))"),2.0545025E8)</f>
        <v>205450250</v>
      </c>
      <c r="P3" s="10">
        <f>IFERROR(__xludf.DUMMYFUNCTION("SUM(ARRAYFORMULA((ABS(FILTER($C:$C,NOT(ISBLANK($C:$C)))-P1))*(((ABS(FILTER($C:$C,NOT(ISBLANK($C:$C)))-P1)))+1)/2))"),2.04982722E8)</f>
        <v>204982722</v>
      </c>
      <c r="Q3" s="10">
        <f>IFERROR(__xludf.DUMMYFUNCTION("SUM(ARRAYFORMULA((ABS(FILTER($C:$C,NOT(ISBLANK($C:$C)))-Q1))*(((ABS(FILTER($C:$C,NOT(ISBLANK($C:$C)))-Q1)))+1)/2))"),2.04516197E8)</f>
        <v>204516197</v>
      </c>
      <c r="R3" s="10">
        <f>IFERROR(__xludf.DUMMYFUNCTION("SUM(ARRAYFORMULA((ABS(FILTER($C:$C,NOT(ISBLANK($C:$C)))-R1))*(((ABS(FILTER($C:$C,NOT(ISBLANK($C:$C)))-R1)))+1)/2))"),2.04050675E8)</f>
        <v>204050675</v>
      </c>
      <c r="S3" s="10">
        <f>IFERROR(__xludf.DUMMYFUNCTION("SUM(ARRAYFORMULA((ABS(FILTER($C:$C,NOT(ISBLANK($C:$C)))-S1))*(((ABS(FILTER($C:$C,NOT(ISBLANK($C:$C)))-S1)))+1)/2))"),2.03586156E8)</f>
        <v>203586156</v>
      </c>
      <c r="T3" s="10">
        <f>IFERROR(__xludf.DUMMYFUNCTION("SUM(ARRAYFORMULA((ABS(FILTER($C:$C,NOT(ISBLANK($C:$C)))-T1))*(((ABS(FILTER($C:$C,NOT(ISBLANK($C:$C)))-T1)))+1)/2))"),2.03122638E8)</f>
        <v>203122638</v>
      </c>
      <c r="U3" s="10">
        <f>IFERROR(__xludf.DUMMYFUNCTION("SUM(ARRAYFORMULA((ABS(FILTER($C:$C,NOT(ISBLANK($C:$C)))-U1))*(((ABS(FILTER($C:$C,NOT(ISBLANK($C:$C)))-U1)))+1)/2))"),2.02660123E8)</f>
        <v>202660123</v>
      </c>
      <c r="V3" s="13">
        <f>IFERROR(__xludf.DUMMYFUNCTION("SUM(ARRAYFORMULA((ABS(FILTER($C:$C,NOT(ISBLANK($C:$C)))-V1))*(((ABS(FILTER($C:$C,NOT(ISBLANK($C:$C)))-V1)))+1)/2))"),2.02198608E8)</f>
        <v>202198608</v>
      </c>
      <c r="W3" s="13">
        <f>IFERROR(__xludf.DUMMYFUNCTION("SUM(ARRAYFORMULA((ABS(FILTER($C:$C,NOT(ISBLANK($C:$C)))-W1))*(((ABS(FILTER($C:$C,NOT(ISBLANK($C:$C)))-W1)))+1)/2))"),2.01738095E8)</f>
        <v>201738095</v>
      </c>
      <c r="X3" s="13">
        <f>IFERROR(__xludf.DUMMYFUNCTION("SUM(ARRAYFORMULA((ABS(FILTER($C:$C,NOT(ISBLANK($C:$C)))-X1))*(((ABS(FILTER($C:$C,NOT(ISBLANK($C:$C)))-X1)))+1)/2))"),2.01278583E8)</f>
        <v>201278583</v>
      </c>
      <c r="Y3" s="13">
        <f>IFERROR(__xludf.DUMMYFUNCTION("SUM(ARRAYFORMULA((ABS(FILTER($C:$C,NOT(ISBLANK($C:$C)))-Y1))*(((ABS(FILTER($C:$C,NOT(ISBLANK($C:$C)))-Y1)))+1)/2))"),2.00820075E8)</f>
        <v>200820075</v>
      </c>
      <c r="Z3" s="13">
        <f>IFERROR(__xludf.DUMMYFUNCTION("SUM(ARRAYFORMULA((ABS(FILTER($C:$C,NOT(ISBLANK($C:$C)))-Z1))*(((ABS(FILTER($C:$C,NOT(ISBLANK($C:$C)))-Z1)))+1)/2))"),2.00362571E8)</f>
        <v>200362571</v>
      </c>
      <c r="AA3" s="13">
        <f>IFERROR(__xludf.DUMMYFUNCTION("SUM(ARRAYFORMULA((ABS(FILTER($C:$C,NOT(ISBLANK($C:$C)))-AA1))*(((ABS(FILTER($C:$C,NOT(ISBLANK($C:$C)))-AA1)))+1)/2))"),1.99906069E8)</f>
        <v>199906069</v>
      </c>
      <c r="AB3" s="13">
        <f>IFERROR(__xludf.DUMMYFUNCTION("SUM(ARRAYFORMULA((ABS(FILTER($C:$C,NOT(ISBLANK($C:$C)))-AB1))*(((ABS(FILTER($C:$C,NOT(ISBLANK($C:$C)))-AB1)))+1)/2))"),1.99450569E8)</f>
        <v>199450569</v>
      </c>
      <c r="AC3" s="13">
        <f>IFERROR(__xludf.DUMMYFUNCTION("SUM(ARRAYFORMULA((ABS(FILTER($C:$C,NOT(ISBLANK($C:$C)))-AC1))*(((ABS(FILTER($C:$C,NOT(ISBLANK($C:$C)))-AC1)))+1)/2))"),1.98996073E8)</f>
        <v>198996073</v>
      </c>
      <c r="AD3" s="13">
        <f>IFERROR(__xludf.DUMMYFUNCTION("SUM(ARRAYFORMULA((ABS(FILTER($C:$C,NOT(ISBLANK($C:$C)))-AD1))*(((ABS(FILTER($C:$C,NOT(ISBLANK($C:$C)))-AD1)))+1)/2))"),1.98542577E8)</f>
        <v>198542577</v>
      </c>
      <c r="AE3" s="13">
        <f>IFERROR(__xludf.DUMMYFUNCTION("SUM(ARRAYFORMULA((ABS(FILTER($C:$C,NOT(ISBLANK($C:$C)))-AE1))*(((ABS(FILTER($C:$C,NOT(ISBLANK($C:$C)))-AE1)))+1)/2))"),1.98090082E8)</f>
        <v>198090082</v>
      </c>
      <c r="AF3" s="13">
        <f>IFERROR(__xludf.DUMMYFUNCTION("SUM(ARRAYFORMULA((ABS(FILTER($C:$C,NOT(ISBLANK($C:$C)))-AF1))*(((ABS(FILTER($C:$C,NOT(ISBLANK($C:$C)))-AF1)))+1)/2))"),1.97638588E8)</f>
        <v>197638588</v>
      </c>
      <c r="AG3" s="13">
        <f>IFERROR(__xludf.DUMMYFUNCTION("SUM(ARRAYFORMULA((ABS(FILTER($C:$C,NOT(ISBLANK($C:$C)))-AG1))*(((ABS(FILTER($C:$C,NOT(ISBLANK($C:$C)))-AG1)))+1)/2))"),1.97188095E8)</f>
        <v>197188095</v>
      </c>
      <c r="AH3" s="13">
        <f>IFERROR(__xludf.DUMMYFUNCTION("SUM(ARRAYFORMULA((ABS(FILTER($C:$C,NOT(ISBLANK($C:$C)))-AH1))*(((ABS(FILTER($C:$C,NOT(ISBLANK($C:$C)))-AH1)))+1)/2))"),1.96738604E8)</f>
        <v>196738604</v>
      </c>
      <c r="AI3" s="13">
        <f>IFERROR(__xludf.DUMMYFUNCTION("SUM(ARRAYFORMULA((ABS(FILTER($C:$C,NOT(ISBLANK($C:$C)))-AI1))*(((ABS(FILTER($C:$C,NOT(ISBLANK($C:$C)))-AI1)))+1)/2))"),1.96290119E8)</f>
        <v>196290119</v>
      </c>
      <c r="AJ3" s="13">
        <f>IFERROR(__xludf.DUMMYFUNCTION("SUM(ARRAYFORMULA((ABS(FILTER($C:$C,NOT(ISBLANK($C:$C)))-AJ1))*(((ABS(FILTER($C:$C,NOT(ISBLANK($C:$C)))-AJ1)))+1)/2))"),1.95842636E8)</f>
        <v>195842636</v>
      </c>
      <c r="AK3" s="13">
        <f>IFERROR(__xludf.DUMMYFUNCTION("SUM(ARRAYFORMULA((ABS(FILTER($C:$C,NOT(ISBLANK($C:$C)))-AK1))*(((ABS(FILTER($C:$C,NOT(ISBLANK($C:$C)))-AK1)))+1)/2))"),1.95396159E8)</f>
        <v>195396159</v>
      </c>
      <c r="AL3" s="13">
        <f>IFERROR(__xludf.DUMMYFUNCTION("SUM(ARRAYFORMULA((ABS(FILTER($C:$C,NOT(ISBLANK($C:$C)))-AL1))*(((ABS(FILTER($C:$C,NOT(ISBLANK($C:$C)))-AL1)))+1)/2))"),1.94950682E8)</f>
        <v>194950682</v>
      </c>
      <c r="AM3" s="10">
        <f>IFERROR(__xludf.DUMMYFUNCTION("SUM(ARRAYFORMULA((ABS(FILTER($C:$C,NOT(ISBLANK($C:$C)))-AM1))*(((ABS(FILTER($C:$C,NOT(ISBLANK($C:$C)))-AM1)))+1)/2))"),1.94506206E8)</f>
        <v>194506206</v>
      </c>
      <c r="AN3" s="10">
        <f>IFERROR(__xludf.DUMMYFUNCTION("SUM(ARRAYFORMULA((ABS(FILTER($C:$C,NOT(ISBLANK($C:$C)))-AN1))*(((ABS(FILTER($C:$C,NOT(ISBLANK($C:$C)))-AN1)))+1)/2))"),1.94062734E8)</f>
        <v>194062734</v>
      </c>
      <c r="AO3" s="10">
        <f>IFERROR(__xludf.DUMMYFUNCTION("SUM(ARRAYFORMULA((ABS(FILTER($C:$C,NOT(ISBLANK($C:$C)))-AO1))*(((ABS(FILTER($C:$C,NOT(ISBLANK($C:$C)))-AO1)))+1)/2))"),1.93620264E8)</f>
        <v>193620264</v>
      </c>
      <c r="AP3" s="10">
        <f>IFERROR(__xludf.DUMMYFUNCTION("SUM(ARRAYFORMULA((ABS(FILTER($C:$C,NOT(ISBLANK($C:$C)))-AP1))*(((ABS(FILTER($C:$C,NOT(ISBLANK($C:$C)))-AP1)))+1)/2))"),1.93178796E8)</f>
        <v>193178796</v>
      </c>
      <c r="AQ3" s="10">
        <f>IFERROR(__xludf.DUMMYFUNCTION("SUM(ARRAYFORMULA((ABS(FILTER($C:$C,NOT(ISBLANK($C:$C)))-AQ1))*(((ABS(FILTER($C:$C,NOT(ISBLANK($C:$C)))-AQ1)))+1)/2))"),1.92738328E8)</f>
        <v>192738328</v>
      </c>
      <c r="AR3" s="10">
        <f>IFERROR(__xludf.DUMMYFUNCTION("SUM(ARRAYFORMULA((ABS(FILTER($C:$C,NOT(ISBLANK($C:$C)))-AR1))*(((ABS(FILTER($C:$C,NOT(ISBLANK($C:$C)))-AR1)))+1)/2))"),1.92298862E8)</f>
        <v>192298862</v>
      </c>
      <c r="AS3" s="10">
        <f>IFERROR(__xludf.DUMMYFUNCTION("SUM(ARRAYFORMULA((ABS(FILTER($C:$C,NOT(ISBLANK($C:$C)))-AS1))*(((ABS(FILTER($C:$C,NOT(ISBLANK($C:$C)))-AS1)))+1)/2))"),1.91860397E8)</f>
        <v>191860397</v>
      </c>
      <c r="AT3" s="10">
        <f>IFERROR(__xludf.DUMMYFUNCTION("SUM(ARRAYFORMULA((ABS(FILTER($C:$C,NOT(ISBLANK($C:$C)))-AT1))*(((ABS(FILTER($C:$C,NOT(ISBLANK($C:$C)))-AT1)))+1)/2))"),1.91422933E8)</f>
        <v>191422933</v>
      </c>
      <c r="AU3" s="10">
        <f>IFERROR(__xludf.DUMMYFUNCTION("SUM(ARRAYFORMULA((ABS(FILTER($C:$C,NOT(ISBLANK($C:$C)))-AU1))*(((ABS(FILTER($C:$C,NOT(ISBLANK($C:$C)))-AU1)))+1)/2))"),1.90986471E8)</f>
        <v>190986471</v>
      </c>
      <c r="AV3" s="10">
        <f>IFERROR(__xludf.DUMMYFUNCTION("SUM(ARRAYFORMULA((ABS(FILTER($C:$C,NOT(ISBLANK($C:$C)))-AV1))*(((ABS(FILTER($C:$C,NOT(ISBLANK($C:$C)))-AV1)))+1)/2))"),1.90551011E8)</f>
        <v>190551011</v>
      </c>
      <c r="AW3" s="10">
        <f>IFERROR(__xludf.DUMMYFUNCTION("SUM(ARRAYFORMULA((ABS(FILTER($C:$C,NOT(ISBLANK($C:$C)))-AW1))*(((ABS(FILTER($C:$C,NOT(ISBLANK($C:$C)))-AW1)))+1)/2))"),1.90116554E8)</f>
        <v>190116554</v>
      </c>
      <c r="AX3" s="10">
        <f>IFERROR(__xludf.DUMMYFUNCTION("SUM(ARRAYFORMULA((ABS(FILTER($C:$C,NOT(ISBLANK($C:$C)))-AX1))*(((ABS(FILTER($C:$C,NOT(ISBLANK($C:$C)))-AX1)))+1)/2))"),1.89683098E8)</f>
        <v>189683098</v>
      </c>
      <c r="AY3" s="10">
        <f>IFERROR(__xludf.DUMMYFUNCTION("SUM(ARRAYFORMULA((ABS(FILTER($C:$C,NOT(ISBLANK($C:$C)))-AY1))*(((ABS(FILTER($C:$C,NOT(ISBLANK($C:$C)))-AY1)))+1)/2))"),1.89250643E8)</f>
        <v>189250643</v>
      </c>
      <c r="AZ3" s="10">
        <f>IFERROR(__xludf.DUMMYFUNCTION("SUM(ARRAYFORMULA((ABS(FILTER($C:$C,NOT(ISBLANK($C:$C)))-AZ1))*(((ABS(FILTER($C:$C,NOT(ISBLANK($C:$C)))-AZ1)))+1)/2))"),1.88819191E8)</f>
        <v>188819191</v>
      </c>
      <c r="BA3" s="10">
        <f>IFERROR(__xludf.DUMMYFUNCTION("SUM(ARRAYFORMULA((ABS(FILTER($C:$C,NOT(ISBLANK($C:$C)))-BA1))*(((ABS(FILTER($C:$C,NOT(ISBLANK($C:$C)))-BA1)))+1)/2))"),1.88388744E8)</f>
        <v>188388744</v>
      </c>
      <c r="BB3" s="10">
        <f>IFERROR(__xludf.DUMMYFUNCTION("SUM(ARRAYFORMULA((ABS(FILTER($C:$C,NOT(ISBLANK($C:$C)))-BB1))*(((ABS(FILTER($C:$C,NOT(ISBLANK($C:$C)))-BB1)))+1)/2))"),1.87959299E8)</f>
        <v>187959299</v>
      </c>
      <c r="BC3" s="10">
        <f>IFERROR(__xludf.DUMMYFUNCTION("SUM(ARRAYFORMULA((ABS(FILTER($C:$C,NOT(ISBLANK($C:$C)))-BC1))*(((ABS(FILTER($C:$C,NOT(ISBLANK($C:$C)))-BC1)))+1)/2))"),1.87530856E8)</f>
        <v>187530856</v>
      </c>
      <c r="BD3" s="13">
        <f>IFERROR(__xludf.DUMMYFUNCTION("SUM(ARRAYFORMULA((ABS(FILTER($C:$C,NOT(ISBLANK($C:$C)))-BD1))*(((ABS(FILTER($C:$C,NOT(ISBLANK($C:$C)))-BD1)))+1)/2))"),1.87103414E8)</f>
        <v>187103414</v>
      </c>
      <c r="BE3" s="13">
        <f>IFERROR(__xludf.DUMMYFUNCTION("SUM(ARRAYFORMULA((ABS(FILTER($C:$C,NOT(ISBLANK($C:$C)))-BE1))*(((ABS(FILTER($C:$C,NOT(ISBLANK($C:$C)))-BE1)))+1)/2))"),1.86676975E8)</f>
        <v>186676975</v>
      </c>
      <c r="BF3" s="13">
        <f>IFERROR(__xludf.DUMMYFUNCTION("SUM(ARRAYFORMULA((ABS(FILTER($C:$C,NOT(ISBLANK($C:$C)))-BF1))*(((ABS(FILTER($C:$C,NOT(ISBLANK($C:$C)))-BF1)))+1)/2))"),1.86251537E8)</f>
        <v>186251537</v>
      </c>
      <c r="BG3" s="13">
        <f>IFERROR(__xludf.DUMMYFUNCTION("SUM(ARRAYFORMULA((ABS(FILTER($C:$C,NOT(ISBLANK($C:$C)))-BG1))*(((ABS(FILTER($C:$C,NOT(ISBLANK($C:$C)))-BG1)))+1)/2))"),1.85827103E8)</f>
        <v>185827103</v>
      </c>
      <c r="BH3" s="13">
        <f>IFERROR(__xludf.DUMMYFUNCTION("SUM(ARRAYFORMULA((ABS(FILTER($C:$C,NOT(ISBLANK($C:$C)))-BH1))*(((ABS(FILTER($C:$C,NOT(ISBLANK($C:$C)))-BH1)))+1)/2))"),1.85403671E8)</f>
        <v>185403671</v>
      </c>
      <c r="BI3" s="13">
        <f>IFERROR(__xludf.DUMMYFUNCTION("SUM(ARRAYFORMULA((ABS(FILTER($C:$C,NOT(ISBLANK($C:$C)))-BI1))*(((ABS(FILTER($C:$C,NOT(ISBLANK($C:$C)))-BI1)))+1)/2))"),1.8498124E8)</f>
        <v>184981240</v>
      </c>
      <c r="BJ3" s="13">
        <f>IFERROR(__xludf.DUMMYFUNCTION("SUM(ARRAYFORMULA((ABS(FILTER($C:$C,NOT(ISBLANK($C:$C)))-BJ1))*(((ABS(FILTER($C:$C,NOT(ISBLANK($C:$C)))-BJ1)))+1)/2))"),1.84559812E8)</f>
        <v>184559812</v>
      </c>
      <c r="BK3" s="13">
        <f>IFERROR(__xludf.DUMMYFUNCTION("SUM(ARRAYFORMULA((ABS(FILTER($C:$C,NOT(ISBLANK($C:$C)))-BK1))*(((ABS(FILTER($C:$C,NOT(ISBLANK($C:$C)))-BK1)))+1)/2))"),1.84139386E8)</f>
        <v>184139386</v>
      </c>
      <c r="BL3" s="13">
        <f>IFERROR(__xludf.DUMMYFUNCTION("SUM(ARRAYFORMULA((ABS(FILTER($C:$C,NOT(ISBLANK($C:$C)))-BL1))*(((ABS(FILTER($C:$C,NOT(ISBLANK($C:$C)))-BL1)))+1)/2))"),1.83719963E8)</f>
        <v>183719963</v>
      </c>
      <c r="BM3" s="13">
        <f>IFERROR(__xludf.DUMMYFUNCTION("SUM(ARRAYFORMULA((ABS(FILTER($C:$C,NOT(ISBLANK($C:$C)))-BM1))*(((ABS(FILTER($C:$C,NOT(ISBLANK($C:$C)))-BM1)))+1)/2))"),1.83301541E8)</f>
        <v>183301541</v>
      </c>
      <c r="BN3" s="13">
        <f>IFERROR(__xludf.DUMMYFUNCTION("SUM(ARRAYFORMULA((ABS(FILTER($C:$C,NOT(ISBLANK($C:$C)))-BN1))*(((ABS(FILTER($C:$C,NOT(ISBLANK($C:$C)))-BN1)))+1)/2))"),1.82884119E8)</f>
        <v>182884119</v>
      </c>
      <c r="BO3" s="13">
        <f>IFERROR(__xludf.DUMMYFUNCTION("SUM(ARRAYFORMULA((ABS(FILTER($C:$C,NOT(ISBLANK($C:$C)))-BO1))*(((ABS(FILTER($C:$C,NOT(ISBLANK($C:$C)))-BO1)))+1)/2))"),1.82467701E8)</f>
        <v>182467701</v>
      </c>
      <c r="BP3" s="13">
        <f>IFERROR(__xludf.DUMMYFUNCTION("SUM(ARRAYFORMULA((ABS(FILTER($C:$C,NOT(ISBLANK($C:$C)))-BP1))*(((ABS(FILTER($C:$C,NOT(ISBLANK($C:$C)))-BP1)))+1)/2))"),1.82052284E8)</f>
        <v>182052284</v>
      </c>
      <c r="BQ3" s="13">
        <f>IFERROR(__xludf.DUMMYFUNCTION("SUM(ARRAYFORMULA((ABS(FILTER($C:$C,NOT(ISBLANK($C:$C)))-BQ1))*(((ABS(FILTER($C:$C,NOT(ISBLANK($C:$C)))-BQ1)))+1)/2))"),1.81637868E8)</f>
        <v>181637868</v>
      </c>
      <c r="BR3" s="13">
        <f>IFERROR(__xludf.DUMMYFUNCTION("SUM(ARRAYFORMULA((ABS(FILTER($C:$C,NOT(ISBLANK($C:$C)))-BR1))*(((ABS(FILTER($C:$C,NOT(ISBLANK($C:$C)))-BR1)))+1)/2))"),1.81224457E8)</f>
        <v>181224457</v>
      </c>
      <c r="BS3" s="13">
        <f>IFERROR(__xludf.DUMMYFUNCTION("SUM(ARRAYFORMULA((ABS(FILTER($C:$C,NOT(ISBLANK($C:$C)))-BS1))*(((ABS(FILTER($C:$C,NOT(ISBLANK($C:$C)))-BS1)))+1)/2))"),1.80812049E8)</f>
        <v>180812049</v>
      </c>
      <c r="BT3" s="13">
        <f>IFERROR(__xludf.DUMMYFUNCTION("SUM(ARRAYFORMULA((ABS(FILTER($C:$C,NOT(ISBLANK($C:$C)))-BT1))*(((ABS(FILTER($C:$C,NOT(ISBLANK($C:$C)))-BT1)))+1)/2))"),1.80400645E8)</f>
        <v>180400645</v>
      </c>
      <c r="BU3" s="10">
        <f>IFERROR(__xludf.DUMMYFUNCTION("SUM(ARRAYFORMULA((ABS(FILTER($C:$C,NOT(ISBLANK($C:$C)))-BU1))*(((ABS(FILTER($C:$C,NOT(ISBLANK($C:$C)))-BU1)))+1)/2))"),1.79990241E8)</f>
        <v>179990241</v>
      </c>
      <c r="BV3" s="10">
        <f>IFERROR(__xludf.DUMMYFUNCTION("SUM(ARRAYFORMULA((ABS(FILTER($C:$C,NOT(ISBLANK($C:$C)))-BV1))*(((ABS(FILTER($C:$C,NOT(ISBLANK($C:$C)))-BV1)))+1)/2))"),1.79580839E8)</f>
        <v>179580839</v>
      </c>
      <c r="BW3" s="10">
        <f>IFERROR(__xludf.DUMMYFUNCTION("SUM(ARRAYFORMULA((ABS(FILTER($C:$C,NOT(ISBLANK($C:$C)))-BW1))*(((ABS(FILTER($C:$C,NOT(ISBLANK($C:$C)))-BW1)))+1)/2))"),1.7917244E8)</f>
        <v>179172440</v>
      </c>
      <c r="BX3" s="10">
        <f>IFERROR(__xludf.DUMMYFUNCTION("SUM(ARRAYFORMULA((ABS(FILTER($C:$C,NOT(ISBLANK($C:$C)))-BX1))*(((ABS(FILTER($C:$C,NOT(ISBLANK($C:$C)))-BX1)))+1)/2))"),1.78765044E8)</f>
        <v>178765044</v>
      </c>
      <c r="BY3" s="10">
        <f>IFERROR(__xludf.DUMMYFUNCTION("SUM(ARRAYFORMULA((ABS(FILTER($C:$C,NOT(ISBLANK($C:$C)))-BY1))*(((ABS(FILTER($C:$C,NOT(ISBLANK($C:$C)))-BY1)))+1)/2))"),1.78358648E8)</f>
        <v>178358648</v>
      </c>
      <c r="BZ3" s="10">
        <f>IFERROR(__xludf.DUMMYFUNCTION("SUM(ARRAYFORMULA((ABS(FILTER($C:$C,NOT(ISBLANK($C:$C)))-BZ1))*(((ABS(FILTER($C:$C,NOT(ISBLANK($C:$C)))-BZ1)))+1)/2))"),1.77953253E8)</f>
        <v>177953253</v>
      </c>
      <c r="CA3" s="10">
        <f>IFERROR(__xludf.DUMMYFUNCTION("SUM(ARRAYFORMULA((ABS(FILTER($C:$C,NOT(ISBLANK($C:$C)))-CA1))*(((ABS(FILTER($C:$C,NOT(ISBLANK($C:$C)))-CA1)))+1)/2))"),1.77548859E8)</f>
        <v>177548859</v>
      </c>
      <c r="CB3" s="10">
        <f>IFERROR(__xludf.DUMMYFUNCTION("SUM(ARRAYFORMULA((ABS(FILTER($C:$C,NOT(ISBLANK($C:$C)))-CB1))*(((ABS(FILTER($C:$C,NOT(ISBLANK($C:$C)))-CB1)))+1)/2))"),1.77145465E8)</f>
        <v>177145465</v>
      </c>
      <c r="CC3" s="10">
        <f>IFERROR(__xludf.DUMMYFUNCTION("SUM(ARRAYFORMULA((ABS(FILTER($C:$C,NOT(ISBLANK($C:$C)))-CC1))*(((ABS(FILTER($C:$C,NOT(ISBLANK($C:$C)))-CC1)))+1)/2))"),1.76743073E8)</f>
        <v>176743073</v>
      </c>
      <c r="CD3" s="10">
        <f>IFERROR(__xludf.DUMMYFUNCTION("SUM(ARRAYFORMULA((ABS(FILTER($C:$C,NOT(ISBLANK($C:$C)))-CD1))*(((ABS(FILTER($C:$C,NOT(ISBLANK($C:$C)))-CD1)))+1)/2))"),1.76341681E8)</f>
        <v>176341681</v>
      </c>
      <c r="CE3" s="10">
        <f>IFERROR(__xludf.DUMMYFUNCTION("SUM(ARRAYFORMULA((ABS(FILTER($C:$C,NOT(ISBLANK($C:$C)))-CE1))*(((ABS(FILTER($C:$C,NOT(ISBLANK($C:$C)))-CE1)))+1)/2))"),1.75941291E8)</f>
        <v>175941291</v>
      </c>
      <c r="CF3" s="10">
        <f>IFERROR(__xludf.DUMMYFUNCTION("SUM(ARRAYFORMULA((ABS(FILTER($C:$C,NOT(ISBLANK($C:$C)))-CF1))*(((ABS(FILTER($C:$C,NOT(ISBLANK($C:$C)))-CF1)))+1)/2))"),1.75541901E8)</f>
        <v>175541901</v>
      </c>
      <c r="CG3" s="10">
        <f>IFERROR(__xludf.DUMMYFUNCTION("SUM(ARRAYFORMULA((ABS(FILTER($C:$C,NOT(ISBLANK($C:$C)))-CG1))*(((ABS(FILTER($C:$C,NOT(ISBLANK($C:$C)))-CG1)))+1)/2))"),1.75143513E8)</f>
        <v>175143513</v>
      </c>
      <c r="CH3" s="10">
        <f>IFERROR(__xludf.DUMMYFUNCTION("SUM(ARRAYFORMULA((ABS(FILTER($C:$C,NOT(ISBLANK($C:$C)))-CH1))*(((ABS(FILTER($C:$C,NOT(ISBLANK($C:$C)))-CH1)))+1)/2))"),1.74746127E8)</f>
        <v>174746127</v>
      </c>
      <c r="CI3" s="10">
        <f>IFERROR(__xludf.DUMMYFUNCTION("SUM(ARRAYFORMULA((ABS(FILTER($C:$C,NOT(ISBLANK($C:$C)))-CI1))*(((ABS(FILTER($C:$C,NOT(ISBLANK($C:$C)))-CI1)))+1)/2))"),1.74349744E8)</f>
        <v>174349744</v>
      </c>
      <c r="CJ3" s="10">
        <f>IFERROR(__xludf.DUMMYFUNCTION("SUM(ARRAYFORMULA((ABS(FILTER($C:$C,NOT(ISBLANK($C:$C)))-CJ1))*(((ABS(FILTER($C:$C,NOT(ISBLANK($C:$C)))-CJ1)))+1)/2))"),1.73954361E8)</f>
        <v>173954361</v>
      </c>
      <c r="CK3" s="10">
        <f>IFERROR(__xludf.DUMMYFUNCTION("SUM(ARRAYFORMULA((ABS(FILTER($C:$C,NOT(ISBLANK($C:$C)))-CK1))*(((ABS(FILTER($C:$C,NOT(ISBLANK($C:$C)))-CK1)))+1)/2))"),1.7355998E8)</f>
        <v>173559980</v>
      </c>
      <c r="CL3" s="13">
        <f>IFERROR(__xludf.DUMMYFUNCTION("SUM(ARRAYFORMULA((ABS(FILTER($C:$C,NOT(ISBLANK($C:$C)))-CL1))*(((ABS(FILTER($C:$C,NOT(ISBLANK($C:$C)))-CL1)))+1)/2))"),1.731666E8)</f>
        <v>173166600</v>
      </c>
      <c r="CM3" s="13">
        <f>IFERROR(__xludf.DUMMYFUNCTION("SUM(ARRAYFORMULA((ABS(FILTER($C:$C,NOT(ISBLANK($C:$C)))-CM1))*(((ABS(FILTER($C:$C,NOT(ISBLANK($C:$C)))-CM1)))+1)/2))"),1.72774221E8)</f>
        <v>172774221</v>
      </c>
      <c r="CN3" s="13">
        <f>IFERROR(__xludf.DUMMYFUNCTION("SUM(ARRAYFORMULA((ABS(FILTER($C:$C,NOT(ISBLANK($C:$C)))-CN1))*(((ABS(FILTER($C:$C,NOT(ISBLANK($C:$C)))-CN1)))+1)/2))"),1.72382844E8)</f>
        <v>172382844</v>
      </c>
      <c r="CO3" s="13">
        <f>IFERROR(__xludf.DUMMYFUNCTION("SUM(ARRAYFORMULA((ABS(FILTER($C:$C,NOT(ISBLANK($C:$C)))-CO1))*(((ABS(FILTER($C:$C,NOT(ISBLANK($C:$C)))-CO1)))+1)/2))"),1.71992469E8)</f>
        <v>171992469</v>
      </c>
      <c r="CP3" s="13">
        <f>IFERROR(__xludf.DUMMYFUNCTION("SUM(ARRAYFORMULA((ABS(FILTER($C:$C,NOT(ISBLANK($C:$C)))-CP1))*(((ABS(FILTER($C:$C,NOT(ISBLANK($C:$C)))-CP1)))+1)/2))"),1.71603094E8)</f>
        <v>171603094</v>
      </c>
      <c r="CQ3" s="13">
        <f>IFERROR(__xludf.DUMMYFUNCTION("SUM(ARRAYFORMULA((ABS(FILTER($C:$C,NOT(ISBLANK($C:$C)))-CQ1))*(((ABS(FILTER($C:$C,NOT(ISBLANK($C:$C)))-CQ1)))+1)/2))"),1.7121472E8)</f>
        <v>171214720</v>
      </c>
      <c r="CR3" s="13">
        <f>IFERROR(__xludf.DUMMYFUNCTION("SUM(ARRAYFORMULA((ABS(FILTER($C:$C,NOT(ISBLANK($C:$C)))-CR1))*(((ABS(FILTER($C:$C,NOT(ISBLANK($C:$C)))-CR1)))+1)/2))"),1.70827349E8)</f>
        <v>170827349</v>
      </c>
      <c r="CS3" s="13">
        <f>IFERROR(__xludf.DUMMYFUNCTION("SUM(ARRAYFORMULA((ABS(FILTER($C:$C,NOT(ISBLANK($C:$C)))-CS1))*(((ABS(FILTER($C:$C,NOT(ISBLANK($C:$C)))-CS1)))+1)/2))"),1.70440982E8)</f>
        <v>170440982</v>
      </c>
      <c r="CT3" s="13">
        <f>IFERROR(__xludf.DUMMYFUNCTION("SUM(ARRAYFORMULA((ABS(FILTER($C:$C,NOT(ISBLANK($C:$C)))-CT1))*(((ABS(FILTER($C:$C,NOT(ISBLANK($C:$C)))-CT1)))+1)/2))"),1.70055616E8)</f>
        <v>170055616</v>
      </c>
      <c r="CU3" s="13">
        <f>IFERROR(__xludf.DUMMYFUNCTION("SUM(ARRAYFORMULA((ABS(FILTER($C:$C,NOT(ISBLANK($C:$C)))-CU1))*(((ABS(FILTER($C:$C,NOT(ISBLANK($C:$C)))-CU1)))+1)/2))"),1.6967125E8)</f>
        <v>169671250</v>
      </c>
      <c r="CV3" s="13">
        <f>IFERROR(__xludf.DUMMYFUNCTION("SUM(ARRAYFORMULA((ABS(FILTER($C:$C,NOT(ISBLANK($C:$C)))-CV1))*(((ABS(FILTER($C:$C,NOT(ISBLANK($C:$C)))-CV1)))+1)/2))"),1.69287886E8)</f>
        <v>169287886</v>
      </c>
      <c r="CW3" s="13">
        <f>IFERROR(__xludf.DUMMYFUNCTION("SUM(ARRAYFORMULA((ABS(FILTER($C:$C,NOT(ISBLANK($C:$C)))-CW1))*(((ABS(FILTER($C:$C,NOT(ISBLANK($C:$C)))-CW1)))+1)/2))"),1.68905522E8)</f>
        <v>168905522</v>
      </c>
      <c r="CX3" s="13">
        <f>IFERROR(__xludf.DUMMYFUNCTION("SUM(ARRAYFORMULA((ABS(FILTER($C:$C,NOT(ISBLANK($C:$C)))-CX1))*(((ABS(FILTER($C:$C,NOT(ISBLANK($C:$C)))-CX1)))+1)/2))"),1.68524161E8)</f>
        <v>168524161</v>
      </c>
      <c r="CY3" s="13">
        <f>IFERROR(__xludf.DUMMYFUNCTION("SUM(ARRAYFORMULA((ABS(FILTER($C:$C,NOT(ISBLANK($C:$C)))-CY1))*(((ABS(FILTER($C:$C,NOT(ISBLANK($C:$C)))-CY1)))+1)/2))"),1.681438E8)</f>
        <v>168143800</v>
      </c>
      <c r="CZ3" s="13">
        <f>IFERROR(__xludf.DUMMYFUNCTION("SUM(ARRAYFORMULA((ABS(FILTER($C:$C,NOT(ISBLANK($C:$C)))-CZ1))*(((ABS(FILTER($C:$C,NOT(ISBLANK($C:$C)))-CZ1)))+1)/2))"),1.67764443E8)</f>
        <v>167764443</v>
      </c>
      <c r="DA3" s="13">
        <f>IFERROR(__xludf.DUMMYFUNCTION("SUM(ARRAYFORMULA((ABS(FILTER($C:$C,NOT(ISBLANK($C:$C)))-DA1))*(((ABS(FILTER($C:$C,NOT(ISBLANK($C:$C)))-DA1)))+1)/2))"),1.67386089E8)</f>
        <v>167386089</v>
      </c>
      <c r="DB3" s="13">
        <f>IFERROR(__xludf.DUMMYFUNCTION("SUM(ARRAYFORMULA((ABS(FILTER($C:$C,NOT(ISBLANK($C:$C)))-DB1))*(((ABS(FILTER($C:$C,NOT(ISBLANK($C:$C)))-DB1)))+1)/2))"),1.67008741E8)</f>
        <v>167008741</v>
      </c>
      <c r="DC3" s="10">
        <f>IFERROR(__xludf.DUMMYFUNCTION("SUM(ARRAYFORMULA((ABS(FILTER($C:$C,NOT(ISBLANK($C:$C)))-DC1))*(((ABS(FILTER($C:$C,NOT(ISBLANK($C:$C)))-DC1)))+1)/2))"),1.66632394E8)</f>
        <v>166632394</v>
      </c>
      <c r="DD3" s="10">
        <f>IFERROR(__xludf.DUMMYFUNCTION("SUM(ARRAYFORMULA((ABS(FILTER($C:$C,NOT(ISBLANK($C:$C)))-DD1))*(((ABS(FILTER($C:$C,NOT(ISBLANK($C:$C)))-DD1)))+1)/2))"),1.66257048E8)</f>
        <v>166257048</v>
      </c>
      <c r="DE3" s="10">
        <f>IFERROR(__xludf.DUMMYFUNCTION("SUM(ARRAYFORMULA((ABS(FILTER($C:$C,NOT(ISBLANK($C:$C)))-DE1))*(((ABS(FILTER($C:$C,NOT(ISBLANK($C:$C)))-DE1)))+1)/2))"),1.65882703E8)</f>
        <v>165882703</v>
      </c>
      <c r="DF3" s="10">
        <f>IFERROR(__xludf.DUMMYFUNCTION("SUM(ARRAYFORMULA((ABS(FILTER($C:$C,NOT(ISBLANK($C:$C)))-DF1))*(((ABS(FILTER($C:$C,NOT(ISBLANK($C:$C)))-DF1)))+1)/2))"),1.65509361E8)</f>
        <v>165509361</v>
      </c>
      <c r="DG3" s="10">
        <f>IFERROR(__xludf.DUMMYFUNCTION("SUM(ARRAYFORMULA((ABS(FILTER($C:$C,NOT(ISBLANK($C:$C)))-DG1))*(((ABS(FILTER($C:$C,NOT(ISBLANK($C:$C)))-DG1)))+1)/2))"),1.65137022E8)</f>
        <v>165137022</v>
      </c>
      <c r="DH3" s="10">
        <f>IFERROR(__xludf.DUMMYFUNCTION("SUM(ARRAYFORMULA((ABS(FILTER($C:$C,NOT(ISBLANK($C:$C)))-DH1))*(((ABS(FILTER($C:$C,NOT(ISBLANK($C:$C)))-DH1)))+1)/2))"),1.64765683E8)</f>
        <v>164765683</v>
      </c>
      <c r="DI3" s="10">
        <f>IFERROR(__xludf.DUMMYFUNCTION("SUM(ARRAYFORMULA((ABS(FILTER($C:$C,NOT(ISBLANK($C:$C)))-DI1))*(((ABS(FILTER($C:$C,NOT(ISBLANK($C:$C)))-DI1)))+1)/2))"),1.64395345E8)</f>
        <v>164395345</v>
      </c>
      <c r="DJ3" s="10">
        <f>IFERROR(__xludf.DUMMYFUNCTION("SUM(ARRAYFORMULA((ABS(FILTER($C:$C,NOT(ISBLANK($C:$C)))-DJ1))*(((ABS(FILTER($C:$C,NOT(ISBLANK($C:$C)))-DJ1)))+1)/2))"),1.6402601E8)</f>
        <v>164026010</v>
      </c>
      <c r="DK3" s="10">
        <f>IFERROR(__xludf.DUMMYFUNCTION("SUM(ARRAYFORMULA((ABS(FILTER($C:$C,NOT(ISBLANK($C:$C)))-DK1))*(((ABS(FILTER($C:$C,NOT(ISBLANK($C:$C)))-DK1)))+1)/2))"),1.63657679E8)</f>
        <v>163657679</v>
      </c>
      <c r="DL3" s="10">
        <f>IFERROR(__xludf.DUMMYFUNCTION("SUM(ARRAYFORMULA((ABS(FILTER($C:$C,NOT(ISBLANK($C:$C)))-DL1))*(((ABS(FILTER($C:$C,NOT(ISBLANK($C:$C)))-DL1)))+1)/2))"),1.63290352E8)</f>
        <v>163290352</v>
      </c>
      <c r="DM3" s="10">
        <f>IFERROR(__xludf.DUMMYFUNCTION("SUM(ARRAYFORMULA((ABS(FILTER($C:$C,NOT(ISBLANK($C:$C)))-DM1))*(((ABS(FILTER($C:$C,NOT(ISBLANK($C:$C)))-DM1)))+1)/2))"),1.62924027E8)</f>
        <v>162924027</v>
      </c>
      <c r="DN3" s="10">
        <f>IFERROR(__xludf.DUMMYFUNCTION("SUM(ARRAYFORMULA((ABS(FILTER($C:$C,NOT(ISBLANK($C:$C)))-DN1))*(((ABS(FILTER($C:$C,NOT(ISBLANK($C:$C)))-DN1)))+1)/2))"),1.62558705E8)</f>
        <v>162558705</v>
      </c>
      <c r="DO3" s="10">
        <f>IFERROR(__xludf.DUMMYFUNCTION("SUM(ARRAYFORMULA((ABS(FILTER($C:$C,NOT(ISBLANK($C:$C)))-DO1))*(((ABS(FILTER($C:$C,NOT(ISBLANK($C:$C)))-DO1)))+1)/2))"),1.62194387E8)</f>
        <v>162194387</v>
      </c>
      <c r="DP3" s="10">
        <f>IFERROR(__xludf.DUMMYFUNCTION("SUM(ARRAYFORMULA((ABS(FILTER($C:$C,NOT(ISBLANK($C:$C)))-DP1))*(((ABS(FILTER($C:$C,NOT(ISBLANK($C:$C)))-DP1)))+1)/2))"),1.61831074E8)</f>
        <v>161831074</v>
      </c>
      <c r="DQ3" s="10">
        <f>IFERROR(__xludf.DUMMYFUNCTION("SUM(ARRAYFORMULA((ABS(FILTER($C:$C,NOT(ISBLANK($C:$C)))-DQ1))*(((ABS(FILTER($C:$C,NOT(ISBLANK($C:$C)))-DQ1)))+1)/2))"),1.61468763E8)</f>
        <v>161468763</v>
      </c>
      <c r="DR3" s="10">
        <f>IFERROR(__xludf.DUMMYFUNCTION("SUM(ARRAYFORMULA((ABS(FILTER($C:$C,NOT(ISBLANK($C:$C)))-DR1))*(((ABS(FILTER($C:$C,NOT(ISBLANK($C:$C)))-DR1)))+1)/2))"),1.61107453E8)</f>
        <v>161107453</v>
      </c>
      <c r="DS3" s="10">
        <f>IFERROR(__xludf.DUMMYFUNCTION("SUM(ARRAYFORMULA((ABS(FILTER($C:$C,NOT(ISBLANK($C:$C)))-DS1))*(((ABS(FILTER($C:$C,NOT(ISBLANK($C:$C)))-DS1)))+1)/2))"),1.60747144E8)</f>
        <v>160747144</v>
      </c>
      <c r="DT3" s="13">
        <f>IFERROR(__xludf.DUMMYFUNCTION("SUM(ARRAYFORMULA((ABS(FILTER($C:$C,NOT(ISBLANK($C:$C)))-DT1))*(((ABS(FILTER($C:$C,NOT(ISBLANK($C:$C)))-DT1)))+1)/2))"),1.60387835E8)</f>
        <v>160387835</v>
      </c>
      <c r="DU3" s="13">
        <f>IFERROR(__xludf.DUMMYFUNCTION("SUM(ARRAYFORMULA((ABS(FILTER($C:$C,NOT(ISBLANK($C:$C)))-DU1))*(((ABS(FILTER($C:$C,NOT(ISBLANK($C:$C)))-DU1)))+1)/2))"),1.60029527E8)</f>
        <v>160029527</v>
      </c>
      <c r="DV3" s="13">
        <f>IFERROR(__xludf.DUMMYFUNCTION("SUM(ARRAYFORMULA((ABS(FILTER($C:$C,NOT(ISBLANK($C:$C)))-DV1))*(((ABS(FILTER($C:$C,NOT(ISBLANK($C:$C)))-DV1)))+1)/2))"),1.5967222E8)</f>
        <v>159672220</v>
      </c>
      <c r="DW3" s="13">
        <f>IFERROR(__xludf.DUMMYFUNCTION("SUM(ARRAYFORMULA((ABS(FILTER($C:$C,NOT(ISBLANK($C:$C)))-DW1))*(((ABS(FILTER($C:$C,NOT(ISBLANK($C:$C)))-DW1)))+1)/2))"),1.59315914E8)</f>
        <v>159315914</v>
      </c>
      <c r="DX3" s="13">
        <f>IFERROR(__xludf.DUMMYFUNCTION("SUM(ARRAYFORMULA((ABS(FILTER($C:$C,NOT(ISBLANK($C:$C)))-DX1))*(((ABS(FILTER($C:$C,NOT(ISBLANK($C:$C)))-DX1)))+1)/2))"),1.58960609E8)</f>
        <v>158960609</v>
      </c>
      <c r="DY3" s="13">
        <f>IFERROR(__xludf.DUMMYFUNCTION("SUM(ARRAYFORMULA((ABS(FILTER($C:$C,NOT(ISBLANK($C:$C)))-DY1))*(((ABS(FILTER($C:$C,NOT(ISBLANK($C:$C)))-DY1)))+1)/2))"),1.58606305E8)</f>
        <v>158606305</v>
      </c>
      <c r="DZ3" s="13">
        <f>IFERROR(__xludf.DUMMYFUNCTION("SUM(ARRAYFORMULA((ABS(FILTER($C:$C,NOT(ISBLANK($C:$C)))-DZ1))*(((ABS(FILTER($C:$C,NOT(ISBLANK($C:$C)))-DZ1)))+1)/2))"),1.58253002E8)</f>
        <v>158253002</v>
      </c>
      <c r="EA3" s="13">
        <f>IFERROR(__xludf.DUMMYFUNCTION("SUM(ARRAYFORMULA((ABS(FILTER($C:$C,NOT(ISBLANK($C:$C)))-EA1))*(((ABS(FILTER($C:$C,NOT(ISBLANK($C:$C)))-EA1)))+1)/2))"),1.579007E8)</f>
        <v>157900700</v>
      </c>
      <c r="EB3" s="13">
        <f>IFERROR(__xludf.DUMMYFUNCTION("SUM(ARRAYFORMULA((ABS(FILTER($C:$C,NOT(ISBLANK($C:$C)))-EB1))*(((ABS(FILTER($C:$C,NOT(ISBLANK($C:$C)))-EB1)))+1)/2))"),1.575494E8)</f>
        <v>157549400</v>
      </c>
      <c r="EC3" s="13">
        <f>IFERROR(__xludf.DUMMYFUNCTION("SUM(ARRAYFORMULA((ABS(FILTER($C:$C,NOT(ISBLANK($C:$C)))-EC1))*(((ABS(FILTER($C:$C,NOT(ISBLANK($C:$C)))-EC1)))+1)/2))"),1.57199101E8)</f>
        <v>157199101</v>
      </c>
      <c r="ED3" s="13">
        <f>IFERROR(__xludf.DUMMYFUNCTION("SUM(ARRAYFORMULA((ABS(FILTER($C:$C,NOT(ISBLANK($C:$C)))-ED1))*(((ABS(FILTER($C:$C,NOT(ISBLANK($C:$C)))-ED1)))+1)/2))"),1.56849804E8)</f>
        <v>156849804</v>
      </c>
      <c r="EE3" s="13">
        <f>IFERROR(__xludf.DUMMYFUNCTION("SUM(ARRAYFORMULA((ABS(FILTER($C:$C,NOT(ISBLANK($C:$C)))-EE1))*(((ABS(FILTER($C:$C,NOT(ISBLANK($C:$C)))-EE1)))+1)/2))"),1.56501509E8)</f>
        <v>156501509</v>
      </c>
      <c r="EF3" s="13">
        <f>IFERROR(__xludf.DUMMYFUNCTION("SUM(ARRAYFORMULA((ABS(FILTER($C:$C,NOT(ISBLANK($C:$C)))-EF1))*(((ABS(FILTER($C:$C,NOT(ISBLANK($C:$C)))-EF1)))+1)/2))"),1.56154214E8)</f>
        <v>156154214</v>
      </c>
      <c r="EG3" s="13">
        <f>IFERROR(__xludf.DUMMYFUNCTION("SUM(ARRAYFORMULA((ABS(FILTER($C:$C,NOT(ISBLANK($C:$C)))-EG1))*(((ABS(FILTER($C:$C,NOT(ISBLANK($C:$C)))-EG1)))+1)/2))"),1.55807919E8)</f>
        <v>155807919</v>
      </c>
      <c r="EH3" s="13">
        <f>IFERROR(__xludf.DUMMYFUNCTION("SUM(ARRAYFORMULA((ABS(FILTER($C:$C,NOT(ISBLANK($C:$C)))-EH1))*(((ABS(FILTER($C:$C,NOT(ISBLANK($C:$C)))-EH1)))+1)/2))"),1.55462624E8)</f>
        <v>155462624</v>
      </c>
      <c r="EI3" s="13">
        <f>IFERROR(__xludf.DUMMYFUNCTION("SUM(ARRAYFORMULA((ABS(FILTER($C:$C,NOT(ISBLANK($C:$C)))-EI1))*(((ABS(FILTER($C:$C,NOT(ISBLANK($C:$C)))-EI1)))+1)/2))"),1.5511833E8)</f>
        <v>155118330</v>
      </c>
      <c r="EJ3" s="13">
        <f>IFERROR(__xludf.DUMMYFUNCTION("SUM(ARRAYFORMULA((ABS(FILTER($C:$C,NOT(ISBLANK($C:$C)))-EJ1))*(((ABS(FILTER($C:$C,NOT(ISBLANK($C:$C)))-EJ1)))+1)/2))"),1.54775037E8)</f>
        <v>154775037</v>
      </c>
      <c r="EK3" s="10">
        <f>IFERROR(__xludf.DUMMYFUNCTION("SUM(ARRAYFORMULA((ABS(FILTER($C:$C,NOT(ISBLANK($C:$C)))-EK1))*(((ABS(FILTER($C:$C,NOT(ISBLANK($C:$C)))-EK1)))+1)/2))"),1.54432745E8)</f>
        <v>154432745</v>
      </c>
      <c r="EL3" s="10">
        <f>IFERROR(__xludf.DUMMYFUNCTION("SUM(ARRAYFORMULA((ABS(FILTER($C:$C,NOT(ISBLANK($C:$C)))-EL1))*(((ABS(FILTER($C:$C,NOT(ISBLANK($C:$C)))-EL1)))+1)/2))"),1.54091455E8)</f>
        <v>154091455</v>
      </c>
      <c r="EM3" s="10">
        <f>IFERROR(__xludf.DUMMYFUNCTION("SUM(ARRAYFORMULA((ABS(FILTER($C:$C,NOT(ISBLANK($C:$C)))-EM1))*(((ABS(FILTER($C:$C,NOT(ISBLANK($C:$C)))-EM1)))+1)/2))"),1.53751166E8)</f>
        <v>153751166</v>
      </c>
      <c r="EN3" s="10">
        <f>IFERROR(__xludf.DUMMYFUNCTION("SUM(ARRAYFORMULA((ABS(FILTER($C:$C,NOT(ISBLANK($C:$C)))-EN1))*(((ABS(FILTER($C:$C,NOT(ISBLANK($C:$C)))-EN1)))+1)/2))"),1.53411878E8)</f>
        <v>153411878</v>
      </c>
      <c r="EO3" s="10">
        <f>IFERROR(__xludf.DUMMYFUNCTION("SUM(ARRAYFORMULA((ABS(FILTER($C:$C,NOT(ISBLANK($C:$C)))-EO1))*(((ABS(FILTER($C:$C,NOT(ISBLANK($C:$C)))-EO1)))+1)/2))"),1.53073592E8)</f>
        <v>153073592</v>
      </c>
      <c r="EP3" s="10">
        <f>IFERROR(__xludf.DUMMYFUNCTION("SUM(ARRAYFORMULA((ABS(FILTER($C:$C,NOT(ISBLANK($C:$C)))-EP1))*(((ABS(FILTER($C:$C,NOT(ISBLANK($C:$C)))-EP1)))+1)/2))"),1.52736307E8)</f>
        <v>152736307</v>
      </c>
      <c r="EQ3" s="10">
        <f>IFERROR(__xludf.DUMMYFUNCTION("SUM(ARRAYFORMULA((ABS(FILTER($C:$C,NOT(ISBLANK($C:$C)))-EQ1))*(((ABS(FILTER($C:$C,NOT(ISBLANK($C:$C)))-EQ1)))+1)/2))"),1.52400022E8)</f>
        <v>152400022</v>
      </c>
      <c r="ER3" s="10">
        <f>IFERROR(__xludf.DUMMYFUNCTION("SUM(ARRAYFORMULA((ABS(FILTER($C:$C,NOT(ISBLANK($C:$C)))-ER1))*(((ABS(FILTER($C:$C,NOT(ISBLANK($C:$C)))-ER1)))+1)/2))"),1.5206474E8)</f>
        <v>152064740</v>
      </c>
      <c r="ES3" s="10">
        <f>IFERROR(__xludf.DUMMYFUNCTION("SUM(ARRAYFORMULA((ABS(FILTER($C:$C,NOT(ISBLANK($C:$C)))-ES1))*(((ABS(FILTER($C:$C,NOT(ISBLANK($C:$C)))-ES1)))+1)/2))"),1.5173046E8)</f>
        <v>151730460</v>
      </c>
      <c r="ET3" s="10">
        <f>IFERROR(__xludf.DUMMYFUNCTION("SUM(ARRAYFORMULA((ABS(FILTER($C:$C,NOT(ISBLANK($C:$C)))-ET1))*(((ABS(FILTER($C:$C,NOT(ISBLANK($C:$C)))-ET1)))+1)/2))"),1.51397181E8)</f>
        <v>151397181</v>
      </c>
      <c r="EU3" s="10">
        <f>IFERROR(__xludf.DUMMYFUNCTION("SUM(ARRAYFORMULA((ABS(FILTER($C:$C,NOT(ISBLANK($C:$C)))-EU1))*(((ABS(FILTER($C:$C,NOT(ISBLANK($C:$C)))-EU1)))+1)/2))"),1.51064902E8)</f>
        <v>151064902</v>
      </c>
      <c r="EV3" s="10">
        <f>IFERROR(__xludf.DUMMYFUNCTION("SUM(ARRAYFORMULA((ABS(FILTER($C:$C,NOT(ISBLANK($C:$C)))-EV1))*(((ABS(FILTER($C:$C,NOT(ISBLANK($C:$C)))-EV1)))+1)/2))"),1.50733626E8)</f>
        <v>150733626</v>
      </c>
      <c r="EW3" s="10">
        <f>IFERROR(__xludf.DUMMYFUNCTION("SUM(ARRAYFORMULA((ABS(FILTER($C:$C,NOT(ISBLANK($C:$C)))-EW1))*(((ABS(FILTER($C:$C,NOT(ISBLANK($C:$C)))-EW1)))+1)/2))"),1.50403352E8)</f>
        <v>150403352</v>
      </c>
      <c r="EX3" s="10">
        <f>IFERROR(__xludf.DUMMYFUNCTION("SUM(ARRAYFORMULA((ABS(FILTER($C:$C,NOT(ISBLANK($C:$C)))-EX1))*(((ABS(FILTER($C:$C,NOT(ISBLANK($C:$C)))-EX1)))+1)/2))"),1.50074079E8)</f>
        <v>150074079</v>
      </c>
      <c r="EY3" s="10">
        <f>IFERROR(__xludf.DUMMYFUNCTION("SUM(ARRAYFORMULA((ABS(FILTER($C:$C,NOT(ISBLANK($C:$C)))-EY1))*(((ABS(FILTER($C:$C,NOT(ISBLANK($C:$C)))-EY1)))+1)/2))"),1.49745809E8)</f>
        <v>149745809</v>
      </c>
      <c r="EZ3" s="10">
        <f>IFERROR(__xludf.DUMMYFUNCTION("SUM(ARRAYFORMULA((ABS(FILTER($C:$C,NOT(ISBLANK($C:$C)))-EZ1))*(((ABS(FILTER($C:$C,NOT(ISBLANK($C:$C)))-EZ1)))+1)/2))"),1.49418541E8)</f>
        <v>149418541</v>
      </c>
      <c r="FA3" s="10">
        <f>IFERROR(__xludf.DUMMYFUNCTION("SUM(ARRAYFORMULA((ABS(FILTER($C:$C,NOT(ISBLANK($C:$C)))-FA1))*(((ABS(FILTER($C:$C,NOT(ISBLANK($C:$C)))-FA1)))+1)/2))"),1.49092273E8)</f>
        <v>149092273</v>
      </c>
      <c r="FB3" s="13">
        <f>IFERROR(__xludf.DUMMYFUNCTION("SUM(ARRAYFORMULA((ABS(FILTER($C:$C,NOT(ISBLANK($C:$C)))-FB1))*(((ABS(FILTER($C:$C,NOT(ISBLANK($C:$C)))-FB1)))+1)/2))"),1.48767006E8)</f>
        <v>148767006</v>
      </c>
      <c r="FC3" s="13">
        <f>IFERROR(__xludf.DUMMYFUNCTION("SUM(ARRAYFORMULA((ABS(FILTER($C:$C,NOT(ISBLANK($C:$C)))-FC1))*(((ABS(FILTER($C:$C,NOT(ISBLANK($C:$C)))-FC1)))+1)/2))"),1.4844274E8)</f>
        <v>148442740</v>
      </c>
      <c r="FD3" s="13">
        <f>IFERROR(__xludf.DUMMYFUNCTION("SUM(ARRAYFORMULA((ABS(FILTER($C:$C,NOT(ISBLANK($C:$C)))-FD1))*(((ABS(FILTER($C:$C,NOT(ISBLANK($C:$C)))-FD1)))+1)/2))"),1.48119476E8)</f>
        <v>148119476</v>
      </c>
      <c r="FE3" s="13">
        <f>IFERROR(__xludf.DUMMYFUNCTION("SUM(ARRAYFORMULA((ABS(FILTER($C:$C,NOT(ISBLANK($C:$C)))-FE1))*(((ABS(FILTER($C:$C,NOT(ISBLANK($C:$C)))-FE1)))+1)/2))"),1.47797213E8)</f>
        <v>147797213</v>
      </c>
      <c r="FF3" s="13">
        <f>IFERROR(__xludf.DUMMYFUNCTION("SUM(ARRAYFORMULA((ABS(FILTER($C:$C,NOT(ISBLANK($C:$C)))-FF1))*(((ABS(FILTER($C:$C,NOT(ISBLANK($C:$C)))-FF1)))+1)/2))"),1.47475952E8)</f>
        <v>147475952</v>
      </c>
      <c r="FG3" s="13">
        <f>IFERROR(__xludf.DUMMYFUNCTION("SUM(ARRAYFORMULA((ABS(FILTER($C:$C,NOT(ISBLANK($C:$C)))-FG1))*(((ABS(FILTER($C:$C,NOT(ISBLANK($C:$C)))-FG1)))+1)/2))"),1.47155692E8)</f>
        <v>147155692</v>
      </c>
      <c r="FH3" s="13">
        <f>IFERROR(__xludf.DUMMYFUNCTION("SUM(ARRAYFORMULA((ABS(FILTER($C:$C,NOT(ISBLANK($C:$C)))-FH1))*(((ABS(FILTER($C:$C,NOT(ISBLANK($C:$C)))-FH1)))+1)/2))"),1.46836432E8)</f>
        <v>146836432</v>
      </c>
      <c r="FI3" s="13">
        <f>IFERROR(__xludf.DUMMYFUNCTION("SUM(ARRAYFORMULA((ABS(FILTER($C:$C,NOT(ISBLANK($C:$C)))-FI1))*(((ABS(FILTER($C:$C,NOT(ISBLANK($C:$C)))-FI1)))+1)/2))"),1.46518173E8)</f>
        <v>146518173</v>
      </c>
      <c r="FJ3" s="13">
        <f>IFERROR(__xludf.DUMMYFUNCTION("SUM(ARRAYFORMULA((ABS(FILTER($C:$C,NOT(ISBLANK($C:$C)))-FJ1))*(((ABS(FILTER($C:$C,NOT(ISBLANK($C:$C)))-FJ1)))+1)/2))"),1.46200915E8)</f>
        <v>146200915</v>
      </c>
      <c r="FK3" s="13">
        <f>IFERROR(__xludf.DUMMYFUNCTION("SUM(ARRAYFORMULA((ABS(FILTER($C:$C,NOT(ISBLANK($C:$C)))-FK1))*(((ABS(FILTER($C:$C,NOT(ISBLANK($C:$C)))-FK1)))+1)/2))"),1.45884658E8)</f>
        <v>145884658</v>
      </c>
      <c r="FL3" s="13">
        <f>IFERROR(__xludf.DUMMYFUNCTION("SUM(ARRAYFORMULA((ABS(FILTER($C:$C,NOT(ISBLANK($C:$C)))-FL1))*(((ABS(FILTER($C:$C,NOT(ISBLANK($C:$C)))-FL1)))+1)/2))"),1.45569404E8)</f>
        <v>145569404</v>
      </c>
      <c r="FM3" s="13">
        <f>IFERROR(__xludf.DUMMYFUNCTION("SUM(ARRAYFORMULA((ABS(FILTER($C:$C,NOT(ISBLANK($C:$C)))-FM1))*(((ABS(FILTER($C:$C,NOT(ISBLANK($C:$C)))-FM1)))+1)/2))"),1.45255151E8)</f>
        <v>145255151</v>
      </c>
      <c r="FN3" s="13">
        <f>IFERROR(__xludf.DUMMYFUNCTION("SUM(ARRAYFORMULA((ABS(FILTER($C:$C,NOT(ISBLANK($C:$C)))-FN1))*(((ABS(FILTER($C:$C,NOT(ISBLANK($C:$C)))-FN1)))+1)/2))"),1.449419E8)</f>
        <v>144941900</v>
      </c>
      <c r="FO3" s="13">
        <f>IFERROR(__xludf.DUMMYFUNCTION("SUM(ARRAYFORMULA((ABS(FILTER($C:$C,NOT(ISBLANK($C:$C)))-FO1))*(((ABS(FILTER($C:$C,NOT(ISBLANK($C:$C)))-FO1)))+1)/2))"),1.44629651E8)</f>
        <v>144629651</v>
      </c>
      <c r="FP3" s="13">
        <f>IFERROR(__xludf.DUMMYFUNCTION("SUM(ARRAYFORMULA((ABS(FILTER($C:$C,NOT(ISBLANK($C:$C)))-FP1))*(((ABS(FILTER($C:$C,NOT(ISBLANK($C:$C)))-FP1)))+1)/2))"),1.44318403E8)</f>
        <v>144318403</v>
      </c>
      <c r="FQ3" s="13">
        <f>IFERROR(__xludf.DUMMYFUNCTION("SUM(ARRAYFORMULA((ABS(FILTER($C:$C,NOT(ISBLANK($C:$C)))-FQ1))*(((ABS(FILTER($C:$C,NOT(ISBLANK($C:$C)))-FQ1)))+1)/2))"),1.44008159E8)</f>
        <v>144008159</v>
      </c>
      <c r="FR3" s="13">
        <f>IFERROR(__xludf.DUMMYFUNCTION("SUM(ARRAYFORMULA((ABS(FILTER($C:$C,NOT(ISBLANK($C:$C)))-FR1))*(((ABS(FILTER($C:$C,NOT(ISBLANK($C:$C)))-FR1)))+1)/2))"),1.43698916E8)</f>
        <v>143698916</v>
      </c>
      <c r="FS3" s="10">
        <f>IFERROR(__xludf.DUMMYFUNCTION("SUM(ARRAYFORMULA((ABS(FILTER($C:$C,NOT(ISBLANK($C:$C)))-FS1))*(((ABS(FILTER($C:$C,NOT(ISBLANK($C:$C)))-FS1)))+1)/2))"),1.43390674E8)</f>
        <v>143390674</v>
      </c>
      <c r="FT3" s="10">
        <f>IFERROR(__xludf.DUMMYFUNCTION("SUM(ARRAYFORMULA((ABS(FILTER($C:$C,NOT(ISBLANK($C:$C)))-FT1))*(((ABS(FILTER($C:$C,NOT(ISBLANK($C:$C)))-FT1)))+1)/2))"),1.43083434E8)</f>
        <v>143083434</v>
      </c>
      <c r="FU3" s="10">
        <f>IFERROR(__xludf.DUMMYFUNCTION("SUM(ARRAYFORMULA((ABS(FILTER($C:$C,NOT(ISBLANK($C:$C)))-FU1))*(((ABS(FILTER($C:$C,NOT(ISBLANK($C:$C)))-FU1)))+1)/2))"),1.42777195E8)</f>
        <v>142777195</v>
      </c>
      <c r="FV3" s="10">
        <f>IFERROR(__xludf.DUMMYFUNCTION("SUM(ARRAYFORMULA((ABS(FILTER($C:$C,NOT(ISBLANK($C:$C)))-FV1))*(((ABS(FILTER($C:$C,NOT(ISBLANK($C:$C)))-FV1)))+1)/2))"),1.42471959E8)</f>
        <v>142471959</v>
      </c>
      <c r="FW3" s="10">
        <f>IFERROR(__xludf.DUMMYFUNCTION("SUM(ARRAYFORMULA((ABS(FILTER($C:$C,NOT(ISBLANK($C:$C)))-FW1))*(((ABS(FILTER($C:$C,NOT(ISBLANK($C:$C)))-FW1)))+1)/2))"),1.42167724E8)</f>
        <v>142167724</v>
      </c>
      <c r="FX3" s="10">
        <f>IFERROR(__xludf.DUMMYFUNCTION("SUM(ARRAYFORMULA((ABS(FILTER($C:$C,NOT(ISBLANK($C:$C)))-FX1))*(((ABS(FILTER($C:$C,NOT(ISBLANK($C:$C)))-FX1)))+1)/2))"),1.41864493E8)</f>
        <v>141864493</v>
      </c>
      <c r="FY3" s="10">
        <f>IFERROR(__xludf.DUMMYFUNCTION("SUM(ARRAYFORMULA((ABS(FILTER($C:$C,NOT(ISBLANK($C:$C)))-FY1))*(((ABS(FILTER($C:$C,NOT(ISBLANK($C:$C)))-FY1)))+1)/2))"),1.41562262E8)</f>
        <v>141562262</v>
      </c>
      <c r="FZ3" s="10">
        <f>IFERROR(__xludf.DUMMYFUNCTION("SUM(ARRAYFORMULA((ABS(FILTER($C:$C,NOT(ISBLANK($C:$C)))-FZ1))*(((ABS(FILTER($C:$C,NOT(ISBLANK($C:$C)))-FZ1)))+1)/2))"),1.41261033E8)</f>
        <v>141261033</v>
      </c>
      <c r="GA3" s="10">
        <f>IFERROR(__xludf.DUMMYFUNCTION("SUM(ARRAYFORMULA((ABS(FILTER($C:$C,NOT(ISBLANK($C:$C)))-GA1))*(((ABS(FILTER($C:$C,NOT(ISBLANK($C:$C)))-GA1)))+1)/2))"),1.40960804E8)</f>
        <v>140960804</v>
      </c>
      <c r="GB3" s="10">
        <f>IFERROR(__xludf.DUMMYFUNCTION("SUM(ARRAYFORMULA((ABS(FILTER($C:$C,NOT(ISBLANK($C:$C)))-GB1))*(((ABS(FILTER($C:$C,NOT(ISBLANK($C:$C)))-GB1)))+1)/2))"),1.40661576E8)</f>
        <v>140661576</v>
      </c>
      <c r="GC3" s="10">
        <f>IFERROR(__xludf.DUMMYFUNCTION("SUM(ARRAYFORMULA((ABS(FILTER($C:$C,NOT(ISBLANK($C:$C)))-GC1))*(((ABS(FILTER($C:$C,NOT(ISBLANK($C:$C)))-GC1)))+1)/2))"),1.4036335E8)</f>
        <v>140363350</v>
      </c>
      <c r="GD3" s="10">
        <f>IFERROR(__xludf.DUMMYFUNCTION("SUM(ARRAYFORMULA((ABS(FILTER($C:$C,NOT(ISBLANK($C:$C)))-GD1))*(((ABS(FILTER($C:$C,NOT(ISBLANK($C:$C)))-GD1)))+1)/2))"),1.40066126E8)</f>
        <v>140066126</v>
      </c>
      <c r="GE3" s="10">
        <f>IFERROR(__xludf.DUMMYFUNCTION("SUM(ARRAYFORMULA((ABS(FILTER($C:$C,NOT(ISBLANK($C:$C)))-GE1))*(((ABS(FILTER($C:$C,NOT(ISBLANK($C:$C)))-GE1)))+1)/2))"),1.39769902E8)</f>
        <v>139769902</v>
      </c>
      <c r="GF3" s="10">
        <f>IFERROR(__xludf.DUMMYFUNCTION("SUM(ARRAYFORMULA((ABS(FILTER($C:$C,NOT(ISBLANK($C:$C)))-GF1))*(((ABS(FILTER($C:$C,NOT(ISBLANK($C:$C)))-GF1)))+1)/2))"),1.39474681E8)</f>
        <v>139474681</v>
      </c>
      <c r="GG3" s="10">
        <f>IFERROR(__xludf.DUMMYFUNCTION("SUM(ARRAYFORMULA((ABS(FILTER($C:$C,NOT(ISBLANK($C:$C)))-GG1))*(((ABS(FILTER($C:$C,NOT(ISBLANK($C:$C)))-GG1)))+1)/2))"),1.39180461E8)</f>
        <v>139180461</v>
      </c>
      <c r="GH3" s="10">
        <f>IFERROR(__xludf.DUMMYFUNCTION("SUM(ARRAYFORMULA((ABS(FILTER($C:$C,NOT(ISBLANK($C:$C)))-GH1))*(((ABS(FILTER($C:$C,NOT(ISBLANK($C:$C)))-GH1)))+1)/2))"),1.38887242E8)</f>
        <v>138887242</v>
      </c>
      <c r="GI3" s="10">
        <f>IFERROR(__xludf.DUMMYFUNCTION("SUM(ARRAYFORMULA((ABS(FILTER($C:$C,NOT(ISBLANK($C:$C)))-GI1))*(((ABS(FILTER($C:$C,NOT(ISBLANK($C:$C)))-GI1)))+1)/2))"),1.38595025E8)</f>
        <v>138595025</v>
      </c>
      <c r="GJ3" s="13">
        <f>IFERROR(__xludf.DUMMYFUNCTION("SUM(ARRAYFORMULA((ABS(FILTER($C:$C,NOT(ISBLANK($C:$C)))-GJ1))*(((ABS(FILTER($C:$C,NOT(ISBLANK($C:$C)))-GJ1)))+1)/2))"),1.38303809E8)</f>
        <v>138303809</v>
      </c>
      <c r="GK3" s="13">
        <f>IFERROR(__xludf.DUMMYFUNCTION("SUM(ARRAYFORMULA((ABS(FILTER($C:$C,NOT(ISBLANK($C:$C)))-GK1))*(((ABS(FILTER($C:$C,NOT(ISBLANK($C:$C)))-GK1)))+1)/2))"),1.38013594E8)</f>
        <v>138013594</v>
      </c>
      <c r="GL3" s="13">
        <f>IFERROR(__xludf.DUMMYFUNCTION("SUM(ARRAYFORMULA((ABS(FILTER($C:$C,NOT(ISBLANK($C:$C)))-GL1))*(((ABS(FILTER($C:$C,NOT(ISBLANK($C:$C)))-GL1)))+1)/2))"),1.37724382E8)</f>
        <v>137724382</v>
      </c>
      <c r="GM3" s="13">
        <f>IFERROR(__xludf.DUMMYFUNCTION("SUM(ARRAYFORMULA((ABS(FILTER($C:$C,NOT(ISBLANK($C:$C)))-GM1))*(((ABS(FILTER($C:$C,NOT(ISBLANK($C:$C)))-GM1)))+1)/2))"),1.37436171E8)</f>
        <v>137436171</v>
      </c>
      <c r="GN3" s="13">
        <f>IFERROR(__xludf.DUMMYFUNCTION("SUM(ARRAYFORMULA((ABS(FILTER($C:$C,NOT(ISBLANK($C:$C)))-GN1))*(((ABS(FILTER($C:$C,NOT(ISBLANK($C:$C)))-GN1)))+1)/2))"),1.3714896E8)</f>
        <v>137148960</v>
      </c>
      <c r="GO3" s="13">
        <f>IFERROR(__xludf.DUMMYFUNCTION("SUM(ARRAYFORMULA((ABS(FILTER($C:$C,NOT(ISBLANK($C:$C)))-GO1))*(((ABS(FILTER($C:$C,NOT(ISBLANK($C:$C)))-GO1)))+1)/2))"),1.36862751E8)</f>
        <v>136862751</v>
      </c>
      <c r="GP3" s="13">
        <f>IFERROR(__xludf.DUMMYFUNCTION("SUM(ARRAYFORMULA((ABS(FILTER($C:$C,NOT(ISBLANK($C:$C)))-GP1))*(((ABS(FILTER($C:$C,NOT(ISBLANK($C:$C)))-GP1)))+1)/2))"),1.36577543E8)</f>
        <v>136577543</v>
      </c>
      <c r="GQ3" s="13">
        <f>IFERROR(__xludf.DUMMYFUNCTION("SUM(ARRAYFORMULA((ABS(FILTER($C:$C,NOT(ISBLANK($C:$C)))-GQ1))*(((ABS(FILTER($C:$C,NOT(ISBLANK($C:$C)))-GQ1)))+1)/2))"),1.36293336E8)</f>
        <v>136293336</v>
      </c>
      <c r="GR3" s="13">
        <f>IFERROR(__xludf.DUMMYFUNCTION("SUM(ARRAYFORMULA((ABS(FILTER($C:$C,NOT(ISBLANK($C:$C)))-GR1))*(((ABS(FILTER($C:$C,NOT(ISBLANK($C:$C)))-GR1)))+1)/2))"),1.3601013E8)</f>
        <v>136010130</v>
      </c>
      <c r="GS3" s="13">
        <f>IFERROR(__xludf.DUMMYFUNCTION("SUM(ARRAYFORMULA((ABS(FILTER($C:$C,NOT(ISBLANK($C:$C)))-GS1))*(((ABS(FILTER($C:$C,NOT(ISBLANK($C:$C)))-GS1)))+1)/2))"),1.35727924E8)</f>
        <v>135727924</v>
      </c>
      <c r="GT3" s="13">
        <f>IFERROR(__xludf.DUMMYFUNCTION("SUM(ARRAYFORMULA((ABS(FILTER($C:$C,NOT(ISBLANK($C:$C)))-GT1))*(((ABS(FILTER($C:$C,NOT(ISBLANK($C:$C)))-GT1)))+1)/2))"),1.35446719E8)</f>
        <v>135446719</v>
      </c>
      <c r="GU3" s="13">
        <f>IFERROR(__xludf.DUMMYFUNCTION("SUM(ARRAYFORMULA((ABS(FILTER($C:$C,NOT(ISBLANK($C:$C)))-GU1))*(((ABS(FILTER($C:$C,NOT(ISBLANK($C:$C)))-GU1)))+1)/2))"),1.35166514E8)</f>
        <v>135166514</v>
      </c>
      <c r="GV3" s="13">
        <f>IFERROR(__xludf.DUMMYFUNCTION("SUM(ARRAYFORMULA((ABS(FILTER($C:$C,NOT(ISBLANK($C:$C)))-GV1))*(((ABS(FILTER($C:$C,NOT(ISBLANK($C:$C)))-GV1)))+1)/2))"),1.34887311E8)</f>
        <v>134887311</v>
      </c>
      <c r="GW3" s="13">
        <f>IFERROR(__xludf.DUMMYFUNCTION("SUM(ARRAYFORMULA((ABS(FILTER($C:$C,NOT(ISBLANK($C:$C)))-GW1))*(((ABS(FILTER($C:$C,NOT(ISBLANK($C:$C)))-GW1)))+1)/2))"),1.34609109E8)</f>
        <v>134609109</v>
      </c>
      <c r="GX3" s="13">
        <f>IFERROR(__xludf.DUMMYFUNCTION("SUM(ARRAYFORMULA((ABS(FILTER($C:$C,NOT(ISBLANK($C:$C)))-GX1))*(((ABS(FILTER($C:$C,NOT(ISBLANK($C:$C)))-GX1)))+1)/2))"),1.3433191E8)</f>
        <v>134331910</v>
      </c>
      <c r="GY3" s="13">
        <f>IFERROR(__xludf.DUMMYFUNCTION("SUM(ARRAYFORMULA((ABS(FILTER($C:$C,NOT(ISBLANK($C:$C)))-GY1))*(((ABS(FILTER($C:$C,NOT(ISBLANK($C:$C)))-GY1)))+1)/2))"),1.34055712E8)</f>
        <v>134055712</v>
      </c>
      <c r="GZ3" s="13">
        <f>IFERROR(__xludf.DUMMYFUNCTION("SUM(ARRAYFORMULA((ABS(FILTER($C:$C,NOT(ISBLANK($C:$C)))-GZ1))*(((ABS(FILTER($C:$C,NOT(ISBLANK($C:$C)))-GZ1)))+1)/2))"),1.33780516E8)</f>
        <v>133780516</v>
      </c>
      <c r="HA3" s="10">
        <f>IFERROR(__xludf.DUMMYFUNCTION("SUM(ARRAYFORMULA((ABS(FILTER($C:$C,NOT(ISBLANK($C:$C)))-HA1))*(((ABS(FILTER($C:$C,NOT(ISBLANK($C:$C)))-HA1)))+1)/2))"),1.33506321E8)</f>
        <v>133506321</v>
      </c>
      <c r="HB3" s="10">
        <f>IFERROR(__xludf.DUMMYFUNCTION("SUM(ARRAYFORMULA((ABS(FILTER($C:$C,NOT(ISBLANK($C:$C)))-HB1))*(((ABS(FILTER($C:$C,NOT(ISBLANK($C:$C)))-HB1)))+1)/2))"),1.33233128E8)</f>
        <v>133233128</v>
      </c>
      <c r="HC3" s="10">
        <f>IFERROR(__xludf.DUMMYFUNCTION("SUM(ARRAYFORMULA((ABS(FILTER($C:$C,NOT(ISBLANK($C:$C)))-HC1))*(((ABS(FILTER($C:$C,NOT(ISBLANK($C:$C)))-HC1)))+1)/2))"),1.32960939E8)</f>
        <v>132960939</v>
      </c>
      <c r="HD3" s="10">
        <f>IFERROR(__xludf.DUMMYFUNCTION("SUM(ARRAYFORMULA((ABS(FILTER($C:$C,NOT(ISBLANK($C:$C)))-HD1))*(((ABS(FILTER($C:$C,NOT(ISBLANK($C:$C)))-HD1)))+1)/2))"),1.32689751E8)</f>
        <v>132689751</v>
      </c>
      <c r="HE3" s="10">
        <f>IFERROR(__xludf.DUMMYFUNCTION("SUM(ARRAYFORMULA((ABS(FILTER($C:$C,NOT(ISBLANK($C:$C)))-HE1))*(((ABS(FILTER($C:$C,NOT(ISBLANK($C:$C)))-HE1)))+1)/2))"),1.32419563E8)</f>
        <v>132419563</v>
      </c>
      <c r="HF3" s="10">
        <f>IFERROR(__xludf.DUMMYFUNCTION("SUM(ARRAYFORMULA((ABS(FILTER($C:$C,NOT(ISBLANK($C:$C)))-HF1))*(((ABS(FILTER($C:$C,NOT(ISBLANK($C:$C)))-HF1)))+1)/2))"),1.32150375E8)</f>
        <v>132150375</v>
      </c>
      <c r="HG3" s="10">
        <f>IFERROR(__xludf.DUMMYFUNCTION("SUM(ARRAYFORMULA((ABS(FILTER($C:$C,NOT(ISBLANK($C:$C)))-HG1))*(((ABS(FILTER($C:$C,NOT(ISBLANK($C:$C)))-HG1)))+1)/2))"),1.31882189E8)</f>
        <v>131882189</v>
      </c>
      <c r="HH3" s="10">
        <f>IFERROR(__xludf.DUMMYFUNCTION("SUM(ARRAYFORMULA((ABS(FILTER($C:$C,NOT(ISBLANK($C:$C)))-HH1))*(((ABS(FILTER($C:$C,NOT(ISBLANK($C:$C)))-HH1)))+1)/2))"),1.31615004E8)</f>
        <v>131615004</v>
      </c>
      <c r="HI3" s="10">
        <f>IFERROR(__xludf.DUMMYFUNCTION("SUM(ARRAYFORMULA((ABS(FILTER($C:$C,NOT(ISBLANK($C:$C)))-HI1))*(((ABS(FILTER($C:$C,NOT(ISBLANK($C:$C)))-HI1)))+1)/2))"),1.31348819E8)</f>
        <v>131348819</v>
      </c>
      <c r="HJ3" s="10">
        <f>IFERROR(__xludf.DUMMYFUNCTION("SUM(ARRAYFORMULA((ABS(FILTER($C:$C,NOT(ISBLANK($C:$C)))-HJ1))*(((ABS(FILTER($C:$C,NOT(ISBLANK($C:$C)))-HJ1)))+1)/2))"),1.31083635E8)</f>
        <v>131083635</v>
      </c>
      <c r="HK3" s="10">
        <f>IFERROR(__xludf.DUMMYFUNCTION("SUM(ARRAYFORMULA((ABS(FILTER($C:$C,NOT(ISBLANK($C:$C)))-HK1))*(((ABS(FILTER($C:$C,NOT(ISBLANK($C:$C)))-HK1)))+1)/2))"),1.30819452E8)</f>
        <v>130819452</v>
      </c>
      <c r="HL3" s="10">
        <f>IFERROR(__xludf.DUMMYFUNCTION("SUM(ARRAYFORMULA((ABS(FILTER($C:$C,NOT(ISBLANK($C:$C)))-HL1))*(((ABS(FILTER($C:$C,NOT(ISBLANK($C:$C)))-HL1)))+1)/2))"),1.30556269E8)</f>
        <v>130556269</v>
      </c>
      <c r="HM3" s="10">
        <f>IFERROR(__xludf.DUMMYFUNCTION("SUM(ARRAYFORMULA((ABS(FILTER($C:$C,NOT(ISBLANK($C:$C)))-HM1))*(((ABS(FILTER($C:$C,NOT(ISBLANK($C:$C)))-HM1)))+1)/2))"),1.30294087E8)</f>
        <v>130294087</v>
      </c>
      <c r="HN3" s="10">
        <f>IFERROR(__xludf.DUMMYFUNCTION("SUM(ARRAYFORMULA((ABS(FILTER($C:$C,NOT(ISBLANK($C:$C)))-HN1))*(((ABS(FILTER($C:$C,NOT(ISBLANK($C:$C)))-HN1)))+1)/2))"),1.30032905E8)</f>
        <v>130032905</v>
      </c>
      <c r="HO3" s="10">
        <f>IFERROR(__xludf.DUMMYFUNCTION("SUM(ARRAYFORMULA((ABS(FILTER($C:$C,NOT(ISBLANK($C:$C)))-HO1))*(((ABS(FILTER($C:$C,NOT(ISBLANK($C:$C)))-HO1)))+1)/2))"),1.29772723E8)</f>
        <v>129772723</v>
      </c>
      <c r="HP3" s="10">
        <f>IFERROR(__xludf.DUMMYFUNCTION("SUM(ARRAYFORMULA((ABS(FILTER($C:$C,NOT(ISBLANK($C:$C)))-HP1))*(((ABS(FILTER($C:$C,NOT(ISBLANK($C:$C)))-HP1)))+1)/2))"),1.29513541E8)</f>
        <v>129513541</v>
      </c>
      <c r="HQ3" s="10">
        <f>IFERROR(__xludf.DUMMYFUNCTION("SUM(ARRAYFORMULA((ABS(FILTER($C:$C,NOT(ISBLANK($C:$C)))-HQ1))*(((ABS(FILTER($C:$C,NOT(ISBLANK($C:$C)))-HQ1)))+1)/2))"),1.29255359E8)</f>
        <v>129255359</v>
      </c>
      <c r="HR3" s="13">
        <f>IFERROR(__xludf.DUMMYFUNCTION("SUM(ARRAYFORMULA((ABS(FILTER($C:$C,NOT(ISBLANK($C:$C)))-HR1))*(((ABS(FILTER($C:$C,NOT(ISBLANK($C:$C)))-HR1)))+1)/2))"),1.2899818E8)</f>
        <v>128998180</v>
      </c>
      <c r="HS3" s="13">
        <f>IFERROR(__xludf.DUMMYFUNCTION("SUM(ARRAYFORMULA((ABS(FILTER($C:$C,NOT(ISBLANK($C:$C)))-HS1))*(((ABS(FILTER($C:$C,NOT(ISBLANK($C:$C)))-HS1)))+1)/2))"),1.28742003E8)</f>
        <v>128742003</v>
      </c>
      <c r="HT3" s="13">
        <f>IFERROR(__xludf.DUMMYFUNCTION("SUM(ARRAYFORMULA((ABS(FILTER($C:$C,NOT(ISBLANK($C:$C)))-HT1))*(((ABS(FILTER($C:$C,NOT(ISBLANK($C:$C)))-HT1)))+1)/2))"),1.28486827E8)</f>
        <v>128486827</v>
      </c>
      <c r="HU3" s="13">
        <f>IFERROR(__xludf.DUMMYFUNCTION("SUM(ARRAYFORMULA((ABS(FILTER($C:$C,NOT(ISBLANK($C:$C)))-HU1))*(((ABS(FILTER($C:$C,NOT(ISBLANK($C:$C)))-HU1)))+1)/2))"),1.28232651E8)</f>
        <v>128232651</v>
      </c>
      <c r="HV3" s="13">
        <f>IFERROR(__xludf.DUMMYFUNCTION("SUM(ARRAYFORMULA((ABS(FILTER($C:$C,NOT(ISBLANK($C:$C)))-HV1))*(((ABS(FILTER($C:$C,NOT(ISBLANK($C:$C)))-HV1)))+1)/2))"),1.27979475E8)</f>
        <v>127979475</v>
      </c>
      <c r="HW3" s="13">
        <f>IFERROR(__xludf.DUMMYFUNCTION("SUM(ARRAYFORMULA((ABS(FILTER($C:$C,NOT(ISBLANK($C:$C)))-HW1))*(((ABS(FILTER($C:$C,NOT(ISBLANK($C:$C)))-HW1)))+1)/2))"),1.27727301E8)</f>
        <v>127727301</v>
      </c>
      <c r="HX3" s="13">
        <f>IFERROR(__xludf.DUMMYFUNCTION("SUM(ARRAYFORMULA((ABS(FILTER($C:$C,NOT(ISBLANK($C:$C)))-HX1))*(((ABS(FILTER($C:$C,NOT(ISBLANK($C:$C)))-HX1)))+1)/2))"),1.27476127E8)</f>
        <v>127476127</v>
      </c>
      <c r="HY3" s="13">
        <f>IFERROR(__xludf.DUMMYFUNCTION("SUM(ARRAYFORMULA((ABS(FILTER($C:$C,NOT(ISBLANK($C:$C)))-HY1))*(((ABS(FILTER($C:$C,NOT(ISBLANK($C:$C)))-HY1)))+1)/2))"),1.27225953E8)</f>
        <v>127225953</v>
      </c>
      <c r="HZ3" s="13">
        <f>IFERROR(__xludf.DUMMYFUNCTION("SUM(ARRAYFORMULA((ABS(FILTER($C:$C,NOT(ISBLANK($C:$C)))-HZ1))*(((ABS(FILTER($C:$C,NOT(ISBLANK($C:$C)))-HZ1)))+1)/2))"),1.26976779E8)</f>
        <v>126976779</v>
      </c>
      <c r="IA3" s="13">
        <f>IFERROR(__xludf.DUMMYFUNCTION("SUM(ARRAYFORMULA((ABS(FILTER($C:$C,NOT(ISBLANK($C:$C)))-IA1))*(((ABS(FILTER($C:$C,NOT(ISBLANK($C:$C)))-IA1)))+1)/2))"),1.26728606E8)</f>
        <v>126728606</v>
      </c>
      <c r="IB3" s="13">
        <f>IFERROR(__xludf.DUMMYFUNCTION("SUM(ARRAYFORMULA((ABS(FILTER($C:$C,NOT(ISBLANK($C:$C)))-IB1))*(((ABS(FILTER($C:$C,NOT(ISBLANK($C:$C)))-IB1)))+1)/2))"),1.26481433E8)</f>
        <v>126481433</v>
      </c>
      <c r="IC3" s="13">
        <f>IFERROR(__xludf.DUMMYFUNCTION("SUM(ARRAYFORMULA((ABS(FILTER($C:$C,NOT(ISBLANK($C:$C)))-IC1))*(((ABS(FILTER($C:$C,NOT(ISBLANK($C:$C)))-IC1)))+1)/2))"),1.2623526E8)</f>
        <v>126235260</v>
      </c>
      <c r="ID3" s="13">
        <f>IFERROR(__xludf.DUMMYFUNCTION("SUM(ARRAYFORMULA((ABS(FILTER($C:$C,NOT(ISBLANK($C:$C)))-ID1))*(((ABS(FILTER($C:$C,NOT(ISBLANK($C:$C)))-ID1)))+1)/2))"),1.25990088E8)</f>
        <v>125990088</v>
      </c>
      <c r="IE3" s="13">
        <f>IFERROR(__xludf.DUMMYFUNCTION("SUM(ARRAYFORMULA((ABS(FILTER($C:$C,NOT(ISBLANK($C:$C)))-IE1))*(((ABS(FILTER($C:$C,NOT(ISBLANK($C:$C)))-IE1)))+1)/2))"),1.25745917E8)</f>
        <v>125745917</v>
      </c>
      <c r="IF3" s="13">
        <f>IFERROR(__xludf.DUMMYFUNCTION("SUM(ARRAYFORMULA((ABS(FILTER($C:$C,NOT(ISBLANK($C:$C)))-IF1))*(((ABS(FILTER($C:$C,NOT(ISBLANK($C:$C)))-IF1)))+1)/2))"),1.25502749E8)</f>
        <v>125502749</v>
      </c>
      <c r="IG3" s="13">
        <f>IFERROR(__xludf.DUMMYFUNCTION("SUM(ARRAYFORMULA((ABS(FILTER($C:$C,NOT(ISBLANK($C:$C)))-IG1))*(((ABS(FILTER($C:$C,NOT(ISBLANK($C:$C)))-IG1)))+1)/2))"),1.25260582E8)</f>
        <v>125260582</v>
      </c>
      <c r="IH3" s="13">
        <f>IFERROR(__xludf.DUMMYFUNCTION("SUM(ARRAYFORMULA((ABS(FILTER($C:$C,NOT(ISBLANK($C:$C)))-IH1))*(((ABS(FILTER($C:$C,NOT(ISBLANK($C:$C)))-IH1)))+1)/2))"),1.25019416E8)</f>
        <v>125019416</v>
      </c>
      <c r="II3" s="10">
        <f>IFERROR(__xludf.DUMMYFUNCTION("SUM(ARRAYFORMULA((ABS(FILTER($C:$C,NOT(ISBLANK($C:$C)))-II1))*(((ABS(FILTER($C:$C,NOT(ISBLANK($C:$C)))-II1)))+1)/2))"),1.24779252E8)</f>
        <v>124779252</v>
      </c>
      <c r="IJ3" s="10">
        <f>IFERROR(__xludf.DUMMYFUNCTION("SUM(ARRAYFORMULA((ABS(FILTER($C:$C,NOT(ISBLANK($C:$C)))-IJ1))*(((ABS(FILTER($C:$C,NOT(ISBLANK($C:$C)))-IJ1)))+1)/2))"),1.24540088E8)</f>
        <v>124540088</v>
      </c>
      <c r="IK3" s="10">
        <f>IFERROR(__xludf.DUMMYFUNCTION("SUM(ARRAYFORMULA((ABS(FILTER($C:$C,NOT(ISBLANK($C:$C)))-IK1))*(((ABS(FILTER($C:$C,NOT(ISBLANK($C:$C)))-IK1)))+1)/2))"),1.24301925E8)</f>
        <v>124301925</v>
      </c>
      <c r="IL3" s="10">
        <f>IFERROR(__xludf.DUMMYFUNCTION("SUM(ARRAYFORMULA((ABS(FILTER($C:$C,NOT(ISBLANK($C:$C)))-IL1))*(((ABS(FILTER($C:$C,NOT(ISBLANK($C:$C)))-IL1)))+1)/2))"),1.24064763E8)</f>
        <v>124064763</v>
      </c>
      <c r="IM3" s="10">
        <f>IFERROR(__xludf.DUMMYFUNCTION("SUM(ARRAYFORMULA((ABS(FILTER($C:$C,NOT(ISBLANK($C:$C)))-IM1))*(((ABS(FILTER($C:$C,NOT(ISBLANK($C:$C)))-IM1)))+1)/2))"),1.23828602E8)</f>
        <v>123828602</v>
      </c>
      <c r="IN3" s="10">
        <f>IFERROR(__xludf.DUMMYFUNCTION("SUM(ARRAYFORMULA((ABS(FILTER($C:$C,NOT(ISBLANK($C:$C)))-IN1))*(((ABS(FILTER($C:$C,NOT(ISBLANK($C:$C)))-IN1)))+1)/2))"),1.23593441E8)</f>
        <v>123593441</v>
      </c>
      <c r="IO3" s="10">
        <f>IFERROR(__xludf.DUMMYFUNCTION("SUM(ARRAYFORMULA((ABS(FILTER($C:$C,NOT(ISBLANK($C:$C)))-IO1))*(((ABS(FILTER($C:$C,NOT(ISBLANK($C:$C)))-IO1)))+1)/2))"),1.23359282E8)</f>
        <v>123359282</v>
      </c>
      <c r="IP3" s="10">
        <f>IFERROR(__xludf.DUMMYFUNCTION("SUM(ARRAYFORMULA((ABS(FILTER($C:$C,NOT(ISBLANK($C:$C)))-IP1))*(((ABS(FILTER($C:$C,NOT(ISBLANK($C:$C)))-IP1)))+1)/2))"),1.23126123E8)</f>
        <v>123126123</v>
      </c>
      <c r="IQ3" s="10">
        <f>IFERROR(__xludf.DUMMYFUNCTION("SUM(ARRAYFORMULA((ABS(FILTER($C:$C,NOT(ISBLANK($C:$C)))-IQ1))*(((ABS(FILTER($C:$C,NOT(ISBLANK($C:$C)))-IQ1)))+1)/2))"),1.22893964E8)</f>
        <v>122893964</v>
      </c>
      <c r="IR3" s="10">
        <f>IFERROR(__xludf.DUMMYFUNCTION("SUM(ARRAYFORMULA((ABS(FILTER($C:$C,NOT(ISBLANK($C:$C)))-IR1))*(((ABS(FILTER($C:$C,NOT(ISBLANK($C:$C)))-IR1)))+1)/2))"),1.22662806E8)</f>
        <v>122662806</v>
      </c>
      <c r="IS3" s="10">
        <f>IFERROR(__xludf.DUMMYFUNCTION("SUM(ARRAYFORMULA((ABS(FILTER($C:$C,NOT(ISBLANK($C:$C)))-IS1))*(((ABS(FILTER($C:$C,NOT(ISBLANK($C:$C)))-IS1)))+1)/2))"),1.22432649E8)</f>
        <v>122432649</v>
      </c>
      <c r="IT3" s="10">
        <f>IFERROR(__xludf.DUMMYFUNCTION("SUM(ARRAYFORMULA((ABS(FILTER($C:$C,NOT(ISBLANK($C:$C)))-IT1))*(((ABS(FILTER($C:$C,NOT(ISBLANK($C:$C)))-IT1)))+1)/2))"),1.22203493E8)</f>
        <v>122203493</v>
      </c>
      <c r="IU3" s="10">
        <f>IFERROR(__xludf.DUMMYFUNCTION("SUM(ARRAYFORMULA((ABS(FILTER($C:$C,NOT(ISBLANK($C:$C)))-IU1))*(((ABS(FILTER($C:$C,NOT(ISBLANK($C:$C)))-IU1)))+1)/2))"),1.21975338E8)</f>
        <v>121975338</v>
      </c>
      <c r="IV3" s="10">
        <f>IFERROR(__xludf.DUMMYFUNCTION("SUM(ARRAYFORMULA((ABS(FILTER($C:$C,NOT(ISBLANK($C:$C)))-IV1))*(((ABS(FILTER($C:$C,NOT(ISBLANK($C:$C)))-IV1)))+1)/2))"),1.21748184E8)</f>
        <v>121748184</v>
      </c>
      <c r="IW3" s="10">
        <f>IFERROR(__xludf.DUMMYFUNCTION("SUM(ARRAYFORMULA((ABS(FILTER($C:$C,NOT(ISBLANK($C:$C)))-IW1))*(((ABS(FILTER($C:$C,NOT(ISBLANK($C:$C)))-IW1)))+1)/2))"),1.21522031E8)</f>
        <v>121522031</v>
      </c>
      <c r="IX3" s="10">
        <f>IFERROR(__xludf.DUMMYFUNCTION("SUM(ARRAYFORMULA((ABS(FILTER($C:$C,NOT(ISBLANK($C:$C)))-IX1))*(((ABS(FILTER($C:$C,NOT(ISBLANK($C:$C)))-IX1)))+1)/2))"),1.21296878E8)</f>
        <v>121296878</v>
      </c>
      <c r="IY3" s="10">
        <f>IFERROR(__xludf.DUMMYFUNCTION("SUM(ARRAYFORMULA((ABS(FILTER($C:$C,NOT(ISBLANK($C:$C)))-IY1))*(((ABS(FILTER($C:$C,NOT(ISBLANK($C:$C)))-IY1)))+1)/2))"),1.21072726E8)</f>
        <v>121072726</v>
      </c>
      <c r="IZ3" s="13">
        <f>IFERROR(__xludf.DUMMYFUNCTION("SUM(ARRAYFORMULA((ABS(FILTER($C:$C,NOT(ISBLANK($C:$C)))-IZ1))*(((ABS(FILTER($C:$C,NOT(ISBLANK($C:$C)))-IZ1)))+1)/2))"),1.20849574E8)</f>
        <v>120849574</v>
      </c>
      <c r="JA3" s="13">
        <f>IFERROR(__xludf.DUMMYFUNCTION("SUM(ARRAYFORMULA((ABS(FILTER($C:$C,NOT(ISBLANK($C:$C)))-JA1))*(((ABS(FILTER($C:$C,NOT(ISBLANK($C:$C)))-JA1)))+1)/2))"),1.20627423E8)</f>
        <v>120627423</v>
      </c>
      <c r="JB3" s="13">
        <f>IFERROR(__xludf.DUMMYFUNCTION("SUM(ARRAYFORMULA((ABS(FILTER($C:$C,NOT(ISBLANK($C:$C)))-JB1))*(((ABS(FILTER($C:$C,NOT(ISBLANK($C:$C)))-JB1)))+1)/2))"),1.20406276E8)</f>
        <v>120406276</v>
      </c>
      <c r="JC3" s="13">
        <f>IFERROR(__xludf.DUMMYFUNCTION("SUM(ARRAYFORMULA((ABS(FILTER($C:$C,NOT(ISBLANK($C:$C)))-JC1))*(((ABS(FILTER($C:$C,NOT(ISBLANK($C:$C)))-JC1)))+1)/2))"),1.20186132E8)</f>
        <v>120186132</v>
      </c>
      <c r="JD3" s="13">
        <f>IFERROR(__xludf.DUMMYFUNCTION("SUM(ARRAYFORMULA((ABS(FILTER($C:$C,NOT(ISBLANK($C:$C)))-JD1))*(((ABS(FILTER($C:$C,NOT(ISBLANK($C:$C)))-JD1)))+1)/2))"),1.19966989E8)</f>
        <v>119966989</v>
      </c>
      <c r="JE3" s="13">
        <f>IFERROR(__xludf.DUMMYFUNCTION("SUM(ARRAYFORMULA((ABS(FILTER($C:$C,NOT(ISBLANK($C:$C)))-JE1))*(((ABS(FILTER($C:$C,NOT(ISBLANK($C:$C)))-JE1)))+1)/2))"),1.19748847E8)</f>
        <v>119748847</v>
      </c>
      <c r="JF3" s="13">
        <f>IFERROR(__xludf.DUMMYFUNCTION("SUM(ARRAYFORMULA((ABS(FILTER($C:$C,NOT(ISBLANK($C:$C)))-JF1))*(((ABS(FILTER($C:$C,NOT(ISBLANK($C:$C)))-JF1)))+1)/2))"),1.19531706E8)</f>
        <v>119531706</v>
      </c>
      <c r="JG3" s="13">
        <f>IFERROR(__xludf.DUMMYFUNCTION("SUM(ARRAYFORMULA((ABS(FILTER($C:$C,NOT(ISBLANK($C:$C)))-JG1))*(((ABS(FILTER($C:$C,NOT(ISBLANK($C:$C)))-JG1)))+1)/2))"),1.19315566E8)</f>
        <v>119315566</v>
      </c>
      <c r="JH3" s="13">
        <f>IFERROR(__xludf.DUMMYFUNCTION("SUM(ARRAYFORMULA((ABS(FILTER($C:$C,NOT(ISBLANK($C:$C)))-JH1))*(((ABS(FILTER($C:$C,NOT(ISBLANK($C:$C)))-JH1)))+1)/2))"),1.19100426E8)</f>
        <v>119100426</v>
      </c>
      <c r="JI3" s="13">
        <f>IFERROR(__xludf.DUMMYFUNCTION("SUM(ARRAYFORMULA((ABS(FILTER($C:$C,NOT(ISBLANK($C:$C)))-JI1))*(((ABS(FILTER($C:$C,NOT(ISBLANK($C:$C)))-JI1)))+1)/2))"),1.18886287E8)</f>
        <v>118886287</v>
      </c>
      <c r="JJ3" s="13">
        <f>IFERROR(__xludf.DUMMYFUNCTION("SUM(ARRAYFORMULA((ABS(FILTER($C:$C,NOT(ISBLANK($C:$C)))-JJ1))*(((ABS(FILTER($C:$C,NOT(ISBLANK($C:$C)))-JJ1)))+1)/2))"),1.18673149E8)</f>
        <v>118673149</v>
      </c>
      <c r="JK3" s="13">
        <f>IFERROR(__xludf.DUMMYFUNCTION("SUM(ARRAYFORMULA((ABS(FILTER($C:$C,NOT(ISBLANK($C:$C)))-JK1))*(((ABS(FILTER($C:$C,NOT(ISBLANK($C:$C)))-JK1)))+1)/2))"),1.18461011E8)</f>
        <v>118461011</v>
      </c>
      <c r="JL3" s="13">
        <f>IFERROR(__xludf.DUMMYFUNCTION("SUM(ARRAYFORMULA((ABS(FILTER($C:$C,NOT(ISBLANK($C:$C)))-JL1))*(((ABS(FILTER($C:$C,NOT(ISBLANK($C:$C)))-JL1)))+1)/2))"),1.18249873E8)</f>
        <v>118249873</v>
      </c>
      <c r="JM3" s="13">
        <f>IFERROR(__xludf.DUMMYFUNCTION("SUM(ARRAYFORMULA((ABS(FILTER($C:$C,NOT(ISBLANK($C:$C)))-JM1))*(((ABS(FILTER($C:$C,NOT(ISBLANK($C:$C)))-JM1)))+1)/2))"),1.18039736E8)</f>
        <v>118039736</v>
      </c>
      <c r="JN3" s="13">
        <f>IFERROR(__xludf.DUMMYFUNCTION("SUM(ARRAYFORMULA((ABS(FILTER($C:$C,NOT(ISBLANK($C:$C)))-JN1))*(((ABS(FILTER($C:$C,NOT(ISBLANK($C:$C)))-JN1)))+1)/2))"),1.178306E8)</f>
        <v>117830600</v>
      </c>
      <c r="JO3" s="13">
        <f>IFERROR(__xludf.DUMMYFUNCTION("SUM(ARRAYFORMULA((ABS(FILTER($C:$C,NOT(ISBLANK($C:$C)))-JO1))*(((ABS(FILTER($C:$C,NOT(ISBLANK($C:$C)))-JO1)))+1)/2))"),1.17622465E8)</f>
        <v>117622465</v>
      </c>
      <c r="JP3" s="13">
        <f>IFERROR(__xludf.DUMMYFUNCTION("SUM(ARRAYFORMULA((ABS(FILTER($C:$C,NOT(ISBLANK($C:$C)))-JP1))*(((ABS(FILTER($C:$C,NOT(ISBLANK($C:$C)))-JP1)))+1)/2))"),1.17415331E8)</f>
        <v>117415331</v>
      </c>
      <c r="JQ3" s="10">
        <f>IFERROR(__xludf.DUMMYFUNCTION("SUM(ARRAYFORMULA((ABS(FILTER($C:$C,NOT(ISBLANK($C:$C)))-JQ1))*(((ABS(FILTER($C:$C,NOT(ISBLANK($C:$C)))-JQ1)))+1)/2))"),1.17209199E8)</f>
        <v>117209199</v>
      </c>
      <c r="JR3" s="10">
        <f>IFERROR(__xludf.DUMMYFUNCTION("SUM(ARRAYFORMULA((ABS(FILTER($C:$C,NOT(ISBLANK($C:$C)))-JR1))*(((ABS(FILTER($C:$C,NOT(ISBLANK($C:$C)))-JR1)))+1)/2))"),1.17004068E8)</f>
        <v>117004068</v>
      </c>
      <c r="JS3" s="10">
        <f>IFERROR(__xludf.DUMMYFUNCTION("SUM(ARRAYFORMULA((ABS(FILTER($C:$C,NOT(ISBLANK($C:$C)))-JS1))*(((ABS(FILTER($C:$C,NOT(ISBLANK($C:$C)))-JS1)))+1)/2))"),1.1679994E8)</f>
        <v>116799940</v>
      </c>
      <c r="JT3" s="10">
        <f>IFERROR(__xludf.DUMMYFUNCTION("SUM(ARRAYFORMULA((ABS(FILTER($C:$C,NOT(ISBLANK($C:$C)))-JT1))*(((ABS(FILTER($C:$C,NOT(ISBLANK($C:$C)))-JT1)))+1)/2))"),1.16596813E8)</f>
        <v>116596813</v>
      </c>
      <c r="JU3" s="10">
        <f>IFERROR(__xludf.DUMMYFUNCTION("SUM(ARRAYFORMULA((ABS(FILTER($C:$C,NOT(ISBLANK($C:$C)))-JU1))*(((ABS(FILTER($C:$C,NOT(ISBLANK($C:$C)))-JU1)))+1)/2))"),1.16394686E8)</f>
        <v>116394686</v>
      </c>
      <c r="JV3" s="10">
        <f>IFERROR(__xludf.DUMMYFUNCTION("SUM(ARRAYFORMULA((ABS(FILTER($C:$C,NOT(ISBLANK($C:$C)))-JV1))*(((ABS(FILTER($C:$C,NOT(ISBLANK($C:$C)))-JV1)))+1)/2))"),1.16193561E8)</f>
        <v>116193561</v>
      </c>
      <c r="JW3" s="10">
        <f>IFERROR(__xludf.DUMMYFUNCTION("SUM(ARRAYFORMULA((ABS(FILTER($C:$C,NOT(ISBLANK($C:$C)))-JW1))*(((ABS(FILTER($C:$C,NOT(ISBLANK($C:$C)))-JW1)))+1)/2))"),1.15993436E8)</f>
        <v>115993436</v>
      </c>
      <c r="JX3" s="10">
        <f>IFERROR(__xludf.DUMMYFUNCTION("SUM(ARRAYFORMULA((ABS(FILTER($C:$C,NOT(ISBLANK($C:$C)))-JX1))*(((ABS(FILTER($C:$C,NOT(ISBLANK($C:$C)))-JX1)))+1)/2))"),1.15794311E8)</f>
        <v>115794311</v>
      </c>
      <c r="JY3" s="10">
        <f>IFERROR(__xludf.DUMMYFUNCTION("SUM(ARRAYFORMULA((ABS(FILTER($C:$C,NOT(ISBLANK($C:$C)))-JY1))*(((ABS(FILTER($C:$C,NOT(ISBLANK($C:$C)))-JY1)))+1)/2))"),1.15596187E8)</f>
        <v>115596187</v>
      </c>
      <c r="JZ3" s="10">
        <f>IFERROR(__xludf.DUMMYFUNCTION("SUM(ARRAYFORMULA((ABS(FILTER($C:$C,NOT(ISBLANK($C:$C)))-JZ1))*(((ABS(FILTER($C:$C,NOT(ISBLANK($C:$C)))-JZ1)))+1)/2))"),1.15399065E8)</f>
        <v>115399065</v>
      </c>
      <c r="KA3" s="10">
        <f>IFERROR(__xludf.DUMMYFUNCTION("SUM(ARRAYFORMULA((ABS(FILTER($C:$C,NOT(ISBLANK($C:$C)))-KA1))*(((ABS(FILTER($C:$C,NOT(ISBLANK($C:$C)))-KA1)))+1)/2))"),1.15202944E8)</f>
        <v>115202944</v>
      </c>
      <c r="KB3" s="10">
        <f>IFERROR(__xludf.DUMMYFUNCTION("SUM(ARRAYFORMULA((ABS(FILTER($C:$C,NOT(ISBLANK($C:$C)))-KB1))*(((ABS(FILTER($C:$C,NOT(ISBLANK($C:$C)))-KB1)))+1)/2))"),1.15007823E8)</f>
        <v>115007823</v>
      </c>
      <c r="KC3" s="10">
        <f>IFERROR(__xludf.DUMMYFUNCTION("SUM(ARRAYFORMULA((ABS(FILTER($C:$C,NOT(ISBLANK($C:$C)))-KC1))*(((ABS(FILTER($C:$C,NOT(ISBLANK($C:$C)))-KC1)))+1)/2))"),1.14813703E8)</f>
        <v>114813703</v>
      </c>
      <c r="KD3" s="10">
        <f>IFERROR(__xludf.DUMMYFUNCTION("SUM(ARRAYFORMULA((ABS(FILTER($C:$C,NOT(ISBLANK($C:$C)))-KD1))*(((ABS(FILTER($C:$C,NOT(ISBLANK($C:$C)))-KD1)))+1)/2))"),1.14620586E8)</f>
        <v>114620586</v>
      </c>
      <c r="KE3" s="10">
        <f>IFERROR(__xludf.DUMMYFUNCTION("SUM(ARRAYFORMULA((ABS(FILTER($C:$C,NOT(ISBLANK($C:$C)))-KE1))*(((ABS(FILTER($C:$C,NOT(ISBLANK($C:$C)))-KE1)))+1)/2))"),1.14428469E8)</f>
        <v>114428469</v>
      </c>
      <c r="KF3" s="10">
        <f>IFERROR(__xludf.DUMMYFUNCTION("SUM(ARRAYFORMULA((ABS(FILTER($C:$C,NOT(ISBLANK($C:$C)))-KF1))*(((ABS(FILTER($C:$C,NOT(ISBLANK($C:$C)))-KF1)))+1)/2))"),1.14237352E8)</f>
        <v>114237352</v>
      </c>
      <c r="KG3" s="10">
        <f>IFERROR(__xludf.DUMMYFUNCTION("SUM(ARRAYFORMULA((ABS(FILTER($C:$C,NOT(ISBLANK($C:$C)))-KG1))*(((ABS(FILTER($C:$C,NOT(ISBLANK($C:$C)))-KG1)))+1)/2))"),1.14047235E8)</f>
        <v>114047235</v>
      </c>
      <c r="KH3" s="13">
        <f>IFERROR(__xludf.DUMMYFUNCTION("SUM(ARRAYFORMULA((ABS(FILTER($C:$C,NOT(ISBLANK($C:$C)))-KH1))*(((ABS(FILTER($C:$C,NOT(ISBLANK($C:$C)))-KH1)))+1)/2))"),1.13858118E8)</f>
        <v>113858118</v>
      </c>
      <c r="KI3" s="13">
        <f>IFERROR(__xludf.DUMMYFUNCTION("SUM(ARRAYFORMULA((ABS(FILTER($C:$C,NOT(ISBLANK($C:$C)))-KI1))*(((ABS(FILTER($C:$C,NOT(ISBLANK($C:$C)))-KI1)))+1)/2))"),1.13670001E8)</f>
        <v>113670001</v>
      </c>
      <c r="KJ3" s="13">
        <f>IFERROR(__xludf.DUMMYFUNCTION("SUM(ARRAYFORMULA((ABS(FILTER($C:$C,NOT(ISBLANK($C:$C)))-KJ1))*(((ABS(FILTER($C:$C,NOT(ISBLANK($C:$C)))-KJ1)))+1)/2))"),1.13482884E8)</f>
        <v>113482884</v>
      </c>
      <c r="KK3" s="13">
        <f>IFERROR(__xludf.DUMMYFUNCTION("SUM(ARRAYFORMULA((ABS(FILTER($C:$C,NOT(ISBLANK($C:$C)))-KK1))*(((ABS(FILTER($C:$C,NOT(ISBLANK($C:$C)))-KK1)))+1)/2))"),1.13296767E8)</f>
        <v>113296767</v>
      </c>
      <c r="KL3" s="13">
        <f>IFERROR(__xludf.DUMMYFUNCTION("SUM(ARRAYFORMULA((ABS(FILTER($C:$C,NOT(ISBLANK($C:$C)))-KL1))*(((ABS(FILTER($C:$C,NOT(ISBLANK($C:$C)))-KL1)))+1)/2))"),1.13111652E8)</f>
        <v>113111652</v>
      </c>
      <c r="KM3" s="13">
        <f>IFERROR(__xludf.DUMMYFUNCTION("SUM(ARRAYFORMULA((ABS(FILTER($C:$C,NOT(ISBLANK($C:$C)))-KM1))*(((ABS(FILTER($C:$C,NOT(ISBLANK($C:$C)))-KM1)))+1)/2))"),1.12927537E8)</f>
        <v>112927537</v>
      </c>
      <c r="KN3" s="13">
        <f>IFERROR(__xludf.DUMMYFUNCTION("SUM(ARRAYFORMULA((ABS(FILTER($C:$C,NOT(ISBLANK($C:$C)))-KN1))*(((ABS(FILTER($C:$C,NOT(ISBLANK($C:$C)))-KN1)))+1)/2))"),1.12744426E8)</f>
        <v>112744426</v>
      </c>
      <c r="KO3" s="13">
        <f>IFERROR(__xludf.DUMMYFUNCTION("SUM(ARRAYFORMULA((ABS(FILTER($C:$C,NOT(ISBLANK($C:$C)))-KO1))*(((ABS(FILTER($C:$C,NOT(ISBLANK($C:$C)))-KO1)))+1)/2))"),1.12562317E8)</f>
        <v>112562317</v>
      </c>
      <c r="KP3" s="13">
        <f>IFERROR(__xludf.DUMMYFUNCTION("SUM(ARRAYFORMULA((ABS(FILTER($C:$C,NOT(ISBLANK($C:$C)))-KP1))*(((ABS(FILTER($C:$C,NOT(ISBLANK($C:$C)))-KP1)))+1)/2))"),1.12381209E8)</f>
        <v>112381209</v>
      </c>
      <c r="KQ3" s="13">
        <f>IFERROR(__xludf.DUMMYFUNCTION("SUM(ARRAYFORMULA((ABS(FILTER($C:$C,NOT(ISBLANK($C:$C)))-KQ1))*(((ABS(FILTER($C:$C,NOT(ISBLANK($C:$C)))-KQ1)))+1)/2))"),1.12201103E8)</f>
        <v>112201103</v>
      </c>
      <c r="KR3" s="13">
        <f>IFERROR(__xludf.DUMMYFUNCTION("SUM(ARRAYFORMULA((ABS(FILTER($C:$C,NOT(ISBLANK($C:$C)))-KR1))*(((ABS(FILTER($C:$C,NOT(ISBLANK($C:$C)))-KR1)))+1)/2))"),1.12021997E8)</f>
        <v>112021997</v>
      </c>
      <c r="KS3" s="13">
        <f>IFERROR(__xludf.DUMMYFUNCTION("SUM(ARRAYFORMULA((ABS(FILTER($C:$C,NOT(ISBLANK($C:$C)))-KS1))*(((ABS(FILTER($C:$C,NOT(ISBLANK($C:$C)))-KS1)))+1)/2))"),1.11843892E8)</f>
        <v>111843892</v>
      </c>
      <c r="KT3" s="13">
        <f>IFERROR(__xludf.DUMMYFUNCTION("SUM(ARRAYFORMULA((ABS(FILTER($C:$C,NOT(ISBLANK($C:$C)))-KT1))*(((ABS(FILTER($C:$C,NOT(ISBLANK($C:$C)))-KT1)))+1)/2))"),1.11666789E8)</f>
        <v>111666789</v>
      </c>
      <c r="KU3" s="13">
        <f>IFERROR(__xludf.DUMMYFUNCTION("SUM(ARRAYFORMULA((ABS(FILTER($C:$C,NOT(ISBLANK($C:$C)))-KU1))*(((ABS(FILTER($C:$C,NOT(ISBLANK($C:$C)))-KU1)))+1)/2))"),1.11490687E8)</f>
        <v>111490687</v>
      </c>
      <c r="KV3" s="13">
        <f>IFERROR(__xludf.DUMMYFUNCTION("SUM(ARRAYFORMULA((ABS(FILTER($C:$C,NOT(ISBLANK($C:$C)))-KV1))*(((ABS(FILTER($C:$C,NOT(ISBLANK($C:$C)))-KV1)))+1)/2))"),1.11315585E8)</f>
        <v>111315585</v>
      </c>
      <c r="KW3" s="13">
        <f>IFERROR(__xludf.DUMMYFUNCTION("SUM(ARRAYFORMULA((ABS(FILTER($C:$C,NOT(ISBLANK($C:$C)))-KW1))*(((ABS(FILTER($C:$C,NOT(ISBLANK($C:$C)))-KW1)))+1)/2))"),1.11141487E8)</f>
        <v>111141487</v>
      </c>
      <c r="KX3" s="13">
        <f>IFERROR(__xludf.DUMMYFUNCTION("SUM(ARRAYFORMULA((ABS(FILTER($C:$C,NOT(ISBLANK($C:$C)))-KX1))*(((ABS(FILTER($C:$C,NOT(ISBLANK($C:$C)))-KX1)))+1)/2))"),1.1096839E8)</f>
        <v>110968390</v>
      </c>
      <c r="KY3" s="10">
        <f>IFERROR(__xludf.DUMMYFUNCTION("SUM(ARRAYFORMULA((ABS(FILTER($C:$C,NOT(ISBLANK($C:$C)))-KY1))*(((ABS(FILTER($C:$C,NOT(ISBLANK($C:$C)))-KY1)))+1)/2))"),1.10796293E8)</f>
        <v>110796293</v>
      </c>
      <c r="KZ3" s="10">
        <f>IFERROR(__xludf.DUMMYFUNCTION("SUM(ARRAYFORMULA((ABS(FILTER($C:$C,NOT(ISBLANK($C:$C)))-KZ1))*(((ABS(FILTER($C:$C,NOT(ISBLANK($C:$C)))-KZ1)))+1)/2))"),1.10625197E8)</f>
        <v>110625197</v>
      </c>
      <c r="LA3" s="10">
        <f>IFERROR(__xludf.DUMMYFUNCTION("SUM(ARRAYFORMULA((ABS(FILTER($C:$C,NOT(ISBLANK($C:$C)))-LA1))*(((ABS(FILTER($C:$C,NOT(ISBLANK($C:$C)))-LA1)))+1)/2))"),1.10455102E8)</f>
        <v>110455102</v>
      </c>
      <c r="LB3" s="10">
        <f>IFERROR(__xludf.DUMMYFUNCTION("SUM(ARRAYFORMULA((ABS(FILTER($C:$C,NOT(ISBLANK($C:$C)))-LB1))*(((ABS(FILTER($C:$C,NOT(ISBLANK($C:$C)))-LB1)))+1)/2))"),1.10286008E8)</f>
        <v>110286008</v>
      </c>
      <c r="LC3" s="10">
        <f>IFERROR(__xludf.DUMMYFUNCTION("SUM(ARRAYFORMULA((ABS(FILTER($C:$C,NOT(ISBLANK($C:$C)))-LC1))*(((ABS(FILTER($C:$C,NOT(ISBLANK($C:$C)))-LC1)))+1)/2))"),1.10117915E8)</f>
        <v>110117915</v>
      </c>
      <c r="LD3" s="10">
        <f>IFERROR(__xludf.DUMMYFUNCTION("SUM(ARRAYFORMULA((ABS(FILTER($C:$C,NOT(ISBLANK($C:$C)))-LD1))*(((ABS(FILTER($C:$C,NOT(ISBLANK($C:$C)))-LD1)))+1)/2))"),1.09950823E8)</f>
        <v>109950823</v>
      </c>
      <c r="LE3" s="10">
        <f>IFERROR(__xludf.DUMMYFUNCTION("SUM(ARRAYFORMULA((ABS(FILTER($C:$C,NOT(ISBLANK($C:$C)))-LE1))*(((ABS(FILTER($C:$C,NOT(ISBLANK($C:$C)))-LE1)))+1)/2))"),1.09784731E8)</f>
        <v>109784731</v>
      </c>
      <c r="LF3" s="10">
        <f>IFERROR(__xludf.DUMMYFUNCTION("SUM(ARRAYFORMULA((ABS(FILTER($C:$C,NOT(ISBLANK($C:$C)))-LF1))*(((ABS(FILTER($C:$C,NOT(ISBLANK($C:$C)))-LF1)))+1)/2))"),1.09619639E8)</f>
        <v>109619639</v>
      </c>
      <c r="LG3" s="10">
        <f>IFERROR(__xludf.DUMMYFUNCTION("SUM(ARRAYFORMULA((ABS(FILTER($C:$C,NOT(ISBLANK($C:$C)))-LG1))*(((ABS(FILTER($C:$C,NOT(ISBLANK($C:$C)))-LG1)))+1)/2))"),1.09455547E8)</f>
        <v>109455547</v>
      </c>
      <c r="LH3" s="10">
        <f>IFERROR(__xludf.DUMMYFUNCTION("SUM(ARRAYFORMULA((ABS(FILTER($C:$C,NOT(ISBLANK($C:$C)))-LH1))*(((ABS(FILTER($C:$C,NOT(ISBLANK($C:$C)))-LH1)))+1)/2))"),1.09292456E8)</f>
        <v>109292456</v>
      </c>
      <c r="LI3" s="10">
        <f>IFERROR(__xludf.DUMMYFUNCTION("SUM(ARRAYFORMULA((ABS(FILTER($C:$C,NOT(ISBLANK($C:$C)))-LI1))*(((ABS(FILTER($C:$C,NOT(ISBLANK($C:$C)))-LI1)))+1)/2))"),1.09130367E8)</f>
        <v>109130367</v>
      </c>
      <c r="LJ3" s="10">
        <f>IFERROR(__xludf.DUMMYFUNCTION("SUM(ARRAYFORMULA((ABS(FILTER($C:$C,NOT(ISBLANK($C:$C)))-LJ1))*(((ABS(FILTER($C:$C,NOT(ISBLANK($C:$C)))-LJ1)))+1)/2))"),1.08969282E8)</f>
        <v>108969282</v>
      </c>
      <c r="LK3" s="10">
        <f>IFERROR(__xludf.DUMMYFUNCTION("SUM(ARRAYFORMULA((ABS(FILTER($C:$C,NOT(ISBLANK($C:$C)))-LK1))*(((ABS(FILTER($C:$C,NOT(ISBLANK($C:$C)))-LK1)))+1)/2))"),1.08809197E8)</f>
        <v>108809197</v>
      </c>
      <c r="LL3" s="10">
        <f>IFERROR(__xludf.DUMMYFUNCTION("SUM(ARRAYFORMULA((ABS(FILTER($C:$C,NOT(ISBLANK($C:$C)))-LL1))*(((ABS(FILTER($C:$C,NOT(ISBLANK($C:$C)))-LL1)))+1)/2))"),1.08650113E8)</f>
        <v>108650113</v>
      </c>
      <c r="LM3" s="10">
        <f>IFERROR(__xludf.DUMMYFUNCTION("SUM(ARRAYFORMULA((ABS(FILTER($C:$C,NOT(ISBLANK($C:$C)))-LM1))*(((ABS(FILTER($C:$C,NOT(ISBLANK($C:$C)))-LM1)))+1)/2))"),1.08492031E8)</f>
        <v>108492031</v>
      </c>
      <c r="LN3" s="10">
        <f>IFERROR(__xludf.DUMMYFUNCTION("SUM(ARRAYFORMULA((ABS(FILTER($C:$C,NOT(ISBLANK($C:$C)))-LN1))*(((ABS(FILTER($C:$C,NOT(ISBLANK($C:$C)))-LN1)))+1)/2))"),1.08334949E8)</f>
        <v>108334949</v>
      </c>
      <c r="LO3" s="10">
        <f>IFERROR(__xludf.DUMMYFUNCTION("SUM(ARRAYFORMULA((ABS(FILTER($C:$C,NOT(ISBLANK($C:$C)))-LO1))*(((ABS(FILTER($C:$C,NOT(ISBLANK($C:$C)))-LO1)))+1)/2))"),1.08178867E8)</f>
        <v>108178867</v>
      </c>
      <c r="LP3" s="13">
        <f>IFERROR(__xludf.DUMMYFUNCTION("SUM(ARRAYFORMULA((ABS(FILTER($C:$C,NOT(ISBLANK($C:$C)))-LP1))*(((ABS(FILTER($C:$C,NOT(ISBLANK($C:$C)))-LP1)))+1)/2))"),1.08023785E8)</f>
        <v>108023785</v>
      </c>
      <c r="LQ3" s="13">
        <f>IFERROR(__xludf.DUMMYFUNCTION("SUM(ARRAYFORMULA((ABS(FILTER($C:$C,NOT(ISBLANK($C:$C)))-LQ1))*(((ABS(FILTER($C:$C,NOT(ISBLANK($C:$C)))-LQ1)))+1)/2))"),1.07869703E8)</f>
        <v>107869703</v>
      </c>
      <c r="LR3" s="13">
        <f>IFERROR(__xludf.DUMMYFUNCTION("SUM(ARRAYFORMULA((ABS(FILTER($C:$C,NOT(ISBLANK($C:$C)))-LR1))*(((ABS(FILTER($C:$C,NOT(ISBLANK($C:$C)))-LR1)))+1)/2))"),1.07716621E8)</f>
        <v>107716621</v>
      </c>
      <c r="LS3" s="13">
        <f>IFERROR(__xludf.DUMMYFUNCTION("SUM(ARRAYFORMULA((ABS(FILTER($C:$C,NOT(ISBLANK($C:$C)))-LS1))*(((ABS(FILTER($C:$C,NOT(ISBLANK($C:$C)))-LS1)))+1)/2))"),1.0756454E8)</f>
        <v>107564540</v>
      </c>
      <c r="LT3" s="13">
        <f>IFERROR(__xludf.DUMMYFUNCTION("SUM(ARRAYFORMULA((ABS(FILTER($C:$C,NOT(ISBLANK($C:$C)))-LT1))*(((ABS(FILTER($C:$C,NOT(ISBLANK($C:$C)))-LT1)))+1)/2))"),1.07413459E8)</f>
        <v>107413459</v>
      </c>
      <c r="LU3" s="13">
        <f>IFERROR(__xludf.DUMMYFUNCTION("SUM(ARRAYFORMULA((ABS(FILTER($C:$C,NOT(ISBLANK($C:$C)))-LU1))*(((ABS(FILTER($C:$C,NOT(ISBLANK($C:$C)))-LU1)))+1)/2))"),1.07263378E8)</f>
        <v>107263378</v>
      </c>
      <c r="LV3" s="13">
        <f>IFERROR(__xludf.DUMMYFUNCTION("SUM(ARRAYFORMULA((ABS(FILTER($C:$C,NOT(ISBLANK($C:$C)))-LV1))*(((ABS(FILTER($C:$C,NOT(ISBLANK($C:$C)))-LV1)))+1)/2))"),1.07114299E8)</f>
        <v>107114299</v>
      </c>
      <c r="LW3" s="13">
        <f>IFERROR(__xludf.DUMMYFUNCTION("SUM(ARRAYFORMULA((ABS(FILTER($C:$C,NOT(ISBLANK($C:$C)))-LW1))*(((ABS(FILTER($C:$C,NOT(ISBLANK($C:$C)))-LW1)))+1)/2))"),1.0696622E8)</f>
        <v>106966220</v>
      </c>
      <c r="LX3" s="13">
        <f>IFERROR(__xludf.DUMMYFUNCTION("SUM(ARRAYFORMULA((ABS(FILTER($C:$C,NOT(ISBLANK($C:$C)))-LX1))*(((ABS(FILTER($C:$C,NOT(ISBLANK($C:$C)))-LX1)))+1)/2))"),1.06819142E8)</f>
        <v>106819142</v>
      </c>
      <c r="LY3" s="13">
        <f>IFERROR(__xludf.DUMMYFUNCTION("SUM(ARRAYFORMULA((ABS(FILTER($C:$C,NOT(ISBLANK($C:$C)))-LY1))*(((ABS(FILTER($C:$C,NOT(ISBLANK($C:$C)))-LY1)))+1)/2))"),1.06673065E8)</f>
        <v>106673065</v>
      </c>
      <c r="LZ3" s="13">
        <f>IFERROR(__xludf.DUMMYFUNCTION("SUM(ARRAYFORMULA((ABS(FILTER($C:$C,NOT(ISBLANK($C:$C)))-LZ1))*(((ABS(FILTER($C:$C,NOT(ISBLANK($C:$C)))-LZ1)))+1)/2))"),1.0652799E8)</f>
        <v>106527990</v>
      </c>
      <c r="MA3" s="13">
        <f>IFERROR(__xludf.DUMMYFUNCTION("SUM(ARRAYFORMULA((ABS(FILTER($C:$C,NOT(ISBLANK($C:$C)))-MA1))*(((ABS(FILTER($C:$C,NOT(ISBLANK($C:$C)))-MA1)))+1)/2))"),1.06383916E8)</f>
        <v>106383916</v>
      </c>
      <c r="MB3" s="13">
        <f>IFERROR(__xludf.DUMMYFUNCTION("SUM(ARRAYFORMULA((ABS(FILTER($C:$C,NOT(ISBLANK($C:$C)))-MB1))*(((ABS(FILTER($C:$C,NOT(ISBLANK($C:$C)))-MB1)))+1)/2))"),1.06240842E8)</f>
        <v>106240842</v>
      </c>
      <c r="MC3" s="13">
        <f>IFERROR(__xludf.DUMMYFUNCTION("SUM(ARRAYFORMULA((ABS(FILTER($C:$C,NOT(ISBLANK($C:$C)))-MC1))*(((ABS(FILTER($C:$C,NOT(ISBLANK($C:$C)))-MC1)))+1)/2))"),1.06098769E8)</f>
        <v>106098769</v>
      </c>
      <c r="MD3" s="13">
        <f>IFERROR(__xludf.DUMMYFUNCTION("SUM(ARRAYFORMULA((ABS(FILTER($C:$C,NOT(ISBLANK($C:$C)))-MD1))*(((ABS(FILTER($C:$C,NOT(ISBLANK($C:$C)))-MD1)))+1)/2))"),1.05957697E8)</f>
        <v>105957697</v>
      </c>
      <c r="ME3" s="13">
        <f>IFERROR(__xludf.DUMMYFUNCTION("SUM(ARRAYFORMULA((ABS(FILTER($C:$C,NOT(ISBLANK($C:$C)))-ME1))*(((ABS(FILTER($C:$C,NOT(ISBLANK($C:$C)))-ME1)))+1)/2))"),1.05817627E8)</f>
        <v>105817627</v>
      </c>
      <c r="MF3" s="13">
        <f>IFERROR(__xludf.DUMMYFUNCTION("SUM(ARRAYFORMULA((ABS(FILTER($C:$C,NOT(ISBLANK($C:$C)))-MF1))*(((ABS(FILTER($C:$C,NOT(ISBLANK($C:$C)))-MF1)))+1)/2))"),1.0567856E8)</f>
        <v>105678560</v>
      </c>
      <c r="MG3" s="10">
        <f>IFERROR(__xludf.DUMMYFUNCTION("SUM(ARRAYFORMULA((ABS(FILTER($C:$C,NOT(ISBLANK($C:$C)))-MG1))*(((ABS(FILTER($C:$C,NOT(ISBLANK($C:$C)))-MG1)))+1)/2))"),1.05540493E8)</f>
        <v>105540493</v>
      </c>
      <c r="MH3" s="10">
        <f>IFERROR(__xludf.DUMMYFUNCTION("SUM(ARRAYFORMULA((ABS(FILTER($C:$C,NOT(ISBLANK($C:$C)))-MH1))*(((ABS(FILTER($C:$C,NOT(ISBLANK($C:$C)))-MH1)))+1)/2))"),1.05403426E8)</f>
        <v>105403426</v>
      </c>
      <c r="MI3" s="10">
        <f>IFERROR(__xludf.DUMMYFUNCTION("SUM(ARRAYFORMULA((ABS(FILTER($C:$C,NOT(ISBLANK($C:$C)))-MI1))*(((ABS(FILTER($C:$C,NOT(ISBLANK($C:$C)))-MI1)))+1)/2))"),1.0526736E8)</f>
        <v>105267360</v>
      </c>
      <c r="MJ3" s="10">
        <f>IFERROR(__xludf.DUMMYFUNCTION("SUM(ARRAYFORMULA((ABS(FILTER($C:$C,NOT(ISBLANK($C:$C)))-MJ1))*(((ABS(FILTER($C:$C,NOT(ISBLANK($C:$C)))-MJ1)))+1)/2))"),1.05132295E8)</f>
        <v>105132295</v>
      </c>
      <c r="MK3" s="10">
        <f>IFERROR(__xludf.DUMMYFUNCTION("SUM(ARRAYFORMULA((ABS(FILTER($C:$C,NOT(ISBLANK($C:$C)))-MK1))*(((ABS(FILTER($C:$C,NOT(ISBLANK($C:$C)))-MK1)))+1)/2))"),1.04998231E8)</f>
        <v>104998231</v>
      </c>
      <c r="ML3" s="10">
        <f>IFERROR(__xludf.DUMMYFUNCTION("SUM(ARRAYFORMULA((ABS(FILTER($C:$C,NOT(ISBLANK($C:$C)))-ML1))*(((ABS(FILTER($C:$C,NOT(ISBLANK($C:$C)))-ML1)))+1)/2))"),1.04865168E8)</f>
        <v>104865168</v>
      </c>
      <c r="MM3" s="10">
        <f>IFERROR(__xludf.DUMMYFUNCTION("SUM(ARRAYFORMULA((ABS(FILTER($C:$C,NOT(ISBLANK($C:$C)))-MM1))*(((ABS(FILTER($C:$C,NOT(ISBLANK($C:$C)))-MM1)))+1)/2))"),1.04733106E8)</f>
        <v>104733106</v>
      </c>
      <c r="MN3" s="10">
        <f>IFERROR(__xludf.DUMMYFUNCTION("SUM(ARRAYFORMULA((ABS(FILTER($C:$C,NOT(ISBLANK($C:$C)))-MN1))*(((ABS(FILTER($C:$C,NOT(ISBLANK($C:$C)))-MN1)))+1)/2))"),1.04602045E8)</f>
        <v>104602045</v>
      </c>
      <c r="MO3" s="10">
        <f>IFERROR(__xludf.DUMMYFUNCTION("SUM(ARRAYFORMULA((ABS(FILTER($C:$C,NOT(ISBLANK($C:$C)))-MO1))*(((ABS(FILTER($C:$C,NOT(ISBLANK($C:$C)))-MO1)))+1)/2))"),1.04471986E8)</f>
        <v>104471986</v>
      </c>
      <c r="MP3" s="10">
        <f>IFERROR(__xludf.DUMMYFUNCTION("SUM(ARRAYFORMULA((ABS(FILTER($C:$C,NOT(ISBLANK($C:$C)))-MP1))*(((ABS(FILTER($C:$C,NOT(ISBLANK($C:$C)))-MP1)))+1)/2))"),1.04342929E8)</f>
        <v>104342929</v>
      </c>
      <c r="MQ3" s="10">
        <f>IFERROR(__xludf.DUMMYFUNCTION("SUM(ARRAYFORMULA((ABS(FILTER($C:$C,NOT(ISBLANK($C:$C)))-MQ1))*(((ABS(FILTER($C:$C,NOT(ISBLANK($C:$C)))-MQ1)))+1)/2))"),1.04214877E8)</f>
        <v>104214877</v>
      </c>
      <c r="MR3" s="10">
        <f>IFERROR(__xludf.DUMMYFUNCTION("SUM(ARRAYFORMULA((ABS(FILTER($C:$C,NOT(ISBLANK($C:$C)))-MR1))*(((ABS(FILTER($C:$C,NOT(ISBLANK($C:$C)))-MR1)))+1)/2))"),1.04087825E8)</f>
        <v>104087825</v>
      </c>
      <c r="MS3" s="10">
        <f>IFERROR(__xludf.DUMMYFUNCTION("SUM(ARRAYFORMULA((ABS(FILTER($C:$C,NOT(ISBLANK($C:$C)))-MS1))*(((ABS(FILTER($C:$C,NOT(ISBLANK($C:$C)))-MS1)))+1)/2))"),1.03961773E8)</f>
        <v>103961773</v>
      </c>
      <c r="MT3" s="10">
        <f>IFERROR(__xludf.DUMMYFUNCTION("SUM(ARRAYFORMULA((ABS(FILTER($C:$C,NOT(ISBLANK($C:$C)))-MT1))*(((ABS(FILTER($C:$C,NOT(ISBLANK($C:$C)))-MT1)))+1)/2))"),1.03836721E8)</f>
        <v>103836721</v>
      </c>
      <c r="MU3" s="10">
        <f>IFERROR(__xludf.DUMMYFUNCTION("SUM(ARRAYFORMULA((ABS(FILTER($C:$C,NOT(ISBLANK($C:$C)))-MU1))*(((ABS(FILTER($C:$C,NOT(ISBLANK($C:$C)))-MU1)))+1)/2))"),1.0371267E8)</f>
        <v>103712670</v>
      </c>
      <c r="MV3" s="10">
        <f>IFERROR(__xludf.DUMMYFUNCTION("SUM(ARRAYFORMULA((ABS(FILTER($C:$C,NOT(ISBLANK($C:$C)))-MV1))*(((ABS(FILTER($C:$C,NOT(ISBLANK($C:$C)))-MV1)))+1)/2))"),1.0358962E8)</f>
        <v>103589620</v>
      </c>
      <c r="MW3" s="10">
        <f>IFERROR(__xludf.DUMMYFUNCTION("SUM(ARRAYFORMULA((ABS(FILTER($C:$C,NOT(ISBLANK($C:$C)))-MW1))*(((ABS(FILTER($C:$C,NOT(ISBLANK($C:$C)))-MW1)))+1)/2))"),1.0346757E8)</f>
        <v>103467570</v>
      </c>
      <c r="MX3" s="13">
        <f>IFERROR(__xludf.DUMMYFUNCTION("SUM(ARRAYFORMULA((ABS(FILTER($C:$C,NOT(ISBLANK($C:$C)))-MX1))*(((ABS(FILTER($C:$C,NOT(ISBLANK($C:$C)))-MX1)))+1)/2))"),1.03346521E8)</f>
        <v>103346521</v>
      </c>
      <c r="MY3" s="13">
        <f>IFERROR(__xludf.DUMMYFUNCTION("SUM(ARRAYFORMULA((ABS(FILTER($C:$C,NOT(ISBLANK($C:$C)))-MY1))*(((ABS(FILTER($C:$C,NOT(ISBLANK($C:$C)))-MY1)))+1)/2))"),1.03226474E8)</f>
        <v>103226474</v>
      </c>
      <c r="MZ3" s="13">
        <f>IFERROR(__xludf.DUMMYFUNCTION("SUM(ARRAYFORMULA((ABS(FILTER($C:$C,NOT(ISBLANK($C:$C)))-MZ1))*(((ABS(FILTER($C:$C,NOT(ISBLANK($C:$C)))-MZ1)))+1)/2))"),1.03107427E8)</f>
        <v>103107427</v>
      </c>
      <c r="NA3" s="13">
        <f>IFERROR(__xludf.DUMMYFUNCTION("SUM(ARRAYFORMULA((ABS(FILTER($C:$C,NOT(ISBLANK($C:$C)))-NA1))*(((ABS(FILTER($C:$C,NOT(ISBLANK($C:$C)))-NA1)))+1)/2))"),1.0298938E8)</f>
        <v>102989380</v>
      </c>
      <c r="NB3" s="13">
        <f>IFERROR(__xludf.DUMMYFUNCTION("SUM(ARRAYFORMULA((ABS(FILTER($C:$C,NOT(ISBLANK($C:$C)))-NB1))*(((ABS(FILTER($C:$C,NOT(ISBLANK($C:$C)))-NB1)))+1)/2))"),1.02872333E8)</f>
        <v>102872333</v>
      </c>
      <c r="NC3" s="13">
        <f>IFERROR(__xludf.DUMMYFUNCTION("SUM(ARRAYFORMULA((ABS(FILTER($C:$C,NOT(ISBLANK($C:$C)))-NC1))*(((ABS(FILTER($C:$C,NOT(ISBLANK($C:$C)))-NC1)))+1)/2))"),1.02756286E8)</f>
        <v>102756286</v>
      </c>
      <c r="ND3" s="13">
        <f>IFERROR(__xludf.DUMMYFUNCTION("SUM(ARRAYFORMULA((ABS(FILTER($C:$C,NOT(ISBLANK($C:$C)))-ND1))*(((ABS(FILTER($C:$C,NOT(ISBLANK($C:$C)))-ND1)))+1)/2))"),1.02641239E8)</f>
        <v>102641239</v>
      </c>
      <c r="NE3" s="13">
        <f>IFERROR(__xludf.DUMMYFUNCTION("SUM(ARRAYFORMULA((ABS(FILTER($C:$C,NOT(ISBLANK($C:$C)))-NE1))*(((ABS(FILTER($C:$C,NOT(ISBLANK($C:$C)))-NE1)))+1)/2))"),1.02527194E8)</f>
        <v>102527194</v>
      </c>
      <c r="NF3" s="13">
        <f>IFERROR(__xludf.DUMMYFUNCTION("SUM(ARRAYFORMULA((ABS(FILTER($C:$C,NOT(ISBLANK($C:$C)))-NF1))*(((ABS(FILTER($C:$C,NOT(ISBLANK($C:$C)))-NF1)))+1)/2))"),1.02414149E8)</f>
        <v>102414149</v>
      </c>
      <c r="NG3" s="13">
        <f>IFERROR(__xludf.DUMMYFUNCTION("SUM(ARRAYFORMULA((ABS(FILTER($C:$C,NOT(ISBLANK($C:$C)))-NG1))*(((ABS(FILTER($C:$C,NOT(ISBLANK($C:$C)))-NG1)))+1)/2))"),1.02302105E8)</f>
        <v>102302105</v>
      </c>
      <c r="NH3" s="13">
        <f>IFERROR(__xludf.DUMMYFUNCTION("SUM(ARRAYFORMULA((ABS(FILTER($C:$C,NOT(ISBLANK($C:$C)))-NH1))*(((ABS(FILTER($C:$C,NOT(ISBLANK($C:$C)))-NH1)))+1)/2))"),1.02191061E8)</f>
        <v>102191061</v>
      </c>
      <c r="NI3" s="13">
        <f>IFERROR(__xludf.DUMMYFUNCTION("SUM(ARRAYFORMULA((ABS(FILTER($C:$C,NOT(ISBLANK($C:$C)))-NI1))*(((ABS(FILTER($C:$C,NOT(ISBLANK($C:$C)))-NI1)))+1)/2))"),1.0208102E8)</f>
        <v>102081020</v>
      </c>
      <c r="NJ3" s="13">
        <f>IFERROR(__xludf.DUMMYFUNCTION("SUM(ARRAYFORMULA((ABS(FILTER($C:$C,NOT(ISBLANK($C:$C)))-NJ1))*(((ABS(FILTER($C:$C,NOT(ISBLANK($C:$C)))-NJ1)))+1)/2))"),1.0197198E8)</f>
        <v>101971980</v>
      </c>
      <c r="NK3" s="13">
        <f>IFERROR(__xludf.DUMMYFUNCTION("SUM(ARRAYFORMULA((ABS(FILTER($C:$C,NOT(ISBLANK($C:$C)))-NK1))*(((ABS(FILTER($C:$C,NOT(ISBLANK($C:$C)))-NK1)))+1)/2))"),1.0186394E8)</f>
        <v>101863940</v>
      </c>
      <c r="NL3" s="13">
        <f>IFERROR(__xludf.DUMMYFUNCTION("SUM(ARRAYFORMULA((ABS(FILTER($C:$C,NOT(ISBLANK($C:$C)))-NL1))*(((ABS(FILTER($C:$C,NOT(ISBLANK($C:$C)))-NL1)))+1)/2))"),1.017569E8)</f>
        <v>101756900</v>
      </c>
      <c r="NM3" s="13">
        <f>IFERROR(__xludf.DUMMYFUNCTION("SUM(ARRAYFORMULA((ABS(FILTER($C:$C,NOT(ISBLANK($C:$C)))-NM1))*(((ABS(FILTER($C:$C,NOT(ISBLANK($C:$C)))-NM1)))+1)/2))"),1.0165086E8)</f>
        <v>101650860</v>
      </c>
      <c r="NN3" s="13">
        <f>IFERROR(__xludf.DUMMYFUNCTION("SUM(ARRAYFORMULA((ABS(FILTER($C:$C,NOT(ISBLANK($C:$C)))-NN1))*(((ABS(FILTER($C:$C,NOT(ISBLANK($C:$C)))-NN1)))+1)/2))"),1.01545821E8)</f>
        <v>101545821</v>
      </c>
      <c r="NO3" s="10">
        <f>IFERROR(__xludf.DUMMYFUNCTION("SUM(ARRAYFORMULA((ABS(FILTER($C:$C,NOT(ISBLANK($C:$C)))-NO1))*(((ABS(FILTER($C:$C,NOT(ISBLANK($C:$C)))-NO1)))+1)/2))"),1.01441782E8)</f>
        <v>101441782</v>
      </c>
      <c r="NP3" s="10">
        <f>IFERROR(__xludf.DUMMYFUNCTION("SUM(ARRAYFORMULA((ABS(FILTER($C:$C,NOT(ISBLANK($C:$C)))-NP1))*(((ABS(FILTER($C:$C,NOT(ISBLANK($C:$C)))-NP1)))+1)/2))"),1.01338743E8)</f>
        <v>101338743</v>
      </c>
      <c r="NQ3" s="10">
        <f>IFERROR(__xludf.DUMMYFUNCTION("SUM(ARRAYFORMULA((ABS(FILTER($C:$C,NOT(ISBLANK($C:$C)))-NQ1))*(((ABS(FILTER($C:$C,NOT(ISBLANK($C:$C)))-NQ1)))+1)/2))"),1.01236704E8)</f>
        <v>101236704</v>
      </c>
      <c r="NR3" s="10">
        <f>IFERROR(__xludf.DUMMYFUNCTION("SUM(ARRAYFORMULA((ABS(FILTER($C:$C,NOT(ISBLANK($C:$C)))-NR1))*(((ABS(FILTER($C:$C,NOT(ISBLANK($C:$C)))-NR1)))+1)/2))"),1.01135665E8)</f>
        <v>101135665</v>
      </c>
      <c r="NS3" s="10">
        <f>IFERROR(__xludf.DUMMYFUNCTION("SUM(ARRAYFORMULA((ABS(FILTER($C:$C,NOT(ISBLANK($C:$C)))-NS1))*(((ABS(FILTER($C:$C,NOT(ISBLANK($C:$C)))-NS1)))+1)/2))"),1.01035626E8)</f>
        <v>101035626</v>
      </c>
      <c r="NT3" s="10">
        <f>IFERROR(__xludf.DUMMYFUNCTION("SUM(ARRAYFORMULA((ABS(FILTER($C:$C,NOT(ISBLANK($C:$C)))-NT1))*(((ABS(FILTER($C:$C,NOT(ISBLANK($C:$C)))-NT1)))+1)/2))"),1.0093659E8)</f>
        <v>100936590</v>
      </c>
      <c r="NU3" s="10">
        <f>IFERROR(__xludf.DUMMYFUNCTION("SUM(ARRAYFORMULA((ABS(FILTER($C:$C,NOT(ISBLANK($C:$C)))-NU1))*(((ABS(FILTER($C:$C,NOT(ISBLANK($C:$C)))-NU1)))+1)/2))"),1.00838557E8)</f>
        <v>100838557</v>
      </c>
      <c r="NV3" s="10">
        <f>IFERROR(__xludf.DUMMYFUNCTION("SUM(ARRAYFORMULA((ABS(FILTER($C:$C,NOT(ISBLANK($C:$C)))-NV1))*(((ABS(FILTER($C:$C,NOT(ISBLANK($C:$C)))-NV1)))+1)/2))"),1.00741525E8)</f>
        <v>100741525</v>
      </c>
      <c r="NW3" s="10">
        <f>IFERROR(__xludf.DUMMYFUNCTION("SUM(ARRAYFORMULA((ABS(FILTER($C:$C,NOT(ISBLANK($C:$C)))-NW1))*(((ABS(FILTER($C:$C,NOT(ISBLANK($C:$C)))-NW1)))+1)/2))"),1.00645494E8)</f>
        <v>100645494</v>
      </c>
      <c r="NX3" s="10">
        <f>IFERROR(__xludf.DUMMYFUNCTION("SUM(ARRAYFORMULA((ABS(FILTER($C:$C,NOT(ISBLANK($C:$C)))-NX1))*(((ABS(FILTER($C:$C,NOT(ISBLANK($C:$C)))-NX1)))+1)/2))"),1.00550465E8)</f>
        <v>100550465</v>
      </c>
      <c r="NY3" s="10">
        <f>IFERROR(__xludf.DUMMYFUNCTION("SUM(ARRAYFORMULA((ABS(FILTER($C:$C,NOT(ISBLANK($C:$C)))-NY1))*(((ABS(FILTER($C:$C,NOT(ISBLANK($C:$C)))-NY1)))+1)/2))"),1.00456437E8)</f>
        <v>100456437</v>
      </c>
      <c r="NZ3" s="10">
        <f>IFERROR(__xludf.DUMMYFUNCTION("SUM(ARRAYFORMULA((ABS(FILTER($C:$C,NOT(ISBLANK($C:$C)))-NZ1))*(((ABS(FILTER($C:$C,NOT(ISBLANK($C:$C)))-NZ1)))+1)/2))"),1.00363409E8)</f>
        <v>100363409</v>
      </c>
      <c r="OA3" s="10">
        <f>IFERROR(__xludf.DUMMYFUNCTION("SUM(ARRAYFORMULA((ABS(FILTER($C:$C,NOT(ISBLANK($C:$C)))-OA1))*(((ABS(FILTER($C:$C,NOT(ISBLANK($C:$C)))-OA1)))+1)/2))"),1.00271384E8)</f>
        <v>100271384</v>
      </c>
      <c r="OB3" s="10">
        <f>IFERROR(__xludf.DUMMYFUNCTION("SUM(ARRAYFORMULA((ABS(FILTER($C:$C,NOT(ISBLANK($C:$C)))-OB1))*(((ABS(FILTER($C:$C,NOT(ISBLANK($C:$C)))-OB1)))+1)/2))"),1.0018036E8)</f>
        <v>100180360</v>
      </c>
      <c r="OC3" s="10">
        <f>IFERROR(__xludf.DUMMYFUNCTION("SUM(ARRAYFORMULA((ABS(FILTER($C:$C,NOT(ISBLANK($C:$C)))-OC1))*(((ABS(FILTER($C:$C,NOT(ISBLANK($C:$C)))-OC1)))+1)/2))"),1.00090336E8)</f>
        <v>100090336</v>
      </c>
      <c r="OD3" s="10">
        <f>IFERROR(__xludf.DUMMYFUNCTION("SUM(ARRAYFORMULA((ABS(FILTER($C:$C,NOT(ISBLANK($C:$C)))-OD1))*(((ABS(FILTER($C:$C,NOT(ISBLANK($C:$C)))-OD1)))+1)/2))"),1.00001312E8)</f>
        <v>100001312</v>
      </c>
      <c r="OE3" s="10">
        <f>IFERROR(__xludf.DUMMYFUNCTION("SUM(ARRAYFORMULA((ABS(FILTER($C:$C,NOT(ISBLANK($C:$C)))-OE1))*(((ABS(FILTER($C:$C,NOT(ISBLANK($C:$C)))-OE1)))+1)/2))"),9.9913289E7)</f>
        <v>99913289</v>
      </c>
      <c r="OF3" s="13">
        <f>IFERROR(__xludf.DUMMYFUNCTION("SUM(ARRAYFORMULA((ABS(FILTER($C:$C,NOT(ISBLANK($C:$C)))-OF1))*(((ABS(FILTER($C:$C,NOT(ISBLANK($C:$C)))-OF1)))+1)/2))"),9.9826266E7)</f>
        <v>99826266</v>
      </c>
      <c r="OG3" s="13">
        <f>IFERROR(__xludf.DUMMYFUNCTION("SUM(ARRAYFORMULA((ABS(FILTER($C:$C,NOT(ISBLANK($C:$C)))-OG1))*(((ABS(FILTER($C:$C,NOT(ISBLANK($C:$C)))-OG1)))+1)/2))"),9.9740244E7)</f>
        <v>99740244</v>
      </c>
      <c r="OH3" s="13">
        <f>IFERROR(__xludf.DUMMYFUNCTION("SUM(ARRAYFORMULA((ABS(FILTER($C:$C,NOT(ISBLANK($C:$C)))-OH1))*(((ABS(FILTER($C:$C,NOT(ISBLANK($C:$C)))-OH1)))+1)/2))"),9.9655223E7)</f>
        <v>99655223</v>
      </c>
      <c r="OI3" s="13">
        <f>IFERROR(__xludf.DUMMYFUNCTION("SUM(ARRAYFORMULA((ABS(FILTER($C:$C,NOT(ISBLANK($C:$C)))-OI1))*(((ABS(FILTER($C:$C,NOT(ISBLANK($C:$C)))-OI1)))+1)/2))"),9.9571204E7)</f>
        <v>99571204</v>
      </c>
      <c r="OJ3" s="13">
        <f>IFERROR(__xludf.DUMMYFUNCTION("SUM(ARRAYFORMULA((ABS(FILTER($C:$C,NOT(ISBLANK($C:$C)))-OJ1))*(((ABS(FILTER($C:$C,NOT(ISBLANK($C:$C)))-OJ1)))+1)/2))"),9.9488185E7)</f>
        <v>99488185</v>
      </c>
      <c r="OK3" s="13">
        <f>IFERROR(__xludf.DUMMYFUNCTION("SUM(ARRAYFORMULA((ABS(FILTER($C:$C,NOT(ISBLANK($C:$C)))-OK1))*(((ABS(FILTER($C:$C,NOT(ISBLANK($C:$C)))-OK1)))+1)/2))"),9.9406167E7)</f>
        <v>99406167</v>
      </c>
      <c r="OL3" s="13">
        <f>IFERROR(__xludf.DUMMYFUNCTION("SUM(ARRAYFORMULA((ABS(FILTER($C:$C,NOT(ISBLANK($C:$C)))-OL1))*(((ABS(FILTER($C:$C,NOT(ISBLANK($C:$C)))-OL1)))+1)/2))"),9.932515E7)</f>
        <v>99325150</v>
      </c>
      <c r="OM3" s="13">
        <f>IFERROR(__xludf.DUMMYFUNCTION("SUM(ARRAYFORMULA((ABS(FILTER($C:$C,NOT(ISBLANK($C:$C)))-OM1))*(((ABS(FILTER($C:$C,NOT(ISBLANK($C:$C)))-OM1)))+1)/2))"),9.9245134E7)</f>
        <v>99245134</v>
      </c>
      <c r="ON3" s="13">
        <f>IFERROR(__xludf.DUMMYFUNCTION("SUM(ARRAYFORMULA((ABS(FILTER($C:$C,NOT(ISBLANK($C:$C)))-ON1))*(((ABS(FILTER($C:$C,NOT(ISBLANK($C:$C)))-ON1)))+1)/2))"),9.9166118E7)</f>
        <v>99166118</v>
      </c>
      <c r="OO3" s="13">
        <f>IFERROR(__xludf.DUMMYFUNCTION("SUM(ARRAYFORMULA((ABS(FILTER($C:$C,NOT(ISBLANK($C:$C)))-OO1))*(((ABS(FILTER($C:$C,NOT(ISBLANK($C:$C)))-OO1)))+1)/2))"),9.9088103E7)</f>
        <v>99088103</v>
      </c>
      <c r="OP3" s="13">
        <f>IFERROR(__xludf.DUMMYFUNCTION("SUM(ARRAYFORMULA((ABS(FILTER($C:$C,NOT(ISBLANK($C:$C)))-OP1))*(((ABS(FILTER($C:$C,NOT(ISBLANK($C:$C)))-OP1)))+1)/2))"),9.9011089E7)</f>
        <v>99011089</v>
      </c>
      <c r="OQ3" s="13">
        <f>IFERROR(__xludf.DUMMYFUNCTION("SUM(ARRAYFORMULA((ABS(FILTER($C:$C,NOT(ISBLANK($C:$C)))-OQ1))*(((ABS(FILTER($C:$C,NOT(ISBLANK($C:$C)))-OQ1)))+1)/2))"),9.8935075E7)</f>
        <v>98935075</v>
      </c>
      <c r="OR3" s="13">
        <f>IFERROR(__xludf.DUMMYFUNCTION("SUM(ARRAYFORMULA((ABS(FILTER($C:$C,NOT(ISBLANK($C:$C)))-OR1))*(((ABS(FILTER($C:$C,NOT(ISBLANK($C:$C)))-OR1)))+1)/2))"),9.8860061E7)</f>
        <v>98860061</v>
      </c>
      <c r="OS3" s="13">
        <f>IFERROR(__xludf.DUMMYFUNCTION("SUM(ARRAYFORMULA((ABS(FILTER($C:$C,NOT(ISBLANK($C:$C)))-OS1))*(((ABS(FILTER($C:$C,NOT(ISBLANK($C:$C)))-OS1)))+1)/2))"),9.8786048E7)</f>
        <v>98786048</v>
      </c>
      <c r="OT3" s="13">
        <f>IFERROR(__xludf.DUMMYFUNCTION("SUM(ARRAYFORMULA((ABS(FILTER($C:$C,NOT(ISBLANK($C:$C)))-OT1))*(((ABS(FILTER($C:$C,NOT(ISBLANK($C:$C)))-OT1)))+1)/2))"),9.8713035E7)</f>
        <v>98713035</v>
      </c>
      <c r="OU3" s="13">
        <f>IFERROR(__xludf.DUMMYFUNCTION("SUM(ARRAYFORMULA((ABS(FILTER($C:$C,NOT(ISBLANK($C:$C)))-OU1))*(((ABS(FILTER($C:$C,NOT(ISBLANK($C:$C)))-OU1)))+1)/2))"),9.8641024E7)</f>
        <v>98641024</v>
      </c>
      <c r="OV3" s="13">
        <f>IFERROR(__xludf.DUMMYFUNCTION("SUM(ARRAYFORMULA((ABS(FILTER($C:$C,NOT(ISBLANK($C:$C)))-OV1))*(((ABS(FILTER($C:$C,NOT(ISBLANK($C:$C)))-OV1)))+1)/2))"),9.8570013E7)</f>
        <v>98570013</v>
      </c>
      <c r="OW3" s="10">
        <f>IFERROR(__xludf.DUMMYFUNCTION("SUM(ARRAYFORMULA((ABS(FILTER($C:$C,NOT(ISBLANK($C:$C)))-OW1))*(((ABS(FILTER($C:$C,NOT(ISBLANK($C:$C)))-OW1)))+1)/2))"),9.8500003E7)</f>
        <v>98500003</v>
      </c>
      <c r="OX3" s="10">
        <f>IFERROR(__xludf.DUMMYFUNCTION("SUM(ARRAYFORMULA((ABS(FILTER($C:$C,NOT(ISBLANK($C:$C)))-OX1))*(((ABS(FILTER($C:$C,NOT(ISBLANK($C:$C)))-OX1)))+1)/2))"),9.8430996E7)</f>
        <v>98430996</v>
      </c>
      <c r="OY3" s="10">
        <f>IFERROR(__xludf.DUMMYFUNCTION("SUM(ARRAYFORMULA((ABS(FILTER($C:$C,NOT(ISBLANK($C:$C)))-OY1))*(((ABS(FILTER($C:$C,NOT(ISBLANK($C:$C)))-OY1)))+1)/2))"),9.836299E7)</f>
        <v>98362990</v>
      </c>
      <c r="OZ3" s="10">
        <f>IFERROR(__xludf.DUMMYFUNCTION("SUM(ARRAYFORMULA((ABS(FILTER($C:$C,NOT(ISBLANK($C:$C)))-OZ1))*(((ABS(FILTER($C:$C,NOT(ISBLANK($C:$C)))-OZ1)))+1)/2))"),9.8295984E7)</f>
        <v>98295984</v>
      </c>
      <c r="PA3" s="10">
        <f>IFERROR(__xludf.DUMMYFUNCTION("SUM(ARRAYFORMULA((ABS(FILTER($C:$C,NOT(ISBLANK($C:$C)))-PA1))*(((ABS(FILTER($C:$C,NOT(ISBLANK($C:$C)))-PA1)))+1)/2))"),9.822998E7)</f>
        <v>98229980</v>
      </c>
      <c r="PB3" s="10">
        <f>IFERROR(__xludf.DUMMYFUNCTION("SUM(ARRAYFORMULA((ABS(FILTER($C:$C,NOT(ISBLANK($C:$C)))-PB1))*(((ABS(FILTER($C:$C,NOT(ISBLANK($C:$C)))-PB1)))+1)/2))"),9.8164977E7)</f>
        <v>98164977</v>
      </c>
      <c r="PC3" s="10">
        <f>IFERROR(__xludf.DUMMYFUNCTION("SUM(ARRAYFORMULA((ABS(FILTER($C:$C,NOT(ISBLANK($C:$C)))-PC1))*(((ABS(FILTER($C:$C,NOT(ISBLANK($C:$C)))-PC1)))+1)/2))"),9.8100976E7)</f>
        <v>98100976</v>
      </c>
      <c r="PD3" s="10">
        <f>IFERROR(__xludf.DUMMYFUNCTION("SUM(ARRAYFORMULA((ABS(FILTER($C:$C,NOT(ISBLANK($C:$C)))-PD1))*(((ABS(FILTER($C:$C,NOT(ISBLANK($C:$C)))-PD1)))+1)/2))"),9.8037975E7)</f>
        <v>98037975</v>
      </c>
      <c r="PE3" s="10">
        <f>IFERROR(__xludf.DUMMYFUNCTION("SUM(ARRAYFORMULA((ABS(FILTER($C:$C,NOT(ISBLANK($C:$C)))-PE1))*(((ABS(FILTER($C:$C,NOT(ISBLANK($C:$C)))-PE1)))+1)/2))"),9.7975976E7)</f>
        <v>97975976</v>
      </c>
      <c r="PF3" s="10">
        <f>IFERROR(__xludf.DUMMYFUNCTION("SUM(ARRAYFORMULA((ABS(FILTER($C:$C,NOT(ISBLANK($C:$C)))-PF1))*(((ABS(FILTER($C:$C,NOT(ISBLANK($C:$C)))-PF1)))+1)/2))"),9.7914977E7)</f>
        <v>97914977</v>
      </c>
      <c r="PG3" s="10">
        <f>IFERROR(__xludf.DUMMYFUNCTION("SUM(ARRAYFORMULA((ABS(FILTER($C:$C,NOT(ISBLANK($C:$C)))-PG1))*(((ABS(FILTER($C:$C,NOT(ISBLANK($C:$C)))-PG1)))+1)/2))"),9.7854978E7)</f>
        <v>97854978</v>
      </c>
      <c r="PH3" s="10">
        <f>IFERROR(__xludf.DUMMYFUNCTION("SUM(ARRAYFORMULA((ABS(FILTER($C:$C,NOT(ISBLANK($C:$C)))-PH1))*(((ABS(FILTER($C:$C,NOT(ISBLANK($C:$C)))-PH1)))+1)/2))"),9.7795979E7)</f>
        <v>97795979</v>
      </c>
      <c r="PI3" s="10">
        <f>IFERROR(__xludf.DUMMYFUNCTION("SUM(ARRAYFORMULA((ABS(FILTER($C:$C,NOT(ISBLANK($C:$C)))-PI1))*(((ABS(FILTER($C:$C,NOT(ISBLANK($C:$C)))-PI1)))+1)/2))"),9.7737982E7)</f>
        <v>97737982</v>
      </c>
      <c r="PJ3" s="10">
        <f>IFERROR(__xludf.DUMMYFUNCTION("SUM(ARRAYFORMULA((ABS(FILTER($C:$C,NOT(ISBLANK($C:$C)))-PJ1))*(((ABS(FILTER($C:$C,NOT(ISBLANK($C:$C)))-PJ1)))+1)/2))"),9.7680985E7)</f>
        <v>97680985</v>
      </c>
      <c r="PK3" s="10">
        <f>IFERROR(__xludf.DUMMYFUNCTION("SUM(ARRAYFORMULA((ABS(FILTER($C:$C,NOT(ISBLANK($C:$C)))-PK1))*(((ABS(FILTER($C:$C,NOT(ISBLANK($C:$C)))-PK1)))+1)/2))"),9.7624989E7)</f>
        <v>97624989</v>
      </c>
      <c r="PL3" s="10">
        <f>IFERROR(__xludf.DUMMYFUNCTION("SUM(ARRAYFORMULA((ABS(FILTER($C:$C,NOT(ISBLANK($C:$C)))-PL1))*(((ABS(FILTER($C:$C,NOT(ISBLANK($C:$C)))-PL1)))+1)/2))"),9.7569993E7)</f>
        <v>97569993</v>
      </c>
      <c r="PM3" s="10">
        <f>IFERROR(__xludf.DUMMYFUNCTION("SUM(ARRAYFORMULA((ABS(FILTER($C:$C,NOT(ISBLANK($C:$C)))-PM1))*(((ABS(FILTER($C:$C,NOT(ISBLANK($C:$C)))-PM1)))+1)/2))"),9.7515998E7)</f>
        <v>97515998</v>
      </c>
      <c r="PN3" s="13">
        <f>IFERROR(__xludf.DUMMYFUNCTION("SUM(ARRAYFORMULA((ABS(FILTER($C:$C,NOT(ISBLANK($C:$C)))-PN1))*(((ABS(FILTER($C:$C,NOT(ISBLANK($C:$C)))-PN1)))+1)/2))"),9.7463003E7)</f>
        <v>97463003</v>
      </c>
      <c r="PO3" s="13">
        <f>IFERROR(__xludf.DUMMYFUNCTION("SUM(ARRAYFORMULA((ABS(FILTER($C:$C,NOT(ISBLANK($C:$C)))-PO1))*(((ABS(FILTER($C:$C,NOT(ISBLANK($C:$C)))-PO1)))+1)/2))"),9.741101E7)</f>
        <v>97411010</v>
      </c>
      <c r="PP3" s="13">
        <f>IFERROR(__xludf.DUMMYFUNCTION("SUM(ARRAYFORMULA((ABS(FILTER($C:$C,NOT(ISBLANK($C:$C)))-PP1))*(((ABS(FILTER($C:$C,NOT(ISBLANK($C:$C)))-PP1)))+1)/2))"),9.7360017E7)</f>
        <v>97360017</v>
      </c>
      <c r="PQ3" s="13">
        <f>IFERROR(__xludf.DUMMYFUNCTION("SUM(ARRAYFORMULA((ABS(FILTER($C:$C,NOT(ISBLANK($C:$C)))-PQ1))*(((ABS(FILTER($C:$C,NOT(ISBLANK($C:$C)))-PQ1)))+1)/2))"),9.7310026E7)</f>
        <v>97310026</v>
      </c>
      <c r="PR3" s="13">
        <f>IFERROR(__xludf.DUMMYFUNCTION("SUM(ARRAYFORMULA((ABS(FILTER($C:$C,NOT(ISBLANK($C:$C)))-PR1))*(((ABS(FILTER($C:$C,NOT(ISBLANK($C:$C)))-PR1)))+1)/2))"),9.7261035E7)</f>
        <v>97261035</v>
      </c>
      <c r="PS3" s="13">
        <f>IFERROR(__xludf.DUMMYFUNCTION("SUM(ARRAYFORMULA((ABS(FILTER($C:$C,NOT(ISBLANK($C:$C)))-PS1))*(((ABS(FILTER($C:$C,NOT(ISBLANK($C:$C)))-PS1)))+1)/2))"),9.7213044E7)</f>
        <v>97213044</v>
      </c>
      <c r="PT3" s="13">
        <f>IFERROR(__xludf.DUMMYFUNCTION("SUM(ARRAYFORMULA((ABS(FILTER($C:$C,NOT(ISBLANK($C:$C)))-PT1))*(((ABS(FILTER($C:$C,NOT(ISBLANK($C:$C)))-PT1)))+1)/2))"),9.7166054E7)</f>
        <v>97166054</v>
      </c>
      <c r="PU3" s="13">
        <f>IFERROR(__xludf.DUMMYFUNCTION("SUM(ARRAYFORMULA((ABS(FILTER($C:$C,NOT(ISBLANK($C:$C)))-PU1))*(((ABS(FILTER($C:$C,NOT(ISBLANK($C:$C)))-PU1)))+1)/2))"),9.7120065E7)</f>
        <v>97120065</v>
      </c>
      <c r="PV3" s="13">
        <f>IFERROR(__xludf.DUMMYFUNCTION("SUM(ARRAYFORMULA((ABS(FILTER($C:$C,NOT(ISBLANK($C:$C)))-PV1))*(((ABS(FILTER($C:$C,NOT(ISBLANK($C:$C)))-PV1)))+1)/2))"),9.7075077E7)</f>
        <v>97075077</v>
      </c>
      <c r="PW3" s="13">
        <f>IFERROR(__xludf.DUMMYFUNCTION("SUM(ARRAYFORMULA((ABS(FILTER($C:$C,NOT(ISBLANK($C:$C)))-PW1))*(((ABS(FILTER($C:$C,NOT(ISBLANK($C:$C)))-PW1)))+1)/2))"),9.703109E7)</f>
        <v>97031090</v>
      </c>
      <c r="PX3" s="13">
        <f>IFERROR(__xludf.DUMMYFUNCTION("SUM(ARRAYFORMULA((ABS(FILTER($C:$C,NOT(ISBLANK($C:$C)))-PX1))*(((ABS(FILTER($C:$C,NOT(ISBLANK($C:$C)))-PX1)))+1)/2))"),9.6988104E7)</f>
        <v>96988104</v>
      </c>
      <c r="PY3" s="13">
        <f>IFERROR(__xludf.DUMMYFUNCTION("SUM(ARRAYFORMULA((ABS(FILTER($C:$C,NOT(ISBLANK($C:$C)))-PY1))*(((ABS(FILTER($C:$C,NOT(ISBLANK($C:$C)))-PY1)))+1)/2))"),9.6946118E7)</f>
        <v>96946118</v>
      </c>
      <c r="PZ3" s="13">
        <f>IFERROR(__xludf.DUMMYFUNCTION("SUM(ARRAYFORMULA((ABS(FILTER($C:$C,NOT(ISBLANK($C:$C)))-PZ1))*(((ABS(FILTER($C:$C,NOT(ISBLANK($C:$C)))-PZ1)))+1)/2))"),9.6905132E7)</f>
        <v>96905132</v>
      </c>
      <c r="QA3" s="13">
        <f>IFERROR(__xludf.DUMMYFUNCTION("SUM(ARRAYFORMULA((ABS(FILTER($C:$C,NOT(ISBLANK($C:$C)))-QA1))*(((ABS(FILTER($C:$C,NOT(ISBLANK($C:$C)))-QA1)))+1)/2))"),9.6865147E7)</f>
        <v>96865147</v>
      </c>
      <c r="QB3" s="13">
        <f>IFERROR(__xludf.DUMMYFUNCTION("SUM(ARRAYFORMULA((ABS(FILTER($C:$C,NOT(ISBLANK($C:$C)))-QB1))*(((ABS(FILTER($C:$C,NOT(ISBLANK($C:$C)))-QB1)))+1)/2))"),9.6826162E7)</f>
        <v>96826162</v>
      </c>
      <c r="QC3" s="13">
        <f>IFERROR(__xludf.DUMMYFUNCTION("SUM(ARRAYFORMULA((ABS(FILTER($C:$C,NOT(ISBLANK($C:$C)))-QC1))*(((ABS(FILTER($C:$C,NOT(ISBLANK($C:$C)))-QC1)))+1)/2))"),9.6788178E7)</f>
        <v>96788178</v>
      </c>
      <c r="QD3" s="13">
        <f>IFERROR(__xludf.DUMMYFUNCTION("SUM(ARRAYFORMULA((ABS(FILTER($C:$C,NOT(ISBLANK($C:$C)))-QD1))*(((ABS(FILTER($C:$C,NOT(ISBLANK($C:$C)))-QD1)))+1)/2))"),9.6751194E7)</f>
        <v>96751194</v>
      </c>
      <c r="QE3" s="10">
        <f>IFERROR(__xludf.DUMMYFUNCTION("SUM(ARRAYFORMULA((ABS(FILTER($C:$C,NOT(ISBLANK($C:$C)))-QE1))*(((ABS(FILTER($C:$C,NOT(ISBLANK($C:$C)))-QE1)))+1)/2))"),9.6715212E7)</f>
        <v>96715212</v>
      </c>
      <c r="QF3" s="10">
        <f>IFERROR(__xludf.DUMMYFUNCTION("SUM(ARRAYFORMULA((ABS(FILTER($C:$C,NOT(ISBLANK($C:$C)))-QF1))*(((ABS(FILTER($C:$C,NOT(ISBLANK($C:$C)))-QF1)))+1)/2))"),9.668023E7)</f>
        <v>96680230</v>
      </c>
      <c r="QG3" s="10">
        <f>IFERROR(__xludf.DUMMYFUNCTION("SUM(ARRAYFORMULA((ABS(FILTER($C:$C,NOT(ISBLANK($C:$C)))-QG1))*(((ABS(FILTER($C:$C,NOT(ISBLANK($C:$C)))-QG1)))+1)/2))"),9.6646249E7)</f>
        <v>96646249</v>
      </c>
      <c r="QH3" s="10">
        <f>IFERROR(__xludf.DUMMYFUNCTION("SUM(ARRAYFORMULA((ABS(FILTER($C:$C,NOT(ISBLANK($C:$C)))-QH1))*(((ABS(FILTER($C:$C,NOT(ISBLANK($C:$C)))-QH1)))+1)/2))"),9.6613268E7)</f>
        <v>96613268</v>
      </c>
      <c r="QI3" s="10">
        <f>IFERROR(__xludf.DUMMYFUNCTION("SUM(ARRAYFORMULA((ABS(FILTER($C:$C,NOT(ISBLANK($C:$C)))-QI1))*(((ABS(FILTER($C:$C,NOT(ISBLANK($C:$C)))-QI1)))+1)/2))"),9.6581288E7)</f>
        <v>96581288</v>
      </c>
      <c r="QJ3" s="10">
        <f>IFERROR(__xludf.DUMMYFUNCTION("SUM(ARRAYFORMULA((ABS(FILTER($C:$C,NOT(ISBLANK($C:$C)))-QJ1))*(((ABS(FILTER($C:$C,NOT(ISBLANK($C:$C)))-QJ1)))+1)/2))"),9.6550308E7)</f>
        <v>96550308</v>
      </c>
      <c r="QK3" s="10">
        <f>IFERROR(__xludf.DUMMYFUNCTION("SUM(ARRAYFORMULA((ABS(FILTER($C:$C,NOT(ISBLANK($C:$C)))-QK1))*(((ABS(FILTER($C:$C,NOT(ISBLANK($C:$C)))-QK1)))+1)/2))"),9.652033E7)</f>
        <v>96520330</v>
      </c>
      <c r="QL3" s="10">
        <f>IFERROR(__xludf.DUMMYFUNCTION("SUM(ARRAYFORMULA((ABS(FILTER($C:$C,NOT(ISBLANK($C:$C)))-QL1))*(((ABS(FILTER($C:$C,NOT(ISBLANK($C:$C)))-QL1)))+1)/2))"),9.6491352E7)</f>
        <v>96491352</v>
      </c>
      <c r="QM3" s="10">
        <f>IFERROR(__xludf.DUMMYFUNCTION("SUM(ARRAYFORMULA((ABS(FILTER($C:$C,NOT(ISBLANK($C:$C)))-QM1))*(((ABS(FILTER($C:$C,NOT(ISBLANK($C:$C)))-QM1)))+1)/2))"),9.6463376E7)</f>
        <v>96463376</v>
      </c>
      <c r="QN3" s="10">
        <f>IFERROR(__xludf.DUMMYFUNCTION("SUM(ARRAYFORMULA((ABS(FILTER($C:$C,NOT(ISBLANK($C:$C)))-QN1))*(((ABS(FILTER($C:$C,NOT(ISBLANK($C:$C)))-QN1)))+1)/2))"),9.64364E7)</f>
        <v>96436400</v>
      </c>
      <c r="QO3" s="10">
        <f>IFERROR(__xludf.DUMMYFUNCTION("SUM(ARRAYFORMULA((ABS(FILTER($C:$C,NOT(ISBLANK($C:$C)))-QO1))*(((ABS(FILTER($C:$C,NOT(ISBLANK($C:$C)))-QO1)))+1)/2))"),9.6410425E7)</f>
        <v>96410425</v>
      </c>
      <c r="QP3" s="10">
        <f>IFERROR(__xludf.DUMMYFUNCTION("SUM(ARRAYFORMULA((ABS(FILTER($C:$C,NOT(ISBLANK($C:$C)))-QP1))*(((ABS(FILTER($C:$C,NOT(ISBLANK($C:$C)))-QP1)))+1)/2))"),9.6385452E7)</f>
        <v>96385452</v>
      </c>
      <c r="QQ3" s="10">
        <f>IFERROR(__xludf.DUMMYFUNCTION("SUM(ARRAYFORMULA((ABS(FILTER($C:$C,NOT(ISBLANK($C:$C)))-QQ1))*(((ABS(FILTER($C:$C,NOT(ISBLANK($C:$C)))-QQ1)))+1)/2))"),9.6361479E7)</f>
        <v>96361479</v>
      </c>
      <c r="QR3" s="10">
        <f>IFERROR(__xludf.DUMMYFUNCTION("SUM(ARRAYFORMULA((ABS(FILTER($C:$C,NOT(ISBLANK($C:$C)))-QR1))*(((ABS(FILTER($C:$C,NOT(ISBLANK($C:$C)))-QR1)))+1)/2))"),9.6338507E7)</f>
        <v>96338507</v>
      </c>
      <c r="QS3" s="10">
        <f>IFERROR(__xludf.DUMMYFUNCTION("SUM(ARRAYFORMULA((ABS(FILTER($C:$C,NOT(ISBLANK($C:$C)))-QS1))*(((ABS(FILTER($C:$C,NOT(ISBLANK($C:$C)))-QS1)))+1)/2))"),9.6316535E7)</f>
        <v>96316535</v>
      </c>
      <c r="QT3" s="10">
        <f>IFERROR(__xludf.DUMMYFUNCTION("SUM(ARRAYFORMULA((ABS(FILTER($C:$C,NOT(ISBLANK($C:$C)))-QT1))*(((ABS(FILTER($C:$C,NOT(ISBLANK($C:$C)))-QT1)))+1)/2))"),9.6295563E7)</f>
        <v>96295563</v>
      </c>
      <c r="QU3" s="10">
        <f>IFERROR(__xludf.DUMMYFUNCTION("SUM(ARRAYFORMULA((ABS(FILTER($C:$C,NOT(ISBLANK($C:$C)))-QU1))*(((ABS(FILTER($C:$C,NOT(ISBLANK($C:$C)))-QU1)))+1)/2))"),9.6275593E7)</f>
        <v>96275593</v>
      </c>
      <c r="QV3" s="13">
        <f>IFERROR(__xludf.DUMMYFUNCTION("SUM(ARRAYFORMULA((ABS(FILTER($C:$C,NOT(ISBLANK($C:$C)))-QV1))*(((ABS(FILTER($C:$C,NOT(ISBLANK($C:$C)))-QV1)))+1)/2))"),9.6256624E7)</f>
        <v>96256624</v>
      </c>
      <c r="QW3" s="13">
        <f>IFERROR(__xludf.DUMMYFUNCTION("SUM(ARRAYFORMULA((ABS(FILTER($C:$C,NOT(ISBLANK($C:$C)))-QW1))*(((ABS(FILTER($C:$C,NOT(ISBLANK($C:$C)))-QW1)))+1)/2))"),9.6238655E7)</f>
        <v>96238655</v>
      </c>
      <c r="QX3" s="13">
        <f>IFERROR(__xludf.DUMMYFUNCTION("SUM(ARRAYFORMULA((ABS(FILTER($C:$C,NOT(ISBLANK($C:$C)))-QX1))*(((ABS(FILTER($C:$C,NOT(ISBLANK($C:$C)))-QX1)))+1)/2))"),9.6221687E7)</f>
        <v>96221687</v>
      </c>
      <c r="QY3" s="13">
        <f>IFERROR(__xludf.DUMMYFUNCTION("SUM(ARRAYFORMULA((ABS(FILTER($C:$C,NOT(ISBLANK($C:$C)))-QY1))*(((ABS(FILTER($C:$C,NOT(ISBLANK($C:$C)))-QY1)))+1)/2))"),9.6205719E7)</f>
        <v>96205719</v>
      </c>
      <c r="QZ3" s="13">
        <f>IFERROR(__xludf.DUMMYFUNCTION("SUM(ARRAYFORMULA((ABS(FILTER($C:$C,NOT(ISBLANK($C:$C)))-QZ1))*(((ABS(FILTER($C:$C,NOT(ISBLANK($C:$C)))-QZ1)))+1)/2))"),9.6190752E7)</f>
        <v>96190752</v>
      </c>
      <c r="RA3" s="13">
        <f>IFERROR(__xludf.DUMMYFUNCTION("SUM(ARRAYFORMULA((ABS(FILTER($C:$C,NOT(ISBLANK($C:$C)))-RA1))*(((ABS(FILTER($C:$C,NOT(ISBLANK($C:$C)))-RA1)))+1)/2))"),9.6176785E7)</f>
        <v>96176785</v>
      </c>
      <c r="RB3" s="13">
        <f>IFERROR(__xludf.DUMMYFUNCTION("SUM(ARRAYFORMULA((ABS(FILTER($C:$C,NOT(ISBLANK($C:$C)))-RB1))*(((ABS(FILTER($C:$C,NOT(ISBLANK($C:$C)))-RB1)))+1)/2))"),9.6163819E7)</f>
        <v>96163819</v>
      </c>
      <c r="RC3" s="13">
        <f>IFERROR(__xludf.DUMMYFUNCTION("SUM(ARRAYFORMULA((ABS(FILTER($C:$C,NOT(ISBLANK($C:$C)))-RC1))*(((ABS(FILTER($C:$C,NOT(ISBLANK($C:$C)))-RC1)))+1)/2))"),9.6151853E7)</f>
        <v>96151853</v>
      </c>
      <c r="RD3" s="13">
        <f>IFERROR(__xludf.DUMMYFUNCTION("SUM(ARRAYFORMULA((ABS(FILTER($C:$C,NOT(ISBLANK($C:$C)))-RD1))*(((ABS(FILTER($C:$C,NOT(ISBLANK($C:$C)))-RD1)))+1)/2))"),9.6140889E7)</f>
        <v>96140889</v>
      </c>
      <c r="RE3" s="13">
        <f>IFERROR(__xludf.DUMMYFUNCTION("SUM(ARRAYFORMULA((ABS(FILTER($C:$C,NOT(ISBLANK($C:$C)))-RE1))*(((ABS(FILTER($C:$C,NOT(ISBLANK($C:$C)))-RE1)))+1)/2))"),9.6130925E7)</f>
        <v>96130925</v>
      </c>
      <c r="RF3" s="13">
        <f>IFERROR(__xludf.DUMMYFUNCTION("SUM(ARRAYFORMULA((ABS(FILTER($C:$C,NOT(ISBLANK($C:$C)))-RF1))*(((ABS(FILTER($C:$C,NOT(ISBLANK($C:$C)))-RF1)))+1)/2))"),9.6121961E7)</f>
        <v>96121961</v>
      </c>
      <c r="RG3" s="13">
        <f>IFERROR(__xludf.DUMMYFUNCTION("SUM(ARRAYFORMULA((ABS(FILTER($C:$C,NOT(ISBLANK($C:$C)))-RG1))*(((ABS(FILTER($C:$C,NOT(ISBLANK($C:$C)))-RG1)))+1)/2))"),9.6113997E7)</f>
        <v>96113997</v>
      </c>
      <c r="RH3" s="13">
        <f>IFERROR(__xludf.DUMMYFUNCTION("SUM(ARRAYFORMULA((ABS(FILTER($C:$C,NOT(ISBLANK($C:$C)))-RH1))*(((ABS(FILTER($C:$C,NOT(ISBLANK($C:$C)))-RH1)))+1)/2))"),9.6107033E7)</f>
        <v>96107033</v>
      </c>
      <c r="RI3" s="13">
        <f>IFERROR(__xludf.DUMMYFUNCTION("SUM(ARRAYFORMULA((ABS(FILTER($C:$C,NOT(ISBLANK($C:$C)))-RI1))*(((ABS(FILTER($C:$C,NOT(ISBLANK($C:$C)))-RI1)))+1)/2))"),9.610107E7)</f>
        <v>96101070</v>
      </c>
      <c r="RJ3" s="13">
        <f>IFERROR(__xludf.DUMMYFUNCTION("SUM(ARRAYFORMULA((ABS(FILTER($C:$C,NOT(ISBLANK($C:$C)))-RJ1))*(((ABS(FILTER($C:$C,NOT(ISBLANK($C:$C)))-RJ1)))+1)/2))"),9.6096107E7)</f>
        <v>96096107</v>
      </c>
      <c r="RK3" s="13">
        <f>IFERROR(__xludf.DUMMYFUNCTION("SUM(ARRAYFORMULA((ABS(FILTER($C:$C,NOT(ISBLANK($C:$C)))-RK1))*(((ABS(FILTER($C:$C,NOT(ISBLANK($C:$C)))-RK1)))+1)/2))"),9.6092146E7)</f>
        <v>96092146</v>
      </c>
      <c r="RL3" s="13">
        <f>IFERROR(__xludf.DUMMYFUNCTION("SUM(ARRAYFORMULA((ABS(FILTER($C:$C,NOT(ISBLANK($C:$C)))-RL1))*(((ABS(FILTER($C:$C,NOT(ISBLANK($C:$C)))-RL1)))+1)/2))"),9.6089185E7)</f>
        <v>96089185</v>
      </c>
      <c r="RM3" s="10">
        <f>IFERROR(__xludf.DUMMYFUNCTION("SUM(ARRAYFORMULA((ABS(FILTER($C:$C,NOT(ISBLANK($C:$C)))-RM1))*(((ABS(FILTER($C:$C,NOT(ISBLANK($C:$C)))-RM1)))+1)/2))"),9.6087225E7)</f>
        <v>96087225</v>
      </c>
      <c r="RN3" s="10">
        <f>IFERROR(__xludf.DUMMYFUNCTION("SUM(ARRAYFORMULA((ABS(FILTER($C:$C,NOT(ISBLANK($C:$C)))-RN1))*(((ABS(FILTER($C:$C,NOT(ISBLANK($C:$C)))-RN1)))+1)/2))"),9.6086265E7)</f>
        <v>96086265</v>
      </c>
      <c r="RO3" s="10">
        <f>IFERROR(__xludf.DUMMYFUNCTION("SUM(ARRAYFORMULA((ABS(FILTER($C:$C,NOT(ISBLANK($C:$C)))-RO1))*(((ABS(FILTER($C:$C,NOT(ISBLANK($C:$C)))-RO1)))+1)/2))"),9.6086306E7)</f>
        <v>96086306</v>
      </c>
      <c r="RP3" s="10">
        <f>IFERROR(__xludf.DUMMYFUNCTION("SUM(ARRAYFORMULA((ABS(FILTER($C:$C,NOT(ISBLANK($C:$C)))-RP1))*(((ABS(FILTER($C:$C,NOT(ISBLANK($C:$C)))-RP1)))+1)/2))"),9.6087347E7)</f>
        <v>96087347</v>
      </c>
      <c r="RQ3" s="10">
        <f>IFERROR(__xludf.DUMMYFUNCTION("SUM(ARRAYFORMULA((ABS(FILTER($C:$C,NOT(ISBLANK($C:$C)))-RQ1))*(((ABS(FILTER($C:$C,NOT(ISBLANK($C:$C)))-RQ1)))+1)/2))"),9.6089389E7)</f>
        <v>96089389</v>
      </c>
      <c r="RR3" s="10">
        <f>IFERROR(__xludf.DUMMYFUNCTION("SUM(ARRAYFORMULA((ABS(FILTER($C:$C,NOT(ISBLANK($C:$C)))-RR1))*(((ABS(FILTER($C:$C,NOT(ISBLANK($C:$C)))-RR1)))+1)/2))"),9.6092431E7)</f>
        <v>96092431</v>
      </c>
      <c r="RS3" s="10">
        <f>IFERROR(__xludf.DUMMYFUNCTION("SUM(ARRAYFORMULA((ABS(FILTER($C:$C,NOT(ISBLANK($C:$C)))-RS1))*(((ABS(FILTER($C:$C,NOT(ISBLANK($C:$C)))-RS1)))+1)/2))"),9.6096474E7)</f>
        <v>96096474</v>
      </c>
      <c r="RT3" s="10">
        <f>IFERROR(__xludf.DUMMYFUNCTION("SUM(ARRAYFORMULA((ABS(FILTER($C:$C,NOT(ISBLANK($C:$C)))-RT1))*(((ABS(FILTER($C:$C,NOT(ISBLANK($C:$C)))-RT1)))+1)/2))"),9.6101517E7)</f>
        <v>96101517</v>
      </c>
      <c r="RU3" s="10">
        <f>IFERROR(__xludf.DUMMYFUNCTION("SUM(ARRAYFORMULA((ABS(FILTER($C:$C,NOT(ISBLANK($C:$C)))-RU1))*(((ABS(FILTER($C:$C,NOT(ISBLANK($C:$C)))-RU1)))+1)/2))"),9.6107563E7)</f>
        <v>96107563</v>
      </c>
      <c r="RV3" s="10">
        <f>IFERROR(__xludf.DUMMYFUNCTION("SUM(ARRAYFORMULA((ABS(FILTER($C:$C,NOT(ISBLANK($C:$C)))-RV1))*(((ABS(FILTER($C:$C,NOT(ISBLANK($C:$C)))-RV1)))+1)/2))"),9.611461E7)</f>
        <v>96114610</v>
      </c>
      <c r="RW3" s="10">
        <f>IFERROR(__xludf.DUMMYFUNCTION("SUM(ARRAYFORMULA((ABS(FILTER($C:$C,NOT(ISBLANK($C:$C)))-RW1))*(((ABS(FILTER($C:$C,NOT(ISBLANK($C:$C)))-RW1)))+1)/2))"),9.6122657E7)</f>
        <v>96122657</v>
      </c>
      <c r="RX3" s="10">
        <f>IFERROR(__xludf.DUMMYFUNCTION("SUM(ARRAYFORMULA((ABS(FILTER($C:$C,NOT(ISBLANK($C:$C)))-RX1))*(((ABS(FILTER($C:$C,NOT(ISBLANK($C:$C)))-RX1)))+1)/2))"),9.6131704E7)</f>
        <v>96131704</v>
      </c>
      <c r="RY3" s="10">
        <f>IFERROR(__xludf.DUMMYFUNCTION("SUM(ARRAYFORMULA((ABS(FILTER($C:$C,NOT(ISBLANK($C:$C)))-RY1))*(((ABS(FILTER($C:$C,NOT(ISBLANK($C:$C)))-RY1)))+1)/2))"),9.6141751E7)</f>
        <v>96141751</v>
      </c>
      <c r="RZ3" s="10">
        <f>IFERROR(__xludf.DUMMYFUNCTION("SUM(ARRAYFORMULA((ABS(FILTER($C:$C,NOT(ISBLANK($C:$C)))-RZ1))*(((ABS(FILTER($C:$C,NOT(ISBLANK($C:$C)))-RZ1)))+1)/2))"),9.6152798E7)</f>
        <v>96152798</v>
      </c>
      <c r="SA3" s="10">
        <f>IFERROR(__xludf.DUMMYFUNCTION("SUM(ARRAYFORMULA((ABS(FILTER($C:$C,NOT(ISBLANK($C:$C)))-SA1))*(((ABS(FILTER($C:$C,NOT(ISBLANK($C:$C)))-SA1)))+1)/2))"),9.6164845E7)</f>
        <v>96164845</v>
      </c>
      <c r="SB3" s="10">
        <f>IFERROR(__xludf.DUMMYFUNCTION("SUM(ARRAYFORMULA((ABS(FILTER($C:$C,NOT(ISBLANK($C:$C)))-SB1))*(((ABS(FILTER($C:$C,NOT(ISBLANK($C:$C)))-SB1)))+1)/2))"),9.6177893E7)</f>
        <v>96177893</v>
      </c>
      <c r="SC3" s="10">
        <f>IFERROR(__xludf.DUMMYFUNCTION("SUM(ARRAYFORMULA((ABS(FILTER($C:$C,NOT(ISBLANK($C:$C)))-SC1))*(((ABS(FILTER($C:$C,NOT(ISBLANK($C:$C)))-SC1)))+1)/2))"),9.6191941E7)</f>
        <v>96191941</v>
      </c>
      <c r="SD3" s="13">
        <f>IFERROR(__xludf.DUMMYFUNCTION("SUM(ARRAYFORMULA((ABS(FILTER($C:$C,NOT(ISBLANK($C:$C)))-SD1))*(((ABS(FILTER($C:$C,NOT(ISBLANK($C:$C)))-SD1)))+1)/2))"),9.6206992E7)</f>
        <v>96206992</v>
      </c>
      <c r="SE3" s="13">
        <f>IFERROR(__xludf.DUMMYFUNCTION("SUM(ARRAYFORMULA((ABS(FILTER($C:$C,NOT(ISBLANK($C:$C)))-SE1))*(((ABS(FILTER($C:$C,NOT(ISBLANK($C:$C)))-SE1)))+1)/2))"),9.6223043E7)</f>
        <v>96223043</v>
      </c>
      <c r="SF3" s="13">
        <f>IFERROR(__xludf.DUMMYFUNCTION("SUM(ARRAYFORMULA((ABS(FILTER($C:$C,NOT(ISBLANK($C:$C)))-SF1))*(((ABS(FILTER($C:$C,NOT(ISBLANK($C:$C)))-SF1)))+1)/2))"),9.6240094E7)</f>
        <v>96240094</v>
      </c>
      <c r="SG3" s="13">
        <f>IFERROR(__xludf.DUMMYFUNCTION("SUM(ARRAYFORMULA((ABS(FILTER($C:$C,NOT(ISBLANK($C:$C)))-SG1))*(((ABS(FILTER($C:$C,NOT(ISBLANK($C:$C)))-SG1)))+1)/2))"),9.6258145E7)</f>
        <v>96258145</v>
      </c>
      <c r="SH3" s="13">
        <f>IFERROR(__xludf.DUMMYFUNCTION("SUM(ARRAYFORMULA((ABS(FILTER($C:$C,NOT(ISBLANK($C:$C)))-SH1))*(((ABS(FILTER($C:$C,NOT(ISBLANK($C:$C)))-SH1)))+1)/2))"),9.6277197E7)</f>
        <v>96277197</v>
      </c>
      <c r="SI3" s="13">
        <f>IFERROR(__xludf.DUMMYFUNCTION("SUM(ARRAYFORMULA((ABS(FILTER($C:$C,NOT(ISBLANK($C:$C)))-SI1))*(((ABS(FILTER($C:$C,NOT(ISBLANK($C:$C)))-SI1)))+1)/2))"),9.6297249E7)</f>
        <v>96297249</v>
      </c>
      <c r="SJ3" s="13">
        <f>IFERROR(__xludf.DUMMYFUNCTION("SUM(ARRAYFORMULA((ABS(FILTER($C:$C,NOT(ISBLANK($C:$C)))-SJ1))*(((ABS(FILTER($C:$C,NOT(ISBLANK($C:$C)))-SJ1)))+1)/2))"),9.6318303E7)</f>
        <v>96318303</v>
      </c>
      <c r="SK3" s="13">
        <f>IFERROR(__xludf.DUMMYFUNCTION("SUM(ARRAYFORMULA((ABS(FILTER($C:$C,NOT(ISBLANK($C:$C)))-SK1))*(((ABS(FILTER($C:$C,NOT(ISBLANK($C:$C)))-SK1)))+1)/2))"),9.6340357E7)</f>
        <v>96340357</v>
      </c>
      <c r="SL3" s="13">
        <f>IFERROR(__xludf.DUMMYFUNCTION("SUM(ARRAYFORMULA((ABS(FILTER($C:$C,NOT(ISBLANK($C:$C)))-SL1))*(((ABS(FILTER($C:$C,NOT(ISBLANK($C:$C)))-SL1)))+1)/2))"),9.6363411E7)</f>
        <v>96363411</v>
      </c>
      <c r="SM3" s="13">
        <f>IFERROR(__xludf.DUMMYFUNCTION("SUM(ARRAYFORMULA((ABS(FILTER($C:$C,NOT(ISBLANK($C:$C)))-SM1))*(((ABS(FILTER($C:$C,NOT(ISBLANK($C:$C)))-SM1)))+1)/2))"),9.6387466E7)</f>
        <v>96387466</v>
      </c>
      <c r="SN3" s="13">
        <f>IFERROR(__xludf.DUMMYFUNCTION("SUM(ARRAYFORMULA((ABS(FILTER($C:$C,NOT(ISBLANK($C:$C)))-SN1))*(((ABS(FILTER($C:$C,NOT(ISBLANK($C:$C)))-SN1)))+1)/2))"),9.6412522E7)</f>
        <v>96412522</v>
      </c>
      <c r="SO3" s="13">
        <f>IFERROR(__xludf.DUMMYFUNCTION("SUM(ARRAYFORMULA((ABS(FILTER($C:$C,NOT(ISBLANK($C:$C)))-SO1))*(((ABS(FILTER($C:$C,NOT(ISBLANK($C:$C)))-SO1)))+1)/2))"),9.6438578E7)</f>
        <v>96438578</v>
      </c>
      <c r="SP3" s="13">
        <f>IFERROR(__xludf.DUMMYFUNCTION("SUM(ARRAYFORMULA((ABS(FILTER($C:$C,NOT(ISBLANK($C:$C)))-SP1))*(((ABS(FILTER($C:$C,NOT(ISBLANK($C:$C)))-SP1)))+1)/2))"),9.6465634E7)</f>
        <v>96465634</v>
      </c>
      <c r="SQ3" s="13">
        <f>IFERROR(__xludf.DUMMYFUNCTION("SUM(ARRAYFORMULA((ABS(FILTER($C:$C,NOT(ISBLANK($C:$C)))-SQ1))*(((ABS(FILTER($C:$C,NOT(ISBLANK($C:$C)))-SQ1)))+1)/2))"),9.6493691E7)</f>
        <v>96493691</v>
      </c>
      <c r="SR3" s="13">
        <f>IFERROR(__xludf.DUMMYFUNCTION("SUM(ARRAYFORMULA((ABS(FILTER($C:$C,NOT(ISBLANK($C:$C)))-SR1))*(((ABS(FILTER($C:$C,NOT(ISBLANK($C:$C)))-SR1)))+1)/2))"),9.6522748E7)</f>
        <v>96522748</v>
      </c>
      <c r="SS3" s="13">
        <f>IFERROR(__xludf.DUMMYFUNCTION("SUM(ARRAYFORMULA((ABS(FILTER($C:$C,NOT(ISBLANK($C:$C)))-SS1))*(((ABS(FILTER($C:$C,NOT(ISBLANK($C:$C)))-SS1)))+1)/2))"),9.6552807E7)</f>
        <v>96552807</v>
      </c>
      <c r="ST3" s="13">
        <f>IFERROR(__xludf.DUMMYFUNCTION("SUM(ARRAYFORMULA((ABS(FILTER($C:$C,NOT(ISBLANK($C:$C)))-ST1))*(((ABS(FILTER($C:$C,NOT(ISBLANK($C:$C)))-ST1)))+1)/2))"),9.6583866E7)</f>
        <v>96583866</v>
      </c>
      <c r="SU3" s="10">
        <f>IFERROR(__xludf.DUMMYFUNCTION("SUM(ARRAYFORMULA((ABS(FILTER($C:$C,NOT(ISBLANK($C:$C)))-SU1))*(((ABS(FILTER($C:$C,NOT(ISBLANK($C:$C)))-SU1)))+1)/2))"),9.6615925E7)</f>
        <v>96615925</v>
      </c>
      <c r="SV3" s="10">
        <f>IFERROR(__xludf.DUMMYFUNCTION("SUM(ARRAYFORMULA((ABS(FILTER($C:$C,NOT(ISBLANK($C:$C)))-SV1))*(((ABS(FILTER($C:$C,NOT(ISBLANK($C:$C)))-SV1)))+1)/2))"),9.6648984E7)</f>
        <v>96648984</v>
      </c>
      <c r="SW3" s="10">
        <f>IFERROR(__xludf.DUMMYFUNCTION("SUM(ARRAYFORMULA((ABS(FILTER($C:$C,NOT(ISBLANK($C:$C)))-SW1))*(((ABS(FILTER($C:$C,NOT(ISBLANK($C:$C)))-SW1)))+1)/2))"),9.6683043E7)</f>
        <v>96683043</v>
      </c>
      <c r="SX3" s="10">
        <f>IFERROR(__xludf.DUMMYFUNCTION("SUM(ARRAYFORMULA((ABS(FILTER($C:$C,NOT(ISBLANK($C:$C)))-SX1))*(((ABS(FILTER($C:$C,NOT(ISBLANK($C:$C)))-SX1)))+1)/2))"),9.6718103E7)</f>
        <v>96718103</v>
      </c>
      <c r="SY3" s="10">
        <f>IFERROR(__xludf.DUMMYFUNCTION("SUM(ARRAYFORMULA((ABS(FILTER($C:$C,NOT(ISBLANK($C:$C)))-SY1))*(((ABS(FILTER($C:$C,NOT(ISBLANK($C:$C)))-SY1)))+1)/2))"),9.6754163E7)</f>
        <v>96754163</v>
      </c>
      <c r="SZ3" s="10">
        <f>IFERROR(__xludf.DUMMYFUNCTION("SUM(ARRAYFORMULA((ABS(FILTER($C:$C,NOT(ISBLANK($C:$C)))-SZ1))*(((ABS(FILTER($C:$C,NOT(ISBLANK($C:$C)))-SZ1)))+1)/2))"),9.6791224E7)</f>
        <v>96791224</v>
      </c>
      <c r="TA3" s="10">
        <f>IFERROR(__xludf.DUMMYFUNCTION("SUM(ARRAYFORMULA((ABS(FILTER($C:$C,NOT(ISBLANK($C:$C)))-TA1))*(((ABS(FILTER($C:$C,NOT(ISBLANK($C:$C)))-TA1)))+1)/2))"),9.6829287E7)</f>
        <v>96829287</v>
      </c>
      <c r="TB3" s="10">
        <f>IFERROR(__xludf.DUMMYFUNCTION("SUM(ARRAYFORMULA((ABS(FILTER($C:$C,NOT(ISBLANK($C:$C)))-TB1))*(((ABS(FILTER($C:$C,NOT(ISBLANK($C:$C)))-TB1)))+1)/2))"),9.686835E7)</f>
        <v>96868350</v>
      </c>
      <c r="TC3" s="10">
        <f>IFERROR(__xludf.DUMMYFUNCTION("SUM(ARRAYFORMULA((ABS(FILTER($C:$C,NOT(ISBLANK($C:$C)))-TC1))*(((ABS(FILTER($C:$C,NOT(ISBLANK($C:$C)))-TC1)))+1)/2))"),9.6908413E7)</f>
        <v>96908413</v>
      </c>
      <c r="TD3" s="10">
        <f>IFERROR(__xludf.DUMMYFUNCTION("SUM(ARRAYFORMULA((ABS(FILTER($C:$C,NOT(ISBLANK($C:$C)))-TD1))*(((ABS(FILTER($C:$C,NOT(ISBLANK($C:$C)))-TD1)))+1)/2))"),9.6949476E7)</f>
        <v>96949476</v>
      </c>
      <c r="TE3" s="10">
        <f>IFERROR(__xludf.DUMMYFUNCTION("SUM(ARRAYFORMULA((ABS(FILTER($C:$C,NOT(ISBLANK($C:$C)))-TE1))*(((ABS(FILTER($C:$C,NOT(ISBLANK($C:$C)))-TE1)))+1)/2))"),9.6991539E7)</f>
        <v>96991539</v>
      </c>
      <c r="TF3" s="10">
        <f>IFERROR(__xludf.DUMMYFUNCTION("SUM(ARRAYFORMULA((ABS(FILTER($C:$C,NOT(ISBLANK($C:$C)))-TF1))*(((ABS(FILTER($C:$C,NOT(ISBLANK($C:$C)))-TF1)))+1)/2))"),9.7034603E7)</f>
        <v>97034603</v>
      </c>
      <c r="TG3" s="10">
        <f>IFERROR(__xludf.DUMMYFUNCTION("SUM(ARRAYFORMULA((ABS(FILTER($C:$C,NOT(ISBLANK($C:$C)))-TG1))*(((ABS(FILTER($C:$C,NOT(ISBLANK($C:$C)))-TG1)))+1)/2))"),9.7078668E7)</f>
        <v>97078668</v>
      </c>
      <c r="TH3" s="10">
        <f>IFERROR(__xludf.DUMMYFUNCTION("SUM(ARRAYFORMULA((ABS(FILTER($C:$C,NOT(ISBLANK($C:$C)))-TH1))*(((ABS(FILTER($C:$C,NOT(ISBLANK($C:$C)))-TH1)))+1)/2))"),9.7123734E7)</f>
        <v>97123734</v>
      </c>
      <c r="TI3" s="10">
        <f>IFERROR(__xludf.DUMMYFUNCTION("SUM(ARRAYFORMULA((ABS(FILTER($C:$C,NOT(ISBLANK($C:$C)))-TI1))*(((ABS(FILTER($C:$C,NOT(ISBLANK($C:$C)))-TI1)))+1)/2))"),9.7169801E7)</f>
        <v>97169801</v>
      </c>
      <c r="TJ3" s="10">
        <f>IFERROR(__xludf.DUMMYFUNCTION("SUM(ARRAYFORMULA((ABS(FILTER($C:$C,NOT(ISBLANK($C:$C)))-TJ1))*(((ABS(FILTER($C:$C,NOT(ISBLANK($C:$C)))-TJ1)))+1)/2))"),9.7216868E7)</f>
        <v>97216868</v>
      </c>
      <c r="TK3" s="10">
        <f>IFERROR(__xludf.DUMMYFUNCTION("SUM(ARRAYFORMULA((ABS(FILTER($C:$C,NOT(ISBLANK($C:$C)))-TK1))*(((ABS(FILTER($C:$C,NOT(ISBLANK($C:$C)))-TK1)))+1)/2))"),9.7264936E7)</f>
        <v>97264936</v>
      </c>
      <c r="TL3" s="13">
        <f>IFERROR(__xludf.DUMMYFUNCTION("SUM(ARRAYFORMULA((ABS(FILTER($C:$C,NOT(ISBLANK($C:$C)))-TL1))*(((ABS(FILTER($C:$C,NOT(ISBLANK($C:$C)))-TL1)))+1)/2))"),9.7314004E7)</f>
        <v>97314004</v>
      </c>
      <c r="TM3" s="13">
        <f>IFERROR(__xludf.DUMMYFUNCTION("SUM(ARRAYFORMULA((ABS(FILTER($C:$C,NOT(ISBLANK($C:$C)))-TM1))*(((ABS(FILTER($C:$C,NOT(ISBLANK($C:$C)))-TM1)))+1)/2))"),9.7364072E7)</f>
        <v>97364072</v>
      </c>
      <c r="TN3" s="13">
        <f>IFERROR(__xludf.DUMMYFUNCTION("SUM(ARRAYFORMULA((ABS(FILTER($C:$C,NOT(ISBLANK($C:$C)))-TN1))*(((ABS(FILTER($C:$C,NOT(ISBLANK($C:$C)))-TN1)))+1)/2))"),9.7415141E7)</f>
        <v>97415141</v>
      </c>
      <c r="TO3" s="13">
        <f>IFERROR(__xludf.DUMMYFUNCTION("SUM(ARRAYFORMULA((ABS(FILTER($C:$C,NOT(ISBLANK($C:$C)))-TO1))*(((ABS(FILTER($C:$C,NOT(ISBLANK($C:$C)))-TO1)))+1)/2))"),9.7467211E7)</f>
        <v>97467211</v>
      </c>
      <c r="TP3" s="13">
        <f>IFERROR(__xludf.DUMMYFUNCTION("SUM(ARRAYFORMULA((ABS(FILTER($C:$C,NOT(ISBLANK($C:$C)))-TP1))*(((ABS(FILTER($C:$C,NOT(ISBLANK($C:$C)))-TP1)))+1)/2))"),9.7520282E7)</f>
        <v>97520282</v>
      </c>
      <c r="TQ3" s="13">
        <f>IFERROR(__xludf.DUMMYFUNCTION("SUM(ARRAYFORMULA((ABS(FILTER($C:$C,NOT(ISBLANK($C:$C)))-TQ1))*(((ABS(FILTER($C:$C,NOT(ISBLANK($C:$C)))-TQ1)))+1)/2))"),9.7574353E7)</f>
        <v>97574353</v>
      </c>
      <c r="TR3" s="13">
        <f>IFERROR(__xludf.DUMMYFUNCTION("SUM(ARRAYFORMULA((ABS(FILTER($C:$C,NOT(ISBLANK($C:$C)))-TR1))*(((ABS(FILTER($C:$C,NOT(ISBLANK($C:$C)))-TR1)))+1)/2))"),9.7629424E7)</f>
        <v>97629424</v>
      </c>
      <c r="TS3" s="13">
        <f>IFERROR(__xludf.DUMMYFUNCTION("SUM(ARRAYFORMULA((ABS(FILTER($C:$C,NOT(ISBLANK($C:$C)))-TS1))*(((ABS(FILTER($C:$C,NOT(ISBLANK($C:$C)))-TS1)))+1)/2))"),9.7685495E7)</f>
        <v>97685495</v>
      </c>
      <c r="TT3" s="13">
        <f>IFERROR(__xludf.DUMMYFUNCTION("SUM(ARRAYFORMULA((ABS(FILTER($C:$C,NOT(ISBLANK($C:$C)))-TT1))*(((ABS(FILTER($C:$C,NOT(ISBLANK($C:$C)))-TT1)))+1)/2))"),9.7742566E7)</f>
        <v>97742566</v>
      </c>
      <c r="TU3" s="13">
        <f>IFERROR(__xludf.DUMMYFUNCTION("SUM(ARRAYFORMULA((ABS(FILTER($C:$C,NOT(ISBLANK($C:$C)))-TU1))*(((ABS(FILTER($C:$C,NOT(ISBLANK($C:$C)))-TU1)))+1)/2))"),9.7800637E7)</f>
        <v>97800637</v>
      </c>
      <c r="TV3" s="13">
        <f>IFERROR(__xludf.DUMMYFUNCTION("SUM(ARRAYFORMULA((ABS(FILTER($C:$C,NOT(ISBLANK($C:$C)))-TV1))*(((ABS(FILTER($C:$C,NOT(ISBLANK($C:$C)))-TV1)))+1)/2))"),9.7859709E7)</f>
        <v>97859709</v>
      </c>
      <c r="TW3" s="13">
        <f>IFERROR(__xludf.DUMMYFUNCTION("SUM(ARRAYFORMULA((ABS(FILTER($C:$C,NOT(ISBLANK($C:$C)))-TW1))*(((ABS(FILTER($C:$C,NOT(ISBLANK($C:$C)))-TW1)))+1)/2))"),9.7919781E7)</f>
        <v>97919781</v>
      </c>
      <c r="TX3" s="13">
        <f>IFERROR(__xludf.DUMMYFUNCTION("SUM(ARRAYFORMULA((ABS(FILTER($C:$C,NOT(ISBLANK($C:$C)))-TX1))*(((ABS(FILTER($C:$C,NOT(ISBLANK($C:$C)))-TX1)))+1)/2))"),9.7980853E7)</f>
        <v>97980853</v>
      </c>
      <c r="TY3" s="13">
        <f>IFERROR(__xludf.DUMMYFUNCTION("SUM(ARRAYFORMULA((ABS(FILTER($C:$C,NOT(ISBLANK($C:$C)))-TY1))*(((ABS(FILTER($C:$C,NOT(ISBLANK($C:$C)))-TY1)))+1)/2))"),9.8042926E7)</f>
        <v>98042926</v>
      </c>
      <c r="TZ3" s="13">
        <f>IFERROR(__xludf.DUMMYFUNCTION("SUM(ARRAYFORMULA((ABS(FILTER($C:$C,NOT(ISBLANK($C:$C)))-TZ1))*(((ABS(FILTER($C:$C,NOT(ISBLANK($C:$C)))-TZ1)))+1)/2))"),9.8105999E7)</f>
        <v>98105999</v>
      </c>
      <c r="UA3" s="13">
        <f>IFERROR(__xludf.DUMMYFUNCTION("SUM(ARRAYFORMULA((ABS(FILTER($C:$C,NOT(ISBLANK($C:$C)))-UA1))*(((ABS(FILTER($C:$C,NOT(ISBLANK($C:$C)))-UA1)))+1)/2))"),9.8170072E7)</f>
        <v>98170072</v>
      </c>
      <c r="UB3" s="13">
        <f>IFERROR(__xludf.DUMMYFUNCTION("SUM(ARRAYFORMULA((ABS(FILTER($C:$C,NOT(ISBLANK($C:$C)))-UB1))*(((ABS(FILTER($C:$C,NOT(ISBLANK($C:$C)))-UB1)))+1)/2))"),9.8235146E7)</f>
        <v>98235146</v>
      </c>
      <c r="UC3" s="10">
        <f>IFERROR(__xludf.DUMMYFUNCTION("SUM(ARRAYFORMULA((ABS(FILTER($C:$C,NOT(ISBLANK($C:$C)))-UC1))*(((ABS(FILTER($C:$C,NOT(ISBLANK($C:$C)))-UC1)))+1)/2))"),9.830122E7)</f>
        <v>98301220</v>
      </c>
      <c r="UD3" s="10">
        <f>IFERROR(__xludf.DUMMYFUNCTION("SUM(ARRAYFORMULA((ABS(FILTER($C:$C,NOT(ISBLANK($C:$C)))-UD1))*(((ABS(FILTER($C:$C,NOT(ISBLANK($C:$C)))-UD1)))+1)/2))"),9.8368295E7)</f>
        <v>98368295</v>
      </c>
      <c r="UE3" s="10">
        <f>IFERROR(__xludf.DUMMYFUNCTION("SUM(ARRAYFORMULA((ABS(FILTER($C:$C,NOT(ISBLANK($C:$C)))-UE1))*(((ABS(FILTER($C:$C,NOT(ISBLANK($C:$C)))-UE1)))+1)/2))"),9.8436372E7)</f>
        <v>98436372</v>
      </c>
      <c r="UF3" s="10">
        <f>IFERROR(__xludf.DUMMYFUNCTION("SUM(ARRAYFORMULA((ABS(FILTER($C:$C,NOT(ISBLANK($C:$C)))-UF1))*(((ABS(FILTER($C:$C,NOT(ISBLANK($C:$C)))-UF1)))+1)/2))"),9.850545E7)</f>
        <v>98505450</v>
      </c>
      <c r="UG3" s="10">
        <f>IFERROR(__xludf.DUMMYFUNCTION("SUM(ARRAYFORMULA((ABS(FILTER($C:$C,NOT(ISBLANK($C:$C)))-UG1))*(((ABS(FILTER($C:$C,NOT(ISBLANK($C:$C)))-UG1)))+1)/2))"),9.8575529E7)</f>
        <v>98575529</v>
      </c>
      <c r="UH3" s="10">
        <f>IFERROR(__xludf.DUMMYFUNCTION("SUM(ARRAYFORMULA((ABS(FILTER($C:$C,NOT(ISBLANK($C:$C)))-UH1))*(((ABS(FILTER($C:$C,NOT(ISBLANK($C:$C)))-UH1)))+1)/2))"),9.8646608E7)</f>
        <v>98646608</v>
      </c>
      <c r="UI3" s="10">
        <f>IFERROR(__xludf.DUMMYFUNCTION("SUM(ARRAYFORMULA((ABS(FILTER($C:$C,NOT(ISBLANK($C:$C)))-UI1))*(((ABS(FILTER($C:$C,NOT(ISBLANK($C:$C)))-UI1)))+1)/2))"),9.8718687E7)</f>
        <v>98718687</v>
      </c>
      <c r="UJ3" s="10">
        <f>IFERROR(__xludf.DUMMYFUNCTION("SUM(ARRAYFORMULA((ABS(FILTER($C:$C,NOT(ISBLANK($C:$C)))-UJ1))*(((ABS(FILTER($C:$C,NOT(ISBLANK($C:$C)))-UJ1)))+1)/2))"),9.8791766E7)</f>
        <v>98791766</v>
      </c>
      <c r="UK3" s="10">
        <f>IFERROR(__xludf.DUMMYFUNCTION("SUM(ARRAYFORMULA((ABS(FILTER($C:$C,NOT(ISBLANK($C:$C)))-UK1))*(((ABS(FILTER($C:$C,NOT(ISBLANK($C:$C)))-UK1)))+1)/2))"),9.8865845E7)</f>
        <v>98865845</v>
      </c>
      <c r="UL3" s="10">
        <f>IFERROR(__xludf.DUMMYFUNCTION("SUM(ARRAYFORMULA((ABS(FILTER($C:$C,NOT(ISBLANK($C:$C)))-UL1))*(((ABS(FILTER($C:$C,NOT(ISBLANK($C:$C)))-UL1)))+1)/2))"),9.8940924E7)</f>
        <v>98940924</v>
      </c>
      <c r="UM3" s="10">
        <f>IFERROR(__xludf.DUMMYFUNCTION("SUM(ARRAYFORMULA((ABS(FILTER($C:$C,NOT(ISBLANK($C:$C)))-UM1))*(((ABS(FILTER($C:$C,NOT(ISBLANK($C:$C)))-UM1)))+1)/2))"),9.9017004E7)</f>
        <v>99017004</v>
      </c>
      <c r="UN3" s="10">
        <f>IFERROR(__xludf.DUMMYFUNCTION("SUM(ARRAYFORMULA((ABS(FILTER($C:$C,NOT(ISBLANK($C:$C)))-UN1))*(((ABS(FILTER($C:$C,NOT(ISBLANK($C:$C)))-UN1)))+1)/2))"),9.9094084E7)</f>
        <v>99094084</v>
      </c>
      <c r="UO3" s="10">
        <f>IFERROR(__xludf.DUMMYFUNCTION("SUM(ARRAYFORMULA((ABS(FILTER($C:$C,NOT(ISBLANK($C:$C)))-UO1))*(((ABS(FILTER($C:$C,NOT(ISBLANK($C:$C)))-UO1)))+1)/2))"),9.9172165E7)</f>
        <v>99172165</v>
      </c>
      <c r="UP3" s="10">
        <f>IFERROR(__xludf.DUMMYFUNCTION("SUM(ARRAYFORMULA((ABS(FILTER($C:$C,NOT(ISBLANK($C:$C)))-UP1))*(((ABS(FILTER($C:$C,NOT(ISBLANK($C:$C)))-UP1)))+1)/2))"),9.9251246E7)</f>
        <v>99251246</v>
      </c>
      <c r="UQ3" s="10">
        <f>IFERROR(__xludf.DUMMYFUNCTION("SUM(ARRAYFORMULA((ABS(FILTER($C:$C,NOT(ISBLANK($C:$C)))-UQ1))*(((ABS(FILTER($C:$C,NOT(ISBLANK($C:$C)))-UQ1)))+1)/2))"),9.9331328E7)</f>
        <v>99331328</v>
      </c>
      <c r="UR3" s="10">
        <f>IFERROR(__xludf.DUMMYFUNCTION("SUM(ARRAYFORMULA((ABS(FILTER($C:$C,NOT(ISBLANK($C:$C)))-UR1))*(((ABS(FILTER($C:$C,NOT(ISBLANK($C:$C)))-UR1)))+1)/2))"),9.941241E7)</f>
        <v>99412410</v>
      </c>
      <c r="US3" s="10">
        <f>IFERROR(__xludf.DUMMYFUNCTION("SUM(ARRAYFORMULA((ABS(FILTER($C:$C,NOT(ISBLANK($C:$C)))-US1))*(((ABS(FILTER($C:$C,NOT(ISBLANK($C:$C)))-US1)))+1)/2))"),9.9494493E7)</f>
        <v>99494493</v>
      </c>
      <c r="UT3" s="13">
        <f>IFERROR(__xludf.DUMMYFUNCTION("SUM(ARRAYFORMULA((ABS(FILTER($C:$C,NOT(ISBLANK($C:$C)))-UT1))*(((ABS(FILTER($C:$C,NOT(ISBLANK($C:$C)))-UT1)))+1)/2))"),9.9577577E7)</f>
        <v>99577577</v>
      </c>
      <c r="UU3" s="13">
        <f>IFERROR(__xludf.DUMMYFUNCTION("SUM(ARRAYFORMULA((ABS(FILTER($C:$C,NOT(ISBLANK($C:$C)))-UU1))*(((ABS(FILTER($C:$C,NOT(ISBLANK($C:$C)))-UU1)))+1)/2))"),9.9661661E7)</f>
        <v>99661661</v>
      </c>
      <c r="UV3" s="13">
        <f>IFERROR(__xludf.DUMMYFUNCTION("SUM(ARRAYFORMULA((ABS(FILTER($C:$C,NOT(ISBLANK($C:$C)))-UV1))*(((ABS(FILTER($C:$C,NOT(ISBLANK($C:$C)))-UV1)))+1)/2))"),9.9746745E7)</f>
        <v>99746745</v>
      </c>
      <c r="UW3" s="13">
        <f>IFERROR(__xludf.DUMMYFUNCTION("SUM(ARRAYFORMULA((ABS(FILTER($C:$C,NOT(ISBLANK($C:$C)))-UW1))*(((ABS(FILTER($C:$C,NOT(ISBLANK($C:$C)))-UW1)))+1)/2))"),9.9832829E7)</f>
        <v>99832829</v>
      </c>
      <c r="UX3" s="13">
        <f>IFERROR(__xludf.DUMMYFUNCTION("SUM(ARRAYFORMULA((ABS(FILTER($C:$C,NOT(ISBLANK($C:$C)))-UX1))*(((ABS(FILTER($C:$C,NOT(ISBLANK($C:$C)))-UX1)))+1)/2))"),9.9919915E7)</f>
        <v>99919915</v>
      </c>
      <c r="UY3" s="13">
        <f>IFERROR(__xludf.DUMMYFUNCTION("SUM(ARRAYFORMULA((ABS(FILTER($C:$C,NOT(ISBLANK($C:$C)))-UY1))*(((ABS(FILTER($C:$C,NOT(ISBLANK($C:$C)))-UY1)))+1)/2))"),1.00008003E8)</f>
        <v>100008003</v>
      </c>
      <c r="UZ3" s="13">
        <f>IFERROR(__xludf.DUMMYFUNCTION("SUM(ARRAYFORMULA((ABS(FILTER($C:$C,NOT(ISBLANK($C:$C)))-UZ1))*(((ABS(FILTER($C:$C,NOT(ISBLANK($C:$C)))-UZ1)))+1)/2))"),1.00097092E8)</f>
        <v>100097092</v>
      </c>
      <c r="VA3" s="13">
        <f>IFERROR(__xludf.DUMMYFUNCTION("SUM(ARRAYFORMULA((ABS(FILTER($C:$C,NOT(ISBLANK($C:$C)))-VA1))*(((ABS(FILTER($C:$C,NOT(ISBLANK($C:$C)))-VA1)))+1)/2))"),1.00187182E8)</f>
        <v>100187182</v>
      </c>
      <c r="VB3" s="13">
        <f>IFERROR(__xludf.DUMMYFUNCTION("SUM(ARRAYFORMULA((ABS(FILTER($C:$C,NOT(ISBLANK($C:$C)))-VB1))*(((ABS(FILTER($C:$C,NOT(ISBLANK($C:$C)))-VB1)))+1)/2))"),1.00278272E8)</f>
        <v>100278272</v>
      </c>
      <c r="VC3" s="13">
        <f>IFERROR(__xludf.DUMMYFUNCTION("SUM(ARRAYFORMULA((ABS(FILTER($C:$C,NOT(ISBLANK($C:$C)))-VC1))*(((ABS(FILTER($C:$C,NOT(ISBLANK($C:$C)))-VC1)))+1)/2))"),1.00370363E8)</f>
        <v>100370363</v>
      </c>
      <c r="VD3" s="13">
        <f>IFERROR(__xludf.DUMMYFUNCTION("SUM(ARRAYFORMULA((ABS(FILTER($C:$C,NOT(ISBLANK($C:$C)))-VD1))*(((ABS(FILTER($C:$C,NOT(ISBLANK($C:$C)))-VD1)))+1)/2))"),1.00463454E8)</f>
        <v>100463454</v>
      </c>
      <c r="VE3" s="13">
        <f>IFERROR(__xludf.DUMMYFUNCTION("SUM(ARRAYFORMULA((ABS(FILTER($C:$C,NOT(ISBLANK($C:$C)))-VE1))*(((ABS(FILTER($C:$C,NOT(ISBLANK($C:$C)))-VE1)))+1)/2))"),1.00557545E8)</f>
        <v>100557545</v>
      </c>
      <c r="VF3" s="13">
        <f>IFERROR(__xludf.DUMMYFUNCTION("SUM(ARRAYFORMULA((ABS(FILTER($C:$C,NOT(ISBLANK($C:$C)))-VF1))*(((ABS(FILTER($C:$C,NOT(ISBLANK($C:$C)))-VF1)))+1)/2))"),1.00652637E8)</f>
        <v>100652637</v>
      </c>
      <c r="VG3" s="13">
        <f>IFERROR(__xludf.DUMMYFUNCTION("SUM(ARRAYFORMULA((ABS(FILTER($C:$C,NOT(ISBLANK($C:$C)))-VG1))*(((ABS(FILTER($C:$C,NOT(ISBLANK($C:$C)))-VG1)))+1)/2))"),1.00748729E8)</f>
        <v>100748729</v>
      </c>
      <c r="VH3" s="13">
        <f>IFERROR(__xludf.DUMMYFUNCTION("SUM(ARRAYFORMULA((ABS(FILTER($C:$C,NOT(ISBLANK($C:$C)))-VH1))*(((ABS(FILTER($C:$C,NOT(ISBLANK($C:$C)))-VH1)))+1)/2))"),1.00845821E8)</f>
        <v>100845821</v>
      </c>
      <c r="VI3" s="13">
        <f>IFERROR(__xludf.DUMMYFUNCTION("SUM(ARRAYFORMULA((ABS(FILTER($C:$C,NOT(ISBLANK($C:$C)))-VI1))*(((ABS(FILTER($C:$C,NOT(ISBLANK($C:$C)))-VI1)))+1)/2))"),1.00943913E8)</f>
        <v>100943913</v>
      </c>
      <c r="VJ3" s="13">
        <f>IFERROR(__xludf.DUMMYFUNCTION("SUM(ARRAYFORMULA((ABS(FILTER($C:$C,NOT(ISBLANK($C:$C)))-VJ1))*(((ABS(FILTER($C:$C,NOT(ISBLANK($C:$C)))-VJ1)))+1)/2))"),1.01043005E8)</f>
        <v>101043005</v>
      </c>
      <c r="VK3" s="10">
        <f>IFERROR(__xludf.DUMMYFUNCTION("SUM(ARRAYFORMULA((ABS(FILTER($C:$C,NOT(ISBLANK($C:$C)))-VK1))*(((ABS(FILTER($C:$C,NOT(ISBLANK($C:$C)))-VK1)))+1)/2))"),1.01143097E8)</f>
        <v>101143097</v>
      </c>
      <c r="VL3" s="10">
        <f>IFERROR(__xludf.DUMMYFUNCTION("SUM(ARRAYFORMULA((ABS(FILTER($C:$C,NOT(ISBLANK($C:$C)))-VL1))*(((ABS(FILTER($C:$C,NOT(ISBLANK($C:$C)))-VL1)))+1)/2))"),1.0124419E8)</f>
        <v>101244190</v>
      </c>
      <c r="VM3" s="10">
        <f>IFERROR(__xludf.DUMMYFUNCTION("SUM(ARRAYFORMULA((ABS(FILTER($C:$C,NOT(ISBLANK($C:$C)))-VM1))*(((ABS(FILTER($C:$C,NOT(ISBLANK($C:$C)))-VM1)))+1)/2))"),1.01346283E8)</f>
        <v>101346283</v>
      </c>
      <c r="VN3" s="10">
        <f>IFERROR(__xludf.DUMMYFUNCTION("SUM(ARRAYFORMULA((ABS(FILTER($C:$C,NOT(ISBLANK($C:$C)))-VN1))*(((ABS(FILTER($C:$C,NOT(ISBLANK($C:$C)))-VN1)))+1)/2))"),1.01449376E8)</f>
        <v>101449376</v>
      </c>
      <c r="VO3" s="10">
        <f>IFERROR(__xludf.DUMMYFUNCTION("SUM(ARRAYFORMULA((ABS(FILTER($C:$C,NOT(ISBLANK($C:$C)))-VO1))*(((ABS(FILTER($C:$C,NOT(ISBLANK($C:$C)))-VO1)))+1)/2))"),1.01553471E8)</f>
        <v>101553471</v>
      </c>
      <c r="VP3" s="10">
        <f>IFERROR(__xludf.DUMMYFUNCTION("SUM(ARRAYFORMULA((ABS(FILTER($C:$C,NOT(ISBLANK($C:$C)))-VP1))*(((ABS(FILTER($C:$C,NOT(ISBLANK($C:$C)))-VP1)))+1)/2))"),1.01658566E8)</f>
        <v>101658566</v>
      </c>
      <c r="VQ3" s="10">
        <f>IFERROR(__xludf.DUMMYFUNCTION("SUM(ARRAYFORMULA((ABS(FILTER($C:$C,NOT(ISBLANK($C:$C)))-VQ1))*(((ABS(FILTER($C:$C,NOT(ISBLANK($C:$C)))-VQ1)))+1)/2))"),1.01764662E8)</f>
        <v>101764662</v>
      </c>
      <c r="VR3" s="10">
        <f>IFERROR(__xludf.DUMMYFUNCTION("SUM(ARRAYFORMULA((ABS(FILTER($C:$C,NOT(ISBLANK($C:$C)))-VR1))*(((ABS(FILTER($C:$C,NOT(ISBLANK($C:$C)))-VR1)))+1)/2))"),1.01871761E8)</f>
        <v>101871761</v>
      </c>
      <c r="VS3" s="10">
        <f>IFERROR(__xludf.DUMMYFUNCTION("SUM(ARRAYFORMULA((ABS(FILTER($C:$C,NOT(ISBLANK($C:$C)))-VS1))*(((ABS(FILTER($C:$C,NOT(ISBLANK($C:$C)))-VS1)))+1)/2))"),1.0197986E8)</f>
        <v>101979860</v>
      </c>
      <c r="VT3" s="10">
        <f>IFERROR(__xludf.DUMMYFUNCTION("SUM(ARRAYFORMULA((ABS(FILTER($C:$C,NOT(ISBLANK($C:$C)))-VT1))*(((ABS(FILTER($C:$C,NOT(ISBLANK($C:$C)))-VT1)))+1)/2))"),1.0208896E8)</f>
        <v>102088960</v>
      </c>
      <c r="VU3" s="10">
        <f>IFERROR(__xludf.DUMMYFUNCTION("SUM(ARRAYFORMULA((ABS(FILTER($C:$C,NOT(ISBLANK($C:$C)))-VU1))*(((ABS(FILTER($C:$C,NOT(ISBLANK($C:$C)))-VU1)))+1)/2))"),1.02199061E8)</f>
        <v>102199061</v>
      </c>
      <c r="VV3" s="10">
        <f>IFERROR(__xludf.DUMMYFUNCTION("SUM(ARRAYFORMULA((ABS(FILTER($C:$C,NOT(ISBLANK($C:$C)))-VV1))*(((ABS(FILTER($C:$C,NOT(ISBLANK($C:$C)))-VV1)))+1)/2))"),1.02310162E8)</f>
        <v>102310162</v>
      </c>
      <c r="VW3" s="10">
        <f>IFERROR(__xludf.DUMMYFUNCTION("SUM(ARRAYFORMULA((ABS(FILTER($C:$C,NOT(ISBLANK($C:$C)))-VW1))*(((ABS(FILTER($C:$C,NOT(ISBLANK($C:$C)))-VW1)))+1)/2))"),1.02422263E8)</f>
        <v>102422263</v>
      </c>
      <c r="VX3" s="10">
        <f>IFERROR(__xludf.DUMMYFUNCTION("SUM(ARRAYFORMULA((ABS(FILTER($C:$C,NOT(ISBLANK($C:$C)))-VX1))*(((ABS(FILTER($C:$C,NOT(ISBLANK($C:$C)))-VX1)))+1)/2))"),1.02535365E8)</f>
        <v>102535365</v>
      </c>
      <c r="VY3" s="10">
        <f>IFERROR(__xludf.DUMMYFUNCTION("SUM(ARRAYFORMULA((ABS(FILTER($C:$C,NOT(ISBLANK($C:$C)))-VY1))*(((ABS(FILTER($C:$C,NOT(ISBLANK($C:$C)))-VY1)))+1)/2))"),1.02649467E8)</f>
        <v>102649467</v>
      </c>
      <c r="VZ3" s="10">
        <f>IFERROR(__xludf.DUMMYFUNCTION("SUM(ARRAYFORMULA((ABS(FILTER($C:$C,NOT(ISBLANK($C:$C)))-VZ1))*(((ABS(FILTER($C:$C,NOT(ISBLANK($C:$C)))-VZ1)))+1)/2))"),1.02764569E8)</f>
        <v>102764569</v>
      </c>
      <c r="WA3" s="10">
        <f>IFERROR(__xludf.DUMMYFUNCTION("SUM(ARRAYFORMULA((ABS(FILTER($C:$C,NOT(ISBLANK($C:$C)))-WA1))*(((ABS(FILTER($C:$C,NOT(ISBLANK($C:$C)))-WA1)))+1)/2))"),1.02880671E8)</f>
        <v>102880671</v>
      </c>
      <c r="WB3" s="13">
        <f>IFERROR(__xludf.DUMMYFUNCTION("SUM(ARRAYFORMULA((ABS(FILTER($C:$C,NOT(ISBLANK($C:$C)))-WB1))*(((ABS(FILTER($C:$C,NOT(ISBLANK($C:$C)))-WB1)))+1)/2))"),1.02997773E8)</f>
        <v>102997773</v>
      </c>
      <c r="WC3" s="13">
        <f>IFERROR(__xludf.DUMMYFUNCTION("SUM(ARRAYFORMULA((ABS(FILTER($C:$C,NOT(ISBLANK($C:$C)))-WC1))*(((ABS(FILTER($C:$C,NOT(ISBLANK($C:$C)))-WC1)))+1)/2))"),1.03115876E8)</f>
        <v>103115876</v>
      </c>
      <c r="WD3" s="13">
        <f>IFERROR(__xludf.DUMMYFUNCTION("SUM(ARRAYFORMULA((ABS(FILTER($C:$C,NOT(ISBLANK($C:$C)))-WD1))*(((ABS(FILTER($C:$C,NOT(ISBLANK($C:$C)))-WD1)))+1)/2))"),1.03234979E8)</f>
        <v>103234979</v>
      </c>
      <c r="WE3" s="13">
        <f>IFERROR(__xludf.DUMMYFUNCTION("SUM(ARRAYFORMULA((ABS(FILTER($C:$C,NOT(ISBLANK($C:$C)))-WE1))*(((ABS(FILTER($C:$C,NOT(ISBLANK($C:$C)))-WE1)))+1)/2))"),1.03355082E8)</f>
        <v>103355082</v>
      </c>
      <c r="WF3" s="13">
        <f>IFERROR(__xludf.DUMMYFUNCTION("SUM(ARRAYFORMULA((ABS(FILTER($C:$C,NOT(ISBLANK($C:$C)))-WF1))*(((ABS(FILTER($C:$C,NOT(ISBLANK($C:$C)))-WF1)))+1)/2))"),1.03476185E8)</f>
        <v>103476185</v>
      </c>
      <c r="WG3" s="13">
        <f>IFERROR(__xludf.DUMMYFUNCTION("SUM(ARRAYFORMULA((ABS(FILTER($C:$C,NOT(ISBLANK($C:$C)))-WG1))*(((ABS(FILTER($C:$C,NOT(ISBLANK($C:$C)))-WG1)))+1)/2))"),1.03598288E8)</f>
        <v>103598288</v>
      </c>
      <c r="WH3" s="13">
        <f>IFERROR(__xludf.DUMMYFUNCTION("SUM(ARRAYFORMULA((ABS(FILTER($C:$C,NOT(ISBLANK($C:$C)))-WH1))*(((ABS(FILTER($C:$C,NOT(ISBLANK($C:$C)))-WH1)))+1)/2))"),1.03721392E8)</f>
        <v>103721392</v>
      </c>
      <c r="WI3" s="13">
        <f>IFERROR(__xludf.DUMMYFUNCTION("SUM(ARRAYFORMULA((ABS(FILTER($C:$C,NOT(ISBLANK($C:$C)))-WI1))*(((ABS(FILTER($C:$C,NOT(ISBLANK($C:$C)))-WI1)))+1)/2))"),1.03845496E8)</f>
        <v>103845496</v>
      </c>
      <c r="WJ3" s="13">
        <f>IFERROR(__xludf.DUMMYFUNCTION("SUM(ARRAYFORMULA((ABS(FILTER($C:$C,NOT(ISBLANK($C:$C)))-WJ1))*(((ABS(FILTER($C:$C,NOT(ISBLANK($C:$C)))-WJ1)))+1)/2))"),1.03970602E8)</f>
        <v>103970602</v>
      </c>
      <c r="WK3" s="13">
        <f>IFERROR(__xludf.DUMMYFUNCTION("SUM(ARRAYFORMULA((ABS(FILTER($C:$C,NOT(ISBLANK($C:$C)))-WK1))*(((ABS(FILTER($C:$C,NOT(ISBLANK($C:$C)))-WK1)))+1)/2))"),1.04096708E8)</f>
        <v>104096708</v>
      </c>
      <c r="WL3" s="13">
        <f>IFERROR(__xludf.DUMMYFUNCTION("SUM(ARRAYFORMULA((ABS(FILTER($C:$C,NOT(ISBLANK($C:$C)))-WL1))*(((ABS(FILTER($C:$C,NOT(ISBLANK($C:$C)))-WL1)))+1)/2))"),1.04223814E8)</f>
        <v>104223814</v>
      </c>
      <c r="WM3" s="13">
        <f>IFERROR(__xludf.DUMMYFUNCTION("SUM(ARRAYFORMULA((ABS(FILTER($C:$C,NOT(ISBLANK($C:$C)))-WM1))*(((ABS(FILTER($C:$C,NOT(ISBLANK($C:$C)))-WM1)))+1)/2))"),1.0435192E8)</f>
        <v>104351920</v>
      </c>
      <c r="WN3" s="13">
        <f>IFERROR(__xludf.DUMMYFUNCTION("SUM(ARRAYFORMULA((ABS(FILTER($C:$C,NOT(ISBLANK($C:$C)))-WN1))*(((ABS(FILTER($C:$C,NOT(ISBLANK($C:$C)))-WN1)))+1)/2))"),1.04481027E8)</f>
        <v>104481027</v>
      </c>
      <c r="WO3" s="13">
        <f>IFERROR(__xludf.DUMMYFUNCTION("SUM(ARRAYFORMULA((ABS(FILTER($C:$C,NOT(ISBLANK($C:$C)))-WO1))*(((ABS(FILTER($C:$C,NOT(ISBLANK($C:$C)))-WO1)))+1)/2))"),1.04611134E8)</f>
        <v>104611134</v>
      </c>
      <c r="WP3" s="13">
        <f>IFERROR(__xludf.DUMMYFUNCTION("SUM(ARRAYFORMULA((ABS(FILTER($C:$C,NOT(ISBLANK($C:$C)))-WP1))*(((ABS(FILTER($C:$C,NOT(ISBLANK($C:$C)))-WP1)))+1)/2))"),1.04742243E8)</f>
        <v>104742243</v>
      </c>
      <c r="WQ3" s="13">
        <f>IFERROR(__xludf.DUMMYFUNCTION("SUM(ARRAYFORMULA((ABS(FILTER($C:$C,NOT(ISBLANK($C:$C)))-WQ1))*(((ABS(FILTER($C:$C,NOT(ISBLANK($C:$C)))-WQ1)))+1)/2))"),1.04874352E8)</f>
        <v>104874352</v>
      </c>
      <c r="WR3" s="13">
        <f>IFERROR(__xludf.DUMMYFUNCTION("SUM(ARRAYFORMULA((ABS(FILTER($C:$C,NOT(ISBLANK($C:$C)))-WR1))*(((ABS(FILTER($C:$C,NOT(ISBLANK($C:$C)))-WR1)))+1)/2))"),1.05007461E8)</f>
        <v>105007461</v>
      </c>
      <c r="WS3" s="10">
        <f>IFERROR(__xludf.DUMMYFUNCTION("SUM(ARRAYFORMULA((ABS(FILTER($C:$C,NOT(ISBLANK($C:$C)))-WS1))*(((ABS(FILTER($C:$C,NOT(ISBLANK($C:$C)))-WS1)))+1)/2))"),1.05141571E8)</f>
        <v>105141571</v>
      </c>
      <c r="WT3" s="10">
        <f>IFERROR(__xludf.DUMMYFUNCTION("SUM(ARRAYFORMULA((ABS(FILTER($C:$C,NOT(ISBLANK($C:$C)))-WT1))*(((ABS(FILTER($C:$C,NOT(ISBLANK($C:$C)))-WT1)))+1)/2))"),1.05276682E8)</f>
        <v>105276682</v>
      </c>
      <c r="WU3" s="10">
        <f>IFERROR(__xludf.DUMMYFUNCTION("SUM(ARRAYFORMULA((ABS(FILTER($C:$C,NOT(ISBLANK($C:$C)))-WU1))*(((ABS(FILTER($C:$C,NOT(ISBLANK($C:$C)))-WU1)))+1)/2))"),1.05412793E8)</f>
        <v>105412793</v>
      </c>
      <c r="WV3" s="10">
        <f>IFERROR(__xludf.DUMMYFUNCTION("SUM(ARRAYFORMULA((ABS(FILTER($C:$C,NOT(ISBLANK($C:$C)))-WV1))*(((ABS(FILTER($C:$C,NOT(ISBLANK($C:$C)))-WV1)))+1)/2))"),1.05549904E8)</f>
        <v>105549904</v>
      </c>
      <c r="WW3" s="10">
        <f>IFERROR(__xludf.DUMMYFUNCTION("SUM(ARRAYFORMULA((ABS(FILTER($C:$C,NOT(ISBLANK($C:$C)))-WW1))*(((ABS(FILTER($C:$C,NOT(ISBLANK($C:$C)))-WW1)))+1)/2))"),1.05688015E8)</f>
        <v>105688015</v>
      </c>
      <c r="WX3" s="10">
        <f>IFERROR(__xludf.DUMMYFUNCTION("SUM(ARRAYFORMULA((ABS(FILTER($C:$C,NOT(ISBLANK($C:$C)))-WX1))*(((ABS(FILTER($C:$C,NOT(ISBLANK($C:$C)))-WX1)))+1)/2))"),1.05827126E8)</f>
        <v>105827126</v>
      </c>
      <c r="WY3" s="10">
        <f>IFERROR(__xludf.DUMMYFUNCTION("SUM(ARRAYFORMULA((ABS(FILTER($C:$C,NOT(ISBLANK($C:$C)))-WY1))*(((ABS(FILTER($C:$C,NOT(ISBLANK($C:$C)))-WY1)))+1)/2))"),1.05967237E8)</f>
        <v>105967237</v>
      </c>
      <c r="WZ3" s="10">
        <f>IFERROR(__xludf.DUMMYFUNCTION("SUM(ARRAYFORMULA((ABS(FILTER($C:$C,NOT(ISBLANK($C:$C)))-WZ1))*(((ABS(FILTER($C:$C,NOT(ISBLANK($C:$C)))-WZ1)))+1)/2))"),1.06108349E8)</f>
        <v>106108349</v>
      </c>
      <c r="XA3" s="10">
        <f>IFERROR(__xludf.DUMMYFUNCTION("SUM(ARRAYFORMULA((ABS(FILTER($C:$C,NOT(ISBLANK($C:$C)))-XA1))*(((ABS(FILTER($C:$C,NOT(ISBLANK($C:$C)))-XA1)))+1)/2))"),1.06250461E8)</f>
        <v>106250461</v>
      </c>
      <c r="XB3" s="10">
        <f>IFERROR(__xludf.DUMMYFUNCTION("SUM(ARRAYFORMULA((ABS(FILTER($C:$C,NOT(ISBLANK($C:$C)))-XB1))*(((ABS(FILTER($C:$C,NOT(ISBLANK($C:$C)))-XB1)))+1)/2))"),1.06393573E8)</f>
        <v>106393573</v>
      </c>
      <c r="XC3" s="10">
        <f>IFERROR(__xludf.DUMMYFUNCTION("SUM(ARRAYFORMULA((ABS(FILTER($C:$C,NOT(ISBLANK($C:$C)))-XC1))*(((ABS(FILTER($C:$C,NOT(ISBLANK($C:$C)))-XC1)))+1)/2))"),1.06537687E8)</f>
        <v>106537687</v>
      </c>
      <c r="XD3" s="10">
        <f>IFERROR(__xludf.DUMMYFUNCTION("SUM(ARRAYFORMULA((ABS(FILTER($C:$C,NOT(ISBLANK($C:$C)))-XD1))*(((ABS(FILTER($C:$C,NOT(ISBLANK($C:$C)))-XD1)))+1)/2))"),1.06682803E8)</f>
        <v>106682803</v>
      </c>
      <c r="XE3" s="10">
        <f>IFERROR(__xludf.DUMMYFUNCTION("SUM(ARRAYFORMULA((ABS(FILTER($C:$C,NOT(ISBLANK($C:$C)))-XE1))*(((ABS(FILTER($C:$C,NOT(ISBLANK($C:$C)))-XE1)))+1)/2))"),1.06828919E8)</f>
        <v>106828919</v>
      </c>
      <c r="XF3" s="10">
        <f>IFERROR(__xludf.DUMMYFUNCTION("SUM(ARRAYFORMULA((ABS(FILTER($C:$C,NOT(ISBLANK($C:$C)))-XF1))*(((ABS(FILTER($C:$C,NOT(ISBLANK($C:$C)))-XF1)))+1)/2))"),1.06976035E8)</f>
        <v>106976035</v>
      </c>
      <c r="XG3" s="10">
        <f>IFERROR(__xludf.DUMMYFUNCTION("SUM(ARRAYFORMULA((ABS(FILTER($C:$C,NOT(ISBLANK($C:$C)))-XG1))*(((ABS(FILTER($C:$C,NOT(ISBLANK($C:$C)))-XG1)))+1)/2))"),1.07124151E8)</f>
        <v>107124151</v>
      </c>
      <c r="XH3" s="10">
        <f>IFERROR(__xludf.DUMMYFUNCTION("SUM(ARRAYFORMULA((ABS(FILTER($C:$C,NOT(ISBLANK($C:$C)))-XH1))*(((ABS(FILTER($C:$C,NOT(ISBLANK($C:$C)))-XH1)))+1)/2))"),1.07273268E8)</f>
        <v>107273268</v>
      </c>
      <c r="XI3" s="10">
        <f>IFERROR(__xludf.DUMMYFUNCTION("SUM(ARRAYFORMULA((ABS(FILTER($C:$C,NOT(ISBLANK($C:$C)))-XI1))*(((ABS(FILTER($C:$C,NOT(ISBLANK($C:$C)))-XI1)))+1)/2))"),1.07423387E8)</f>
        <v>107423387</v>
      </c>
      <c r="XJ3" s="13">
        <f>IFERROR(__xludf.DUMMYFUNCTION("SUM(ARRAYFORMULA((ABS(FILTER($C:$C,NOT(ISBLANK($C:$C)))-XJ1))*(((ABS(FILTER($C:$C,NOT(ISBLANK($C:$C)))-XJ1)))+1)/2))"),1.07574508E8)</f>
        <v>107574508</v>
      </c>
      <c r="XK3" s="13">
        <f>IFERROR(__xludf.DUMMYFUNCTION("SUM(ARRAYFORMULA((ABS(FILTER($C:$C,NOT(ISBLANK($C:$C)))-XK1))*(((ABS(FILTER($C:$C,NOT(ISBLANK($C:$C)))-XK1)))+1)/2))"),1.0772663E8)</f>
        <v>107726630</v>
      </c>
      <c r="XL3" s="13">
        <f>IFERROR(__xludf.DUMMYFUNCTION("SUM(ARRAYFORMULA((ABS(FILTER($C:$C,NOT(ISBLANK($C:$C)))-XL1))*(((ABS(FILTER($C:$C,NOT(ISBLANK($C:$C)))-XL1)))+1)/2))"),1.07879752E8)</f>
        <v>107879752</v>
      </c>
      <c r="XM3" s="13">
        <f>IFERROR(__xludf.DUMMYFUNCTION("SUM(ARRAYFORMULA((ABS(FILTER($C:$C,NOT(ISBLANK($C:$C)))-XM1))*(((ABS(FILTER($C:$C,NOT(ISBLANK($C:$C)))-XM1)))+1)/2))"),1.08033874E8)</f>
        <v>108033874</v>
      </c>
      <c r="XN3" s="13">
        <f>IFERROR(__xludf.DUMMYFUNCTION("SUM(ARRAYFORMULA((ABS(FILTER($C:$C,NOT(ISBLANK($C:$C)))-XN1))*(((ABS(FILTER($C:$C,NOT(ISBLANK($C:$C)))-XN1)))+1)/2))"),1.08188998E8)</f>
        <v>108188998</v>
      </c>
      <c r="XO3" s="13">
        <f>IFERROR(__xludf.DUMMYFUNCTION("SUM(ARRAYFORMULA((ABS(FILTER($C:$C,NOT(ISBLANK($C:$C)))-XO1))*(((ABS(FILTER($C:$C,NOT(ISBLANK($C:$C)))-XO1)))+1)/2))"),1.08345122E8)</f>
        <v>108345122</v>
      </c>
      <c r="XP3" s="13">
        <f>IFERROR(__xludf.DUMMYFUNCTION("SUM(ARRAYFORMULA((ABS(FILTER($C:$C,NOT(ISBLANK($C:$C)))-XP1))*(((ABS(FILTER($C:$C,NOT(ISBLANK($C:$C)))-XP1)))+1)/2))"),1.08502246E8)</f>
        <v>108502246</v>
      </c>
      <c r="XQ3" s="13">
        <f>IFERROR(__xludf.DUMMYFUNCTION("SUM(ARRAYFORMULA((ABS(FILTER($C:$C,NOT(ISBLANK($C:$C)))-XQ1))*(((ABS(FILTER($C:$C,NOT(ISBLANK($C:$C)))-XQ1)))+1)/2))"),1.08660373E8)</f>
        <v>108660373</v>
      </c>
      <c r="XR3" s="13">
        <f>IFERROR(__xludf.DUMMYFUNCTION("SUM(ARRAYFORMULA((ABS(FILTER($C:$C,NOT(ISBLANK($C:$C)))-XR1))*(((ABS(FILTER($C:$C,NOT(ISBLANK($C:$C)))-XR1)))+1)/2))"),1.088195E8)</f>
        <v>108819500</v>
      </c>
      <c r="XS3" s="13">
        <f>IFERROR(__xludf.DUMMYFUNCTION("SUM(ARRAYFORMULA((ABS(FILTER($C:$C,NOT(ISBLANK($C:$C)))-XS1))*(((ABS(FILTER($C:$C,NOT(ISBLANK($C:$C)))-XS1)))+1)/2))"),1.08979627E8)</f>
        <v>108979627</v>
      </c>
      <c r="XT3" s="13">
        <f>IFERROR(__xludf.DUMMYFUNCTION("SUM(ARRAYFORMULA((ABS(FILTER($C:$C,NOT(ISBLANK($C:$C)))-XT1))*(((ABS(FILTER($C:$C,NOT(ISBLANK($C:$C)))-XT1)))+1)/2))"),1.09140755E8)</f>
        <v>109140755</v>
      </c>
      <c r="XU3" s="13">
        <f>IFERROR(__xludf.DUMMYFUNCTION("SUM(ARRAYFORMULA((ABS(FILTER($C:$C,NOT(ISBLANK($C:$C)))-XU1))*(((ABS(FILTER($C:$C,NOT(ISBLANK($C:$C)))-XU1)))+1)/2))"),1.09302883E8)</f>
        <v>109302883</v>
      </c>
      <c r="XV3" s="13">
        <f>IFERROR(__xludf.DUMMYFUNCTION("SUM(ARRAYFORMULA((ABS(FILTER($C:$C,NOT(ISBLANK($C:$C)))-XV1))*(((ABS(FILTER($C:$C,NOT(ISBLANK($C:$C)))-XV1)))+1)/2))"),1.09466011E8)</f>
        <v>109466011</v>
      </c>
      <c r="XW3" s="13">
        <f>IFERROR(__xludf.DUMMYFUNCTION("SUM(ARRAYFORMULA((ABS(FILTER($C:$C,NOT(ISBLANK($C:$C)))-XW1))*(((ABS(FILTER($C:$C,NOT(ISBLANK($C:$C)))-XW1)))+1)/2))"),1.0963014E8)</f>
        <v>109630140</v>
      </c>
      <c r="XX3" s="13">
        <f>IFERROR(__xludf.DUMMYFUNCTION("SUM(ARRAYFORMULA((ABS(FILTER($C:$C,NOT(ISBLANK($C:$C)))-XX1))*(((ABS(FILTER($C:$C,NOT(ISBLANK($C:$C)))-XX1)))+1)/2))"),1.09795271E8)</f>
        <v>109795271</v>
      </c>
      <c r="XY3" s="13">
        <f>IFERROR(__xludf.DUMMYFUNCTION("SUM(ARRAYFORMULA((ABS(FILTER($C:$C,NOT(ISBLANK($C:$C)))-XY1))*(((ABS(FILTER($C:$C,NOT(ISBLANK($C:$C)))-XY1)))+1)/2))"),1.09961402E8)</f>
        <v>109961402</v>
      </c>
      <c r="XZ3" s="13">
        <f>IFERROR(__xludf.DUMMYFUNCTION("SUM(ARRAYFORMULA((ABS(FILTER($C:$C,NOT(ISBLANK($C:$C)))-XZ1))*(((ABS(FILTER($C:$C,NOT(ISBLANK($C:$C)))-XZ1)))+1)/2))"),1.10128534E8)</f>
        <v>110128534</v>
      </c>
      <c r="YA3" s="10">
        <f>IFERROR(__xludf.DUMMYFUNCTION("SUM(ARRAYFORMULA((ABS(FILTER($C:$C,NOT(ISBLANK($C:$C)))-YA1))*(((ABS(FILTER($C:$C,NOT(ISBLANK($C:$C)))-YA1)))+1)/2))"),1.10296667E8)</f>
        <v>110296667</v>
      </c>
      <c r="YB3" s="10">
        <f>IFERROR(__xludf.DUMMYFUNCTION("SUM(ARRAYFORMULA((ABS(FILTER($C:$C,NOT(ISBLANK($C:$C)))-YB1))*(((ABS(FILTER($C:$C,NOT(ISBLANK($C:$C)))-YB1)))+1)/2))"),1.104658E8)</f>
        <v>110465800</v>
      </c>
      <c r="YC3" s="10">
        <f>IFERROR(__xludf.DUMMYFUNCTION("SUM(ARRAYFORMULA((ABS(FILTER($C:$C,NOT(ISBLANK($C:$C)))-YC1))*(((ABS(FILTER($C:$C,NOT(ISBLANK($C:$C)))-YC1)))+1)/2))"),1.10635933E8)</f>
        <v>110635933</v>
      </c>
      <c r="YD3" s="10">
        <f>IFERROR(__xludf.DUMMYFUNCTION("SUM(ARRAYFORMULA((ABS(FILTER($C:$C,NOT(ISBLANK($C:$C)))-YD1))*(((ABS(FILTER($C:$C,NOT(ISBLANK($C:$C)))-YD1)))+1)/2))"),1.10807068E8)</f>
        <v>110807068</v>
      </c>
      <c r="YE3" s="10">
        <f>IFERROR(__xludf.DUMMYFUNCTION("SUM(ARRAYFORMULA((ABS(FILTER($C:$C,NOT(ISBLANK($C:$C)))-YE1))*(((ABS(FILTER($C:$C,NOT(ISBLANK($C:$C)))-YE1)))+1)/2))"),1.10979204E8)</f>
        <v>110979204</v>
      </c>
      <c r="YF3" s="10">
        <f>IFERROR(__xludf.DUMMYFUNCTION("SUM(ARRAYFORMULA((ABS(FILTER($C:$C,NOT(ISBLANK($C:$C)))-YF1))*(((ABS(FILTER($C:$C,NOT(ISBLANK($C:$C)))-YF1)))+1)/2))"),1.1115234E8)</f>
        <v>111152340</v>
      </c>
      <c r="YG3" s="10">
        <f>IFERROR(__xludf.DUMMYFUNCTION("SUM(ARRAYFORMULA((ABS(FILTER($C:$C,NOT(ISBLANK($C:$C)))-YG1))*(((ABS(FILTER($C:$C,NOT(ISBLANK($C:$C)))-YG1)))+1)/2))"),1.11326477E8)</f>
        <v>111326477</v>
      </c>
      <c r="YH3" s="10">
        <f>IFERROR(__xludf.DUMMYFUNCTION("SUM(ARRAYFORMULA((ABS(FILTER($C:$C,NOT(ISBLANK($C:$C)))-YH1))*(((ABS(FILTER($C:$C,NOT(ISBLANK($C:$C)))-YH1)))+1)/2))"),1.11501614E8)</f>
        <v>111501614</v>
      </c>
      <c r="YI3" s="10">
        <f>IFERROR(__xludf.DUMMYFUNCTION("SUM(ARRAYFORMULA((ABS(FILTER($C:$C,NOT(ISBLANK($C:$C)))-YI1))*(((ABS(FILTER($C:$C,NOT(ISBLANK($C:$C)))-YI1)))+1)/2))"),1.11677751E8)</f>
        <v>111677751</v>
      </c>
      <c r="YJ3" s="10">
        <f>IFERROR(__xludf.DUMMYFUNCTION("SUM(ARRAYFORMULA((ABS(FILTER($C:$C,NOT(ISBLANK($C:$C)))-YJ1))*(((ABS(FILTER($C:$C,NOT(ISBLANK($C:$C)))-YJ1)))+1)/2))"),1.11854888E8)</f>
        <v>111854888</v>
      </c>
      <c r="YK3" s="10">
        <f>IFERROR(__xludf.DUMMYFUNCTION("SUM(ARRAYFORMULA((ABS(FILTER($C:$C,NOT(ISBLANK($C:$C)))-YK1))*(((ABS(FILTER($C:$C,NOT(ISBLANK($C:$C)))-YK1)))+1)/2))"),1.12033025E8)</f>
        <v>112033025</v>
      </c>
      <c r="YL3" s="10">
        <f>IFERROR(__xludf.DUMMYFUNCTION("SUM(ARRAYFORMULA((ABS(FILTER($C:$C,NOT(ISBLANK($C:$C)))-YL1))*(((ABS(FILTER($C:$C,NOT(ISBLANK($C:$C)))-YL1)))+1)/2))"),1.12212164E8)</f>
        <v>112212164</v>
      </c>
      <c r="YM3" s="10">
        <f>IFERROR(__xludf.DUMMYFUNCTION("SUM(ARRAYFORMULA((ABS(FILTER($C:$C,NOT(ISBLANK($C:$C)))-YM1))*(((ABS(FILTER($C:$C,NOT(ISBLANK($C:$C)))-YM1)))+1)/2))"),1.12392304E8)</f>
        <v>112392304</v>
      </c>
      <c r="YN3" s="10">
        <f>IFERROR(__xludf.DUMMYFUNCTION("SUM(ARRAYFORMULA((ABS(FILTER($C:$C,NOT(ISBLANK($C:$C)))-YN1))*(((ABS(FILTER($C:$C,NOT(ISBLANK($C:$C)))-YN1)))+1)/2))"),1.12573444E8)</f>
        <v>112573444</v>
      </c>
      <c r="YO3" s="10">
        <f>IFERROR(__xludf.DUMMYFUNCTION("SUM(ARRAYFORMULA((ABS(FILTER($C:$C,NOT(ISBLANK($C:$C)))-YO1))*(((ABS(FILTER($C:$C,NOT(ISBLANK($C:$C)))-YO1)))+1)/2))"),1.12755584E8)</f>
        <v>112755584</v>
      </c>
      <c r="YP3" s="10">
        <f>IFERROR(__xludf.DUMMYFUNCTION("SUM(ARRAYFORMULA((ABS(FILTER($C:$C,NOT(ISBLANK($C:$C)))-YP1))*(((ABS(FILTER($C:$C,NOT(ISBLANK($C:$C)))-YP1)))+1)/2))"),1.12938724E8)</f>
        <v>112938724</v>
      </c>
      <c r="YQ3" s="10">
        <f>IFERROR(__xludf.DUMMYFUNCTION("SUM(ARRAYFORMULA((ABS(FILTER($C:$C,NOT(ISBLANK($C:$C)))-YQ1))*(((ABS(FILTER($C:$C,NOT(ISBLANK($C:$C)))-YQ1)))+1)/2))"),1.13122864E8)</f>
        <v>113122864</v>
      </c>
      <c r="YR3" s="13">
        <f>IFERROR(__xludf.DUMMYFUNCTION("SUM(ARRAYFORMULA((ABS(FILTER($C:$C,NOT(ISBLANK($C:$C)))-YR1))*(((ABS(FILTER($C:$C,NOT(ISBLANK($C:$C)))-YR1)))+1)/2))"),1.13308004E8)</f>
        <v>113308004</v>
      </c>
      <c r="YS3" s="13">
        <f>IFERROR(__xludf.DUMMYFUNCTION("SUM(ARRAYFORMULA((ABS(FILTER($C:$C,NOT(ISBLANK($C:$C)))-YS1))*(((ABS(FILTER($C:$C,NOT(ISBLANK($C:$C)))-YS1)))+1)/2))"),1.13494144E8)</f>
        <v>113494144</v>
      </c>
      <c r="YT3" s="13">
        <f>IFERROR(__xludf.DUMMYFUNCTION("SUM(ARRAYFORMULA((ABS(FILTER($C:$C,NOT(ISBLANK($C:$C)))-YT1))*(((ABS(FILTER($C:$C,NOT(ISBLANK($C:$C)))-YT1)))+1)/2))"),1.13681285E8)</f>
        <v>113681285</v>
      </c>
      <c r="YU3" s="13">
        <f>IFERROR(__xludf.DUMMYFUNCTION("SUM(ARRAYFORMULA((ABS(FILTER($C:$C,NOT(ISBLANK($C:$C)))-YU1))*(((ABS(FILTER($C:$C,NOT(ISBLANK($C:$C)))-YU1)))+1)/2))"),1.13869426E8)</f>
        <v>113869426</v>
      </c>
      <c r="YV3" s="13">
        <f>IFERROR(__xludf.DUMMYFUNCTION("SUM(ARRAYFORMULA((ABS(FILTER($C:$C,NOT(ISBLANK($C:$C)))-YV1))*(((ABS(FILTER($C:$C,NOT(ISBLANK($C:$C)))-YV1)))+1)/2))"),1.1405857E8)</f>
        <v>114058570</v>
      </c>
      <c r="YW3" s="13">
        <f>IFERROR(__xludf.DUMMYFUNCTION("SUM(ARRAYFORMULA((ABS(FILTER($C:$C,NOT(ISBLANK($C:$C)))-YW1))*(((ABS(FILTER($C:$C,NOT(ISBLANK($C:$C)))-YW1)))+1)/2))"),1.14248714E8)</f>
        <v>114248714</v>
      </c>
      <c r="YX3" s="13">
        <f>IFERROR(__xludf.DUMMYFUNCTION("SUM(ARRAYFORMULA((ABS(FILTER($C:$C,NOT(ISBLANK($C:$C)))-YX1))*(((ABS(FILTER($C:$C,NOT(ISBLANK($C:$C)))-YX1)))+1)/2))"),1.14439858E8)</f>
        <v>114439858</v>
      </c>
      <c r="YY3" s="13">
        <f>IFERROR(__xludf.DUMMYFUNCTION("SUM(ARRAYFORMULA((ABS(FILTER($C:$C,NOT(ISBLANK($C:$C)))-YY1))*(((ABS(FILTER($C:$C,NOT(ISBLANK($C:$C)))-YY1)))+1)/2))"),1.14632002E8)</f>
        <v>114632002</v>
      </c>
      <c r="YZ3" s="13">
        <f>IFERROR(__xludf.DUMMYFUNCTION("SUM(ARRAYFORMULA((ABS(FILTER($C:$C,NOT(ISBLANK($C:$C)))-YZ1))*(((ABS(FILTER($C:$C,NOT(ISBLANK($C:$C)))-YZ1)))+1)/2))"),1.14825147E8)</f>
        <v>114825147</v>
      </c>
      <c r="ZA3" s="13">
        <f>IFERROR(__xludf.DUMMYFUNCTION("SUM(ARRAYFORMULA((ABS(FILTER($C:$C,NOT(ISBLANK($C:$C)))-ZA1))*(((ABS(FILTER($C:$C,NOT(ISBLANK($C:$C)))-ZA1)))+1)/2))"),1.15019293E8)</f>
        <v>115019293</v>
      </c>
      <c r="ZB3" s="13">
        <f>IFERROR(__xludf.DUMMYFUNCTION("SUM(ARRAYFORMULA((ABS(FILTER($C:$C,NOT(ISBLANK($C:$C)))-ZB1))*(((ABS(FILTER($C:$C,NOT(ISBLANK($C:$C)))-ZB1)))+1)/2))"),1.1521444E8)</f>
        <v>115214440</v>
      </c>
      <c r="ZC3" s="13">
        <f>IFERROR(__xludf.DUMMYFUNCTION("SUM(ARRAYFORMULA((ABS(FILTER($C:$C,NOT(ISBLANK($C:$C)))-ZC1))*(((ABS(FILTER($C:$C,NOT(ISBLANK($C:$C)))-ZC1)))+1)/2))"),1.15410589E8)</f>
        <v>115410589</v>
      </c>
      <c r="ZD3" s="13">
        <f>IFERROR(__xludf.DUMMYFUNCTION("SUM(ARRAYFORMULA((ABS(FILTER($C:$C,NOT(ISBLANK($C:$C)))-ZD1))*(((ABS(FILTER($C:$C,NOT(ISBLANK($C:$C)))-ZD1)))+1)/2))"),1.15607738E8)</f>
        <v>115607738</v>
      </c>
      <c r="ZE3" s="13">
        <f>IFERROR(__xludf.DUMMYFUNCTION("SUM(ARRAYFORMULA((ABS(FILTER($C:$C,NOT(ISBLANK($C:$C)))-ZE1))*(((ABS(FILTER($C:$C,NOT(ISBLANK($C:$C)))-ZE1)))+1)/2))"),1.15805887E8)</f>
        <v>115805887</v>
      </c>
      <c r="ZF3" s="13">
        <f>IFERROR(__xludf.DUMMYFUNCTION("SUM(ARRAYFORMULA((ABS(FILTER($C:$C,NOT(ISBLANK($C:$C)))-ZF1))*(((ABS(FILTER($C:$C,NOT(ISBLANK($C:$C)))-ZF1)))+1)/2))"),1.16005036E8)</f>
        <v>116005036</v>
      </c>
      <c r="ZG3" s="13">
        <f>IFERROR(__xludf.DUMMYFUNCTION("SUM(ARRAYFORMULA((ABS(FILTER($C:$C,NOT(ISBLANK($C:$C)))-ZG1))*(((ABS(FILTER($C:$C,NOT(ISBLANK($C:$C)))-ZG1)))+1)/2))"),1.16205185E8)</f>
        <v>116205185</v>
      </c>
      <c r="ZH3" s="13">
        <f>IFERROR(__xludf.DUMMYFUNCTION("SUM(ARRAYFORMULA((ABS(FILTER($C:$C,NOT(ISBLANK($C:$C)))-ZH1))*(((ABS(FILTER($C:$C,NOT(ISBLANK($C:$C)))-ZH1)))+1)/2))"),1.16406334E8)</f>
        <v>116406334</v>
      </c>
      <c r="ZI3" s="10">
        <f>IFERROR(__xludf.DUMMYFUNCTION("SUM(ARRAYFORMULA((ABS(FILTER($C:$C,NOT(ISBLANK($C:$C)))-ZI1))*(((ABS(FILTER($C:$C,NOT(ISBLANK($C:$C)))-ZI1)))+1)/2))"),1.16608483E8)</f>
        <v>116608483</v>
      </c>
      <c r="ZJ3" s="10">
        <f>IFERROR(__xludf.DUMMYFUNCTION("SUM(ARRAYFORMULA((ABS(FILTER($C:$C,NOT(ISBLANK($C:$C)))-ZJ1))*(((ABS(FILTER($C:$C,NOT(ISBLANK($C:$C)))-ZJ1)))+1)/2))"),1.16811632E8)</f>
        <v>116811632</v>
      </c>
      <c r="ZK3" s="10">
        <f>IFERROR(__xludf.DUMMYFUNCTION("SUM(ARRAYFORMULA((ABS(FILTER($C:$C,NOT(ISBLANK($C:$C)))-ZK1))*(((ABS(FILTER($C:$C,NOT(ISBLANK($C:$C)))-ZK1)))+1)/2))"),1.17015781E8)</f>
        <v>117015781</v>
      </c>
      <c r="ZL3" s="10">
        <f>IFERROR(__xludf.DUMMYFUNCTION("SUM(ARRAYFORMULA((ABS(FILTER($C:$C,NOT(ISBLANK($C:$C)))-ZL1))*(((ABS(FILTER($C:$C,NOT(ISBLANK($C:$C)))-ZL1)))+1)/2))"),1.17220931E8)</f>
        <v>117220931</v>
      </c>
      <c r="ZM3" s="10">
        <f>IFERROR(__xludf.DUMMYFUNCTION("SUM(ARRAYFORMULA((ABS(FILTER($C:$C,NOT(ISBLANK($C:$C)))-ZM1))*(((ABS(FILTER($C:$C,NOT(ISBLANK($C:$C)))-ZM1)))+1)/2))"),1.17427082E8)</f>
        <v>117427082</v>
      </c>
      <c r="ZN3" s="10">
        <f>IFERROR(__xludf.DUMMYFUNCTION("SUM(ARRAYFORMULA((ABS(FILTER($C:$C,NOT(ISBLANK($C:$C)))-ZN1))*(((ABS(FILTER($C:$C,NOT(ISBLANK($C:$C)))-ZN1)))+1)/2))"),1.17634235E8)</f>
        <v>117634235</v>
      </c>
      <c r="ZO3" s="10">
        <f>IFERROR(__xludf.DUMMYFUNCTION("SUM(ARRAYFORMULA((ABS(FILTER($C:$C,NOT(ISBLANK($C:$C)))-ZO1))*(((ABS(FILTER($C:$C,NOT(ISBLANK($C:$C)))-ZO1)))+1)/2))"),1.1784239E8)</f>
        <v>117842390</v>
      </c>
      <c r="ZP3" s="10">
        <f>IFERROR(__xludf.DUMMYFUNCTION("SUM(ARRAYFORMULA((ABS(FILTER($C:$C,NOT(ISBLANK($C:$C)))-ZP1))*(((ABS(FILTER($C:$C,NOT(ISBLANK($C:$C)))-ZP1)))+1)/2))"),1.18051546E8)</f>
        <v>118051546</v>
      </c>
      <c r="ZQ3" s="10">
        <f>IFERROR(__xludf.DUMMYFUNCTION("SUM(ARRAYFORMULA((ABS(FILTER($C:$C,NOT(ISBLANK($C:$C)))-ZQ1))*(((ABS(FILTER($C:$C,NOT(ISBLANK($C:$C)))-ZQ1)))+1)/2))"),1.18261702E8)</f>
        <v>118261702</v>
      </c>
      <c r="ZR3" s="10">
        <f>IFERROR(__xludf.DUMMYFUNCTION("SUM(ARRAYFORMULA((ABS(FILTER($C:$C,NOT(ISBLANK($C:$C)))-ZR1))*(((ABS(FILTER($C:$C,NOT(ISBLANK($C:$C)))-ZR1)))+1)/2))"),1.1847286E8)</f>
        <v>118472860</v>
      </c>
      <c r="ZS3" s="10">
        <f>IFERROR(__xludf.DUMMYFUNCTION("SUM(ARRAYFORMULA((ABS(FILTER($C:$C,NOT(ISBLANK($C:$C)))-ZS1))*(((ABS(FILTER($C:$C,NOT(ISBLANK($C:$C)))-ZS1)))+1)/2))"),1.1868502E8)</f>
        <v>118685020</v>
      </c>
      <c r="ZT3" s="10">
        <f>IFERROR(__xludf.DUMMYFUNCTION("SUM(ARRAYFORMULA((ABS(FILTER($C:$C,NOT(ISBLANK($C:$C)))-ZT1))*(((ABS(FILTER($C:$C,NOT(ISBLANK($C:$C)))-ZT1)))+1)/2))"),1.1889818E8)</f>
        <v>118898180</v>
      </c>
      <c r="ZU3" s="10">
        <f>IFERROR(__xludf.DUMMYFUNCTION("SUM(ARRAYFORMULA((ABS(FILTER($C:$C,NOT(ISBLANK($C:$C)))-ZU1))*(((ABS(FILTER($C:$C,NOT(ISBLANK($C:$C)))-ZU1)))+1)/2))"),1.19112341E8)</f>
        <v>119112341</v>
      </c>
      <c r="ZV3" s="10">
        <f>IFERROR(__xludf.DUMMYFUNCTION("SUM(ARRAYFORMULA((ABS(FILTER($C:$C,NOT(ISBLANK($C:$C)))-ZV1))*(((ABS(FILTER($C:$C,NOT(ISBLANK($C:$C)))-ZV1)))+1)/2))"),1.19327502E8)</f>
        <v>119327502</v>
      </c>
      <c r="ZW3" s="10">
        <f>IFERROR(__xludf.DUMMYFUNCTION("SUM(ARRAYFORMULA((ABS(FILTER($C:$C,NOT(ISBLANK($C:$C)))-ZW1))*(((ABS(FILTER($C:$C,NOT(ISBLANK($C:$C)))-ZW1)))+1)/2))"),1.19543663E8)</f>
        <v>119543663</v>
      </c>
      <c r="ZX3" s="10">
        <f>IFERROR(__xludf.DUMMYFUNCTION("SUM(ARRAYFORMULA((ABS(FILTER($C:$C,NOT(ISBLANK($C:$C)))-ZX1))*(((ABS(FILTER($C:$C,NOT(ISBLANK($C:$C)))-ZX1)))+1)/2))"),1.19760824E8)</f>
        <v>119760824</v>
      </c>
      <c r="ZY3" s="10">
        <f>IFERROR(__xludf.DUMMYFUNCTION("SUM(ARRAYFORMULA((ABS(FILTER($C:$C,NOT(ISBLANK($C:$C)))-ZY1))*(((ABS(FILTER($C:$C,NOT(ISBLANK($C:$C)))-ZY1)))+1)/2))"),1.19978985E8)</f>
        <v>119978985</v>
      </c>
      <c r="ZZ3" s="13">
        <f>IFERROR(__xludf.DUMMYFUNCTION("SUM(ARRAYFORMULA((ABS(FILTER($C:$C,NOT(ISBLANK($C:$C)))-ZZ1))*(((ABS(FILTER($C:$C,NOT(ISBLANK($C:$C)))-ZZ1)))+1)/2))"),1.20198146E8)</f>
        <v>120198146</v>
      </c>
      <c r="AAA3" s="13">
        <f>IFERROR(__xludf.DUMMYFUNCTION("SUM(ARRAYFORMULA((ABS(FILTER($C:$C,NOT(ISBLANK($C:$C)))-AAA1))*(((ABS(FILTER($C:$C,NOT(ISBLANK($C:$C)))-AAA1)))+1)/2))"),1.20418308E8)</f>
        <v>120418308</v>
      </c>
      <c r="AAB3" s="13">
        <f>IFERROR(__xludf.DUMMYFUNCTION("SUM(ARRAYFORMULA((ABS(FILTER($C:$C,NOT(ISBLANK($C:$C)))-AAB1))*(((ABS(FILTER($C:$C,NOT(ISBLANK($C:$C)))-AAB1)))+1)/2))"),1.2063947E8)</f>
        <v>120639470</v>
      </c>
      <c r="AAC3" s="13">
        <f>IFERROR(__xludf.DUMMYFUNCTION("SUM(ARRAYFORMULA((ABS(FILTER($C:$C,NOT(ISBLANK($C:$C)))-AAC1))*(((ABS(FILTER($C:$C,NOT(ISBLANK($C:$C)))-AAC1)))+1)/2))"),1.20861632E8)</f>
        <v>120861632</v>
      </c>
      <c r="AAD3" s="13">
        <f>IFERROR(__xludf.DUMMYFUNCTION("SUM(ARRAYFORMULA((ABS(FILTER($C:$C,NOT(ISBLANK($C:$C)))-AAD1))*(((ABS(FILTER($C:$C,NOT(ISBLANK($C:$C)))-AAD1)))+1)/2))"),1.21084795E8)</f>
        <v>121084795</v>
      </c>
      <c r="AAE3" s="13">
        <f>IFERROR(__xludf.DUMMYFUNCTION("SUM(ARRAYFORMULA((ABS(FILTER($C:$C,NOT(ISBLANK($C:$C)))-AAE1))*(((ABS(FILTER($C:$C,NOT(ISBLANK($C:$C)))-AAE1)))+1)/2))"),1.21308959E8)</f>
        <v>121308959</v>
      </c>
      <c r="AAF3" s="13">
        <f>IFERROR(__xludf.DUMMYFUNCTION("SUM(ARRAYFORMULA((ABS(FILTER($C:$C,NOT(ISBLANK($C:$C)))-AAF1))*(((ABS(FILTER($C:$C,NOT(ISBLANK($C:$C)))-AAF1)))+1)/2))"),1.21534124E8)</f>
        <v>121534124</v>
      </c>
      <c r="AAG3" s="13">
        <f>IFERROR(__xludf.DUMMYFUNCTION("SUM(ARRAYFORMULA((ABS(FILTER($C:$C,NOT(ISBLANK($C:$C)))-AAG1))*(((ABS(FILTER($C:$C,NOT(ISBLANK($C:$C)))-AAG1)))+1)/2))"),1.2176029E8)</f>
        <v>121760290</v>
      </c>
      <c r="AAH3" s="13">
        <f>IFERROR(__xludf.DUMMYFUNCTION("SUM(ARRAYFORMULA((ABS(FILTER($C:$C,NOT(ISBLANK($C:$C)))-AAH1))*(((ABS(FILTER($C:$C,NOT(ISBLANK($C:$C)))-AAH1)))+1)/2))"),1.21987456E8)</f>
        <v>121987456</v>
      </c>
      <c r="AAI3" s="13">
        <f>IFERROR(__xludf.DUMMYFUNCTION("SUM(ARRAYFORMULA((ABS(FILTER($C:$C,NOT(ISBLANK($C:$C)))-AAI1))*(((ABS(FILTER($C:$C,NOT(ISBLANK($C:$C)))-AAI1)))+1)/2))"),1.22215623E8)</f>
        <v>122215623</v>
      </c>
      <c r="AAJ3" s="13">
        <f>IFERROR(__xludf.DUMMYFUNCTION("SUM(ARRAYFORMULA((ABS(FILTER($C:$C,NOT(ISBLANK($C:$C)))-AAJ1))*(((ABS(FILTER($C:$C,NOT(ISBLANK($C:$C)))-AAJ1)))+1)/2))"),1.2244479E8)</f>
        <v>122444790</v>
      </c>
      <c r="AAK3" s="13">
        <f>IFERROR(__xludf.DUMMYFUNCTION("SUM(ARRAYFORMULA((ABS(FILTER($C:$C,NOT(ISBLANK($C:$C)))-AAK1))*(((ABS(FILTER($C:$C,NOT(ISBLANK($C:$C)))-AAK1)))+1)/2))"),1.22674957E8)</f>
        <v>122674957</v>
      </c>
      <c r="AAL3" s="13">
        <f>IFERROR(__xludf.DUMMYFUNCTION("SUM(ARRAYFORMULA((ABS(FILTER($C:$C,NOT(ISBLANK($C:$C)))-AAL1))*(((ABS(FILTER($C:$C,NOT(ISBLANK($C:$C)))-AAL1)))+1)/2))"),1.22906124E8)</f>
        <v>122906124</v>
      </c>
      <c r="AAM3" s="13">
        <f>IFERROR(__xludf.DUMMYFUNCTION("SUM(ARRAYFORMULA((ABS(FILTER($C:$C,NOT(ISBLANK($C:$C)))-AAM1))*(((ABS(FILTER($C:$C,NOT(ISBLANK($C:$C)))-AAM1)))+1)/2))"),1.23138292E8)</f>
        <v>123138292</v>
      </c>
      <c r="AAN3" s="13">
        <f>IFERROR(__xludf.DUMMYFUNCTION("SUM(ARRAYFORMULA((ABS(FILTER($C:$C,NOT(ISBLANK($C:$C)))-AAN1))*(((ABS(FILTER($C:$C,NOT(ISBLANK($C:$C)))-AAN1)))+1)/2))"),1.23371461E8)</f>
        <v>123371461</v>
      </c>
      <c r="AAO3" s="13">
        <f>IFERROR(__xludf.DUMMYFUNCTION("SUM(ARRAYFORMULA((ABS(FILTER($C:$C,NOT(ISBLANK($C:$C)))-AAO1))*(((ABS(FILTER($C:$C,NOT(ISBLANK($C:$C)))-AAO1)))+1)/2))"),1.2360563E8)</f>
        <v>123605630</v>
      </c>
      <c r="AAP3" s="13">
        <f>IFERROR(__xludf.DUMMYFUNCTION("SUM(ARRAYFORMULA((ABS(FILTER($C:$C,NOT(ISBLANK($C:$C)))-AAP1))*(((ABS(FILTER($C:$C,NOT(ISBLANK($C:$C)))-AAP1)))+1)/2))"),1.23840799E8)</f>
        <v>123840799</v>
      </c>
      <c r="AAQ3" s="10">
        <f>IFERROR(__xludf.DUMMYFUNCTION("SUM(ARRAYFORMULA((ABS(FILTER($C:$C,NOT(ISBLANK($C:$C)))-AAQ1))*(((ABS(FILTER($C:$C,NOT(ISBLANK($C:$C)))-AAQ1)))+1)/2))"),1.24076969E8)</f>
        <v>124076969</v>
      </c>
      <c r="AAR3" s="10">
        <f>IFERROR(__xludf.DUMMYFUNCTION("SUM(ARRAYFORMULA((ABS(FILTER($C:$C,NOT(ISBLANK($C:$C)))-AAR1))*(((ABS(FILTER($C:$C,NOT(ISBLANK($C:$C)))-AAR1)))+1)/2))"),1.2431414E8)</f>
        <v>124314140</v>
      </c>
      <c r="AAS3" s="10">
        <f>IFERROR(__xludf.DUMMYFUNCTION("SUM(ARRAYFORMULA((ABS(FILTER($C:$C,NOT(ISBLANK($C:$C)))-AAS1))*(((ABS(FILTER($C:$C,NOT(ISBLANK($C:$C)))-AAS1)))+1)/2))"),1.24552312E8)</f>
        <v>124552312</v>
      </c>
      <c r="AAT3" s="10">
        <f>IFERROR(__xludf.DUMMYFUNCTION("SUM(ARRAYFORMULA((ABS(FILTER($C:$C,NOT(ISBLANK($C:$C)))-AAT1))*(((ABS(FILTER($C:$C,NOT(ISBLANK($C:$C)))-AAT1)))+1)/2))"),1.24791484E8)</f>
        <v>124791484</v>
      </c>
      <c r="AAU3" s="10">
        <f>IFERROR(__xludf.DUMMYFUNCTION("SUM(ARRAYFORMULA((ABS(FILTER($C:$C,NOT(ISBLANK($C:$C)))-AAU1))*(((ABS(FILTER($C:$C,NOT(ISBLANK($C:$C)))-AAU1)))+1)/2))"),1.25031656E8)</f>
        <v>125031656</v>
      </c>
      <c r="AAV3" s="10">
        <f>IFERROR(__xludf.DUMMYFUNCTION("SUM(ARRAYFORMULA((ABS(FILTER($C:$C,NOT(ISBLANK($C:$C)))-AAV1))*(((ABS(FILTER($C:$C,NOT(ISBLANK($C:$C)))-AAV1)))+1)/2))"),1.25272828E8)</f>
        <v>125272828</v>
      </c>
      <c r="AAW3" s="10">
        <f>IFERROR(__xludf.DUMMYFUNCTION("SUM(ARRAYFORMULA((ABS(FILTER($C:$C,NOT(ISBLANK($C:$C)))-AAW1))*(((ABS(FILTER($C:$C,NOT(ISBLANK($C:$C)))-AAW1)))+1)/2))"),1.25515001E8)</f>
        <v>125515001</v>
      </c>
      <c r="AAX3" s="10">
        <f>IFERROR(__xludf.DUMMYFUNCTION("SUM(ARRAYFORMULA((ABS(FILTER($C:$C,NOT(ISBLANK($C:$C)))-AAX1))*(((ABS(FILTER($C:$C,NOT(ISBLANK($C:$C)))-AAX1)))+1)/2))"),1.25758174E8)</f>
        <v>125758174</v>
      </c>
      <c r="AAY3" s="10">
        <f>IFERROR(__xludf.DUMMYFUNCTION("SUM(ARRAYFORMULA((ABS(FILTER($C:$C,NOT(ISBLANK($C:$C)))-AAY1))*(((ABS(FILTER($C:$C,NOT(ISBLANK($C:$C)))-AAY1)))+1)/2))"),1.26002347E8)</f>
        <v>126002347</v>
      </c>
      <c r="AAZ3" s="10">
        <f>IFERROR(__xludf.DUMMYFUNCTION("SUM(ARRAYFORMULA((ABS(FILTER($C:$C,NOT(ISBLANK($C:$C)))-AAZ1))*(((ABS(FILTER($C:$C,NOT(ISBLANK($C:$C)))-AAZ1)))+1)/2))"),1.26247522E8)</f>
        <v>126247522</v>
      </c>
      <c r="ABA3" s="10">
        <f>IFERROR(__xludf.DUMMYFUNCTION("SUM(ARRAYFORMULA((ABS(FILTER($C:$C,NOT(ISBLANK($C:$C)))-ABA1))*(((ABS(FILTER($C:$C,NOT(ISBLANK($C:$C)))-ABA1)))+1)/2))"),1.26493697E8)</f>
        <v>126493697</v>
      </c>
      <c r="ABB3" s="10">
        <f>IFERROR(__xludf.DUMMYFUNCTION("SUM(ARRAYFORMULA((ABS(FILTER($C:$C,NOT(ISBLANK($C:$C)))-ABB1))*(((ABS(FILTER($C:$C,NOT(ISBLANK($C:$C)))-ABB1)))+1)/2))"),1.26740874E8)</f>
        <v>126740874</v>
      </c>
      <c r="ABC3" s="10">
        <f>IFERROR(__xludf.DUMMYFUNCTION("SUM(ARRAYFORMULA((ABS(FILTER($C:$C,NOT(ISBLANK($C:$C)))-ABC1))*(((ABS(FILTER($C:$C,NOT(ISBLANK($C:$C)))-ABC1)))+1)/2))"),1.26989052E8)</f>
        <v>126989052</v>
      </c>
      <c r="ABD3" s="10">
        <f>IFERROR(__xludf.DUMMYFUNCTION("SUM(ARRAYFORMULA((ABS(FILTER($C:$C,NOT(ISBLANK($C:$C)))-ABD1))*(((ABS(FILTER($C:$C,NOT(ISBLANK($C:$C)))-ABD1)))+1)/2))"),1.2723823E8)</f>
        <v>127238230</v>
      </c>
      <c r="ABE3" s="10">
        <f>IFERROR(__xludf.DUMMYFUNCTION("SUM(ARRAYFORMULA((ABS(FILTER($C:$C,NOT(ISBLANK($C:$C)))-ABE1))*(((ABS(FILTER($C:$C,NOT(ISBLANK($C:$C)))-ABE1)))+1)/2))"),1.2748841E8)</f>
        <v>127488410</v>
      </c>
      <c r="ABF3" s="10">
        <f>IFERROR(__xludf.DUMMYFUNCTION("SUM(ARRAYFORMULA((ABS(FILTER($C:$C,NOT(ISBLANK($C:$C)))-ABF1))*(((ABS(FILTER($C:$C,NOT(ISBLANK($C:$C)))-ABF1)))+1)/2))"),1.2773959E8)</f>
        <v>127739590</v>
      </c>
      <c r="ABG3" s="10">
        <f>IFERROR(__xludf.DUMMYFUNCTION("SUM(ARRAYFORMULA((ABS(FILTER($C:$C,NOT(ISBLANK($C:$C)))-ABG1))*(((ABS(FILTER($C:$C,NOT(ISBLANK($C:$C)))-ABG1)))+1)/2))"),1.2799177E8)</f>
        <v>127991770</v>
      </c>
      <c r="ABH3" s="13">
        <f>IFERROR(__xludf.DUMMYFUNCTION("SUM(ARRAYFORMULA((ABS(FILTER($C:$C,NOT(ISBLANK($C:$C)))-ABH1))*(((ABS(FILTER($C:$C,NOT(ISBLANK($C:$C)))-ABH1)))+1)/2))"),1.28244951E8)</f>
        <v>128244951</v>
      </c>
      <c r="ABI3" s="13">
        <f>IFERROR(__xludf.DUMMYFUNCTION("SUM(ARRAYFORMULA((ABS(FILTER($C:$C,NOT(ISBLANK($C:$C)))-ABI1))*(((ABS(FILTER($C:$C,NOT(ISBLANK($C:$C)))-ABI1)))+1)/2))"),1.28499132E8)</f>
        <v>128499132</v>
      </c>
      <c r="ABJ3" s="13">
        <f>IFERROR(__xludf.DUMMYFUNCTION("SUM(ARRAYFORMULA((ABS(FILTER($C:$C,NOT(ISBLANK($C:$C)))-ABJ1))*(((ABS(FILTER($C:$C,NOT(ISBLANK($C:$C)))-ABJ1)))+1)/2))"),1.28754313E8)</f>
        <v>128754313</v>
      </c>
      <c r="ABK3" s="13">
        <f>IFERROR(__xludf.DUMMYFUNCTION("SUM(ARRAYFORMULA((ABS(FILTER($C:$C,NOT(ISBLANK($C:$C)))-ABK1))*(((ABS(FILTER($C:$C,NOT(ISBLANK($C:$C)))-ABK1)))+1)/2))"),1.29010494E8)</f>
        <v>129010494</v>
      </c>
      <c r="ABL3" s="13">
        <f>IFERROR(__xludf.DUMMYFUNCTION("SUM(ARRAYFORMULA((ABS(FILTER($C:$C,NOT(ISBLANK($C:$C)))-ABL1))*(((ABS(FILTER($C:$C,NOT(ISBLANK($C:$C)))-ABL1)))+1)/2))"),1.29267675E8)</f>
        <v>129267675</v>
      </c>
      <c r="ABM3" s="13">
        <f>IFERROR(__xludf.DUMMYFUNCTION("SUM(ARRAYFORMULA((ABS(FILTER($C:$C,NOT(ISBLANK($C:$C)))-ABM1))*(((ABS(FILTER($C:$C,NOT(ISBLANK($C:$C)))-ABM1)))+1)/2))"),1.29525857E8)</f>
        <v>129525857</v>
      </c>
      <c r="ABN3" s="13">
        <f>IFERROR(__xludf.DUMMYFUNCTION("SUM(ARRAYFORMULA((ABS(FILTER($C:$C,NOT(ISBLANK($C:$C)))-ABN1))*(((ABS(FILTER($C:$C,NOT(ISBLANK($C:$C)))-ABN1)))+1)/2))"),1.29785039E8)</f>
        <v>129785039</v>
      </c>
      <c r="ABO3" s="13">
        <f>IFERROR(__xludf.DUMMYFUNCTION("SUM(ARRAYFORMULA((ABS(FILTER($C:$C,NOT(ISBLANK($C:$C)))-ABO1))*(((ABS(FILTER($C:$C,NOT(ISBLANK($C:$C)))-ABO1)))+1)/2))"),1.30045221E8)</f>
        <v>130045221</v>
      </c>
      <c r="ABP3" s="13">
        <f>IFERROR(__xludf.DUMMYFUNCTION("SUM(ARRAYFORMULA((ABS(FILTER($C:$C,NOT(ISBLANK($C:$C)))-ABP1))*(((ABS(FILTER($C:$C,NOT(ISBLANK($C:$C)))-ABP1)))+1)/2))"),1.30306404E8)</f>
        <v>130306404</v>
      </c>
      <c r="ABQ3" s="13">
        <f>IFERROR(__xludf.DUMMYFUNCTION("SUM(ARRAYFORMULA((ABS(FILTER($C:$C,NOT(ISBLANK($C:$C)))-ABQ1))*(((ABS(FILTER($C:$C,NOT(ISBLANK($C:$C)))-ABQ1)))+1)/2))"),1.3056859E8)</f>
        <v>130568590</v>
      </c>
      <c r="ABR3" s="13">
        <f>IFERROR(__xludf.DUMMYFUNCTION("SUM(ARRAYFORMULA((ABS(FILTER($C:$C,NOT(ISBLANK($C:$C)))-ABR1))*(((ABS(FILTER($C:$C,NOT(ISBLANK($C:$C)))-ABR1)))+1)/2))"),1.30831776E8)</f>
        <v>130831776</v>
      </c>
      <c r="ABS3" s="13">
        <f>IFERROR(__xludf.DUMMYFUNCTION("SUM(ARRAYFORMULA((ABS(FILTER($C:$C,NOT(ISBLANK($C:$C)))-ABS1))*(((ABS(FILTER($C:$C,NOT(ISBLANK($C:$C)))-ABS1)))+1)/2))"),1.31095962E8)</f>
        <v>131095962</v>
      </c>
      <c r="ABT3" s="13">
        <f>IFERROR(__xludf.DUMMYFUNCTION("SUM(ARRAYFORMULA((ABS(FILTER($C:$C,NOT(ISBLANK($C:$C)))-ABT1))*(((ABS(FILTER($C:$C,NOT(ISBLANK($C:$C)))-ABT1)))+1)/2))"),1.31361149E8)</f>
        <v>131361149</v>
      </c>
      <c r="ABU3" s="13">
        <f>IFERROR(__xludf.DUMMYFUNCTION("SUM(ARRAYFORMULA((ABS(FILTER($C:$C,NOT(ISBLANK($C:$C)))-ABU1))*(((ABS(FILTER($C:$C,NOT(ISBLANK($C:$C)))-ABU1)))+1)/2))"),1.31627336E8)</f>
        <v>131627336</v>
      </c>
      <c r="ABV3" s="13">
        <f>IFERROR(__xludf.DUMMYFUNCTION("SUM(ARRAYFORMULA((ABS(FILTER($C:$C,NOT(ISBLANK($C:$C)))-ABV1))*(((ABS(FILTER($C:$C,NOT(ISBLANK($C:$C)))-ABV1)))+1)/2))"),1.31894523E8)</f>
        <v>131894523</v>
      </c>
      <c r="ABW3" s="13">
        <f>IFERROR(__xludf.DUMMYFUNCTION("SUM(ARRAYFORMULA((ABS(FILTER($C:$C,NOT(ISBLANK($C:$C)))-ABW1))*(((ABS(FILTER($C:$C,NOT(ISBLANK($C:$C)))-ABW1)))+1)/2))"),1.32162711E8)</f>
        <v>132162711</v>
      </c>
      <c r="ABX3" s="13">
        <f>IFERROR(__xludf.DUMMYFUNCTION("SUM(ARRAYFORMULA((ABS(FILTER($C:$C,NOT(ISBLANK($C:$C)))-ABX1))*(((ABS(FILTER($C:$C,NOT(ISBLANK($C:$C)))-ABX1)))+1)/2))"),1.32431899E8)</f>
        <v>132431899</v>
      </c>
      <c r="ABY3" s="10">
        <f>IFERROR(__xludf.DUMMYFUNCTION("SUM(ARRAYFORMULA((ABS(FILTER($C:$C,NOT(ISBLANK($C:$C)))-ABY1))*(((ABS(FILTER($C:$C,NOT(ISBLANK($C:$C)))-ABY1)))+1)/2))"),1.32702088E8)</f>
        <v>132702088</v>
      </c>
      <c r="ABZ3" s="10">
        <f>IFERROR(__xludf.DUMMYFUNCTION("SUM(ARRAYFORMULA((ABS(FILTER($C:$C,NOT(ISBLANK($C:$C)))-ABZ1))*(((ABS(FILTER($C:$C,NOT(ISBLANK($C:$C)))-ABZ1)))+1)/2))"),1.32973278E8)</f>
        <v>132973278</v>
      </c>
      <c r="ACA3" s="10">
        <f>IFERROR(__xludf.DUMMYFUNCTION("SUM(ARRAYFORMULA((ABS(FILTER($C:$C,NOT(ISBLANK($C:$C)))-ACA1))*(((ABS(FILTER($C:$C,NOT(ISBLANK($C:$C)))-ACA1)))+1)/2))"),1.33245469E8)</f>
        <v>133245469</v>
      </c>
      <c r="ACB3" s="10">
        <f>IFERROR(__xludf.DUMMYFUNCTION("SUM(ARRAYFORMULA((ABS(FILTER($C:$C,NOT(ISBLANK($C:$C)))-ACB1))*(((ABS(FILTER($C:$C,NOT(ISBLANK($C:$C)))-ACB1)))+1)/2))"),1.33518661E8)</f>
        <v>133518661</v>
      </c>
      <c r="ACC3" s="10">
        <f>IFERROR(__xludf.DUMMYFUNCTION("SUM(ARRAYFORMULA((ABS(FILTER($C:$C,NOT(ISBLANK($C:$C)))-ACC1))*(((ABS(FILTER($C:$C,NOT(ISBLANK($C:$C)))-ACC1)))+1)/2))"),1.33792853E8)</f>
        <v>133792853</v>
      </c>
      <c r="ACD3" s="10">
        <f>IFERROR(__xludf.DUMMYFUNCTION("SUM(ARRAYFORMULA((ABS(FILTER($C:$C,NOT(ISBLANK($C:$C)))-ACD1))*(((ABS(FILTER($C:$C,NOT(ISBLANK($C:$C)))-ACD1)))+1)/2))"),1.34068045E8)</f>
        <v>134068045</v>
      </c>
      <c r="ACE3" s="10">
        <f>IFERROR(__xludf.DUMMYFUNCTION("SUM(ARRAYFORMULA((ABS(FILTER($C:$C,NOT(ISBLANK($C:$C)))-ACE1))*(((ABS(FILTER($C:$C,NOT(ISBLANK($C:$C)))-ACE1)))+1)/2))"),1.34344237E8)</f>
        <v>134344237</v>
      </c>
      <c r="ACF3" s="10">
        <f>IFERROR(__xludf.DUMMYFUNCTION("SUM(ARRAYFORMULA((ABS(FILTER($C:$C,NOT(ISBLANK($C:$C)))-ACF1))*(((ABS(FILTER($C:$C,NOT(ISBLANK($C:$C)))-ACF1)))+1)/2))"),1.34621429E8)</f>
        <v>134621429</v>
      </c>
      <c r="ACG3" s="10">
        <f>IFERROR(__xludf.DUMMYFUNCTION("SUM(ARRAYFORMULA((ABS(FILTER($C:$C,NOT(ISBLANK($C:$C)))-ACG1))*(((ABS(FILTER($C:$C,NOT(ISBLANK($C:$C)))-ACG1)))+1)/2))"),1.34899621E8)</f>
        <v>134899621</v>
      </c>
      <c r="ACH3" s="10">
        <f>IFERROR(__xludf.DUMMYFUNCTION("SUM(ARRAYFORMULA((ABS(FILTER($C:$C,NOT(ISBLANK($C:$C)))-ACH1))*(((ABS(FILTER($C:$C,NOT(ISBLANK($C:$C)))-ACH1)))+1)/2))"),1.35178813E8)</f>
        <v>135178813</v>
      </c>
      <c r="ACI3" s="10">
        <f>IFERROR(__xludf.DUMMYFUNCTION("SUM(ARRAYFORMULA((ABS(FILTER($C:$C,NOT(ISBLANK($C:$C)))-ACI1))*(((ABS(FILTER($C:$C,NOT(ISBLANK($C:$C)))-ACI1)))+1)/2))"),1.35459005E8)</f>
        <v>135459005</v>
      </c>
      <c r="ACJ3" s="10">
        <f>IFERROR(__xludf.DUMMYFUNCTION("SUM(ARRAYFORMULA((ABS(FILTER($C:$C,NOT(ISBLANK($C:$C)))-ACJ1))*(((ABS(FILTER($C:$C,NOT(ISBLANK($C:$C)))-ACJ1)))+1)/2))"),1.35740198E8)</f>
        <v>135740198</v>
      </c>
      <c r="ACK3" s="10">
        <f>IFERROR(__xludf.DUMMYFUNCTION("SUM(ARRAYFORMULA((ABS(FILTER($C:$C,NOT(ISBLANK($C:$C)))-ACK1))*(((ABS(FILTER($C:$C,NOT(ISBLANK($C:$C)))-ACK1)))+1)/2))"),1.36022391E8)</f>
        <v>136022391</v>
      </c>
      <c r="ACL3" s="10">
        <f>IFERROR(__xludf.DUMMYFUNCTION("SUM(ARRAYFORMULA((ABS(FILTER($C:$C,NOT(ISBLANK($C:$C)))-ACL1))*(((ABS(FILTER($C:$C,NOT(ISBLANK($C:$C)))-ACL1)))+1)/2))"),1.36305584E8)</f>
        <v>136305584</v>
      </c>
      <c r="ACM3" s="10">
        <f>IFERROR(__xludf.DUMMYFUNCTION("SUM(ARRAYFORMULA((ABS(FILTER($C:$C,NOT(ISBLANK($C:$C)))-ACM1))*(((ABS(FILTER($C:$C,NOT(ISBLANK($C:$C)))-ACM1)))+1)/2))"),1.36589777E8)</f>
        <v>136589777</v>
      </c>
      <c r="ACN3" s="10">
        <f>IFERROR(__xludf.DUMMYFUNCTION("SUM(ARRAYFORMULA((ABS(FILTER($C:$C,NOT(ISBLANK($C:$C)))-ACN1))*(((ABS(FILTER($C:$C,NOT(ISBLANK($C:$C)))-ACN1)))+1)/2))"),1.36874971E8)</f>
        <v>136874971</v>
      </c>
      <c r="ACO3" s="10">
        <f>IFERROR(__xludf.DUMMYFUNCTION("SUM(ARRAYFORMULA((ABS(FILTER($C:$C,NOT(ISBLANK($C:$C)))-ACO1))*(((ABS(FILTER($C:$C,NOT(ISBLANK($C:$C)))-ACO1)))+1)/2))"),1.37161165E8)</f>
        <v>137161165</v>
      </c>
      <c r="ACP3" s="13">
        <f>IFERROR(__xludf.DUMMYFUNCTION("SUM(ARRAYFORMULA((ABS(FILTER($C:$C,NOT(ISBLANK($C:$C)))-ACP1))*(((ABS(FILTER($C:$C,NOT(ISBLANK($C:$C)))-ACP1)))+1)/2))"),1.37448359E8)</f>
        <v>137448359</v>
      </c>
      <c r="ACQ3" s="13">
        <f>IFERROR(__xludf.DUMMYFUNCTION("SUM(ARRAYFORMULA((ABS(FILTER($C:$C,NOT(ISBLANK($C:$C)))-ACQ1))*(((ABS(FILTER($C:$C,NOT(ISBLANK($C:$C)))-ACQ1)))+1)/2))"),1.37736554E8)</f>
        <v>137736554</v>
      </c>
      <c r="ACR3" s="13">
        <f>IFERROR(__xludf.DUMMYFUNCTION("SUM(ARRAYFORMULA((ABS(FILTER($C:$C,NOT(ISBLANK($C:$C)))-ACR1))*(((ABS(FILTER($C:$C,NOT(ISBLANK($C:$C)))-ACR1)))+1)/2))"),1.38025749E8)</f>
        <v>138025749</v>
      </c>
      <c r="ACS3" s="13">
        <f>IFERROR(__xludf.DUMMYFUNCTION("SUM(ARRAYFORMULA((ABS(FILTER($C:$C,NOT(ISBLANK($C:$C)))-ACS1))*(((ABS(FILTER($C:$C,NOT(ISBLANK($C:$C)))-ACS1)))+1)/2))"),1.38315944E8)</f>
        <v>138315944</v>
      </c>
      <c r="ACT3" s="13">
        <f>IFERROR(__xludf.DUMMYFUNCTION("SUM(ARRAYFORMULA((ABS(FILTER($C:$C,NOT(ISBLANK($C:$C)))-ACT1))*(((ABS(FILTER($C:$C,NOT(ISBLANK($C:$C)))-ACT1)))+1)/2))"),1.38607139E8)</f>
        <v>138607139</v>
      </c>
      <c r="ACU3" s="13">
        <f>IFERROR(__xludf.DUMMYFUNCTION("SUM(ARRAYFORMULA((ABS(FILTER($C:$C,NOT(ISBLANK($C:$C)))-ACU1))*(((ABS(FILTER($C:$C,NOT(ISBLANK($C:$C)))-ACU1)))+1)/2))"),1.38899334E8)</f>
        <v>138899334</v>
      </c>
      <c r="ACV3" s="13">
        <f>IFERROR(__xludf.DUMMYFUNCTION("SUM(ARRAYFORMULA((ABS(FILTER($C:$C,NOT(ISBLANK($C:$C)))-ACV1))*(((ABS(FILTER($C:$C,NOT(ISBLANK($C:$C)))-ACV1)))+1)/2))"),1.39192529E8)</f>
        <v>139192529</v>
      </c>
      <c r="ACW3" s="13">
        <f>IFERROR(__xludf.DUMMYFUNCTION("SUM(ARRAYFORMULA((ABS(FILTER($C:$C,NOT(ISBLANK($C:$C)))-ACW1))*(((ABS(FILTER($C:$C,NOT(ISBLANK($C:$C)))-ACW1)))+1)/2))"),1.39486728E8)</f>
        <v>139486728</v>
      </c>
      <c r="ACX3" s="13">
        <f>IFERROR(__xludf.DUMMYFUNCTION("SUM(ARRAYFORMULA((ABS(FILTER($C:$C,NOT(ISBLANK($C:$C)))-ACX1))*(((ABS(FILTER($C:$C,NOT(ISBLANK($C:$C)))-ACX1)))+1)/2))"),1.39781927E8)</f>
        <v>139781927</v>
      </c>
      <c r="ACY3" s="13">
        <f>IFERROR(__xludf.DUMMYFUNCTION("SUM(ARRAYFORMULA((ABS(FILTER($C:$C,NOT(ISBLANK($C:$C)))-ACY1))*(((ABS(FILTER($C:$C,NOT(ISBLANK($C:$C)))-ACY1)))+1)/2))"),1.40078126E8)</f>
        <v>140078126</v>
      </c>
      <c r="ACZ3" s="13">
        <f>IFERROR(__xludf.DUMMYFUNCTION("SUM(ARRAYFORMULA((ABS(FILTER($C:$C,NOT(ISBLANK($C:$C)))-ACZ1))*(((ABS(FILTER($C:$C,NOT(ISBLANK($C:$C)))-ACZ1)))+1)/2))"),1.40375326E8)</f>
        <v>140375326</v>
      </c>
      <c r="ADA3" s="13">
        <f>IFERROR(__xludf.DUMMYFUNCTION("SUM(ARRAYFORMULA((ABS(FILTER($C:$C,NOT(ISBLANK($C:$C)))-ADA1))*(((ABS(FILTER($C:$C,NOT(ISBLANK($C:$C)))-ADA1)))+1)/2))"),1.40673527E8)</f>
        <v>140673527</v>
      </c>
      <c r="ADB3" s="13">
        <f>IFERROR(__xludf.DUMMYFUNCTION("SUM(ARRAYFORMULA((ABS(FILTER($C:$C,NOT(ISBLANK($C:$C)))-ADB1))*(((ABS(FILTER($C:$C,NOT(ISBLANK($C:$C)))-ADB1)))+1)/2))"),1.40972728E8)</f>
        <v>140972728</v>
      </c>
      <c r="ADC3" s="13">
        <f>IFERROR(__xludf.DUMMYFUNCTION("SUM(ARRAYFORMULA((ABS(FILTER($C:$C,NOT(ISBLANK($C:$C)))-ADC1))*(((ABS(FILTER($C:$C,NOT(ISBLANK($C:$C)))-ADC1)))+1)/2))"),1.4127293E8)</f>
        <v>141272930</v>
      </c>
      <c r="ADD3" s="13">
        <f>IFERROR(__xludf.DUMMYFUNCTION("SUM(ARRAYFORMULA((ABS(FILTER($C:$C,NOT(ISBLANK($C:$C)))-ADD1))*(((ABS(FILTER($C:$C,NOT(ISBLANK($C:$C)))-ADD1)))+1)/2))"),1.41574133E8)</f>
        <v>141574133</v>
      </c>
      <c r="ADE3" s="13">
        <f>IFERROR(__xludf.DUMMYFUNCTION("SUM(ARRAYFORMULA((ABS(FILTER($C:$C,NOT(ISBLANK($C:$C)))-ADE1))*(((ABS(FILTER($C:$C,NOT(ISBLANK($C:$C)))-ADE1)))+1)/2))"),1.41876336E8)</f>
        <v>141876336</v>
      </c>
      <c r="ADF3" s="13">
        <f>IFERROR(__xludf.DUMMYFUNCTION("SUM(ARRAYFORMULA((ABS(FILTER($C:$C,NOT(ISBLANK($C:$C)))-ADF1))*(((ABS(FILTER($C:$C,NOT(ISBLANK($C:$C)))-ADF1)))+1)/2))"),1.42179539E8)</f>
        <v>142179539</v>
      </c>
      <c r="ADG3" s="10">
        <f>IFERROR(__xludf.DUMMYFUNCTION("SUM(ARRAYFORMULA((ABS(FILTER($C:$C,NOT(ISBLANK($C:$C)))-ADG1))*(((ABS(FILTER($C:$C,NOT(ISBLANK($C:$C)))-ADG1)))+1)/2))"),1.42483742E8)</f>
        <v>142483742</v>
      </c>
      <c r="ADH3" s="10">
        <f>IFERROR(__xludf.DUMMYFUNCTION("SUM(ARRAYFORMULA((ABS(FILTER($C:$C,NOT(ISBLANK($C:$C)))-ADH1))*(((ABS(FILTER($C:$C,NOT(ISBLANK($C:$C)))-ADH1)))+1)/2))"),1.42788946E8)</f>
        <v>142788946</v>
      </c>
      <c r="ADI3" s="10">
        <f>IFERROR(__xludf.DUMMYFUNCTION("SUM(ARRAYFORMULA((ABS(FILTER($C:$C,NOT(ISBLANK($C:$C)))-ADI1))*(((ABS(FILTER($C:$C,NOT(ISBLANK($C:$C)))-ADI1)))+1)/2))"),1.4309515E8)</f>
        <v>143095150</v>
      </c>
      <c r="ADJ3" s="10">
        <f>IFERROR(__xludf.DUMMYFUNCTION("SUM(ARRAYFORMULA((ABS(FILTER($C:$C,NOT(ISBLANK($C:$C)))-ADJ1))*(((ABS(FILTER($C:$C,NOT(ISBLANK($C:$C)))-ADJ1)))+1)/2))"),1.43402354E8)</f>
        <v>143402354</v>
      </c>
      <c r="ADK3" s="10">
        <f>IFERROR(__xludf.DUMMYFUNCTION("SUM(ARRAYFORMULA((ABS(FILTER($C:$C,NOT(ISBLANK($C:$C)))-ADK1))*(((ABS(FILTER($C:$C,NOT(ISBLANK($C:$C)))-ADK1)))+1)/2))"),1.43710558E8)</f>
        <v>143710558</v>
      </c>
      <c r="ADL3" s="10">
        <f>IFERROR(__xludf.DUMMYFUNCTION("SUM(ARRAYFORMULA((ABS(FILTER($C:$C,NOT(ISBLANK($C:$C)))-ADL1))*(((ABS(FILTER($C:$C,NOT(ISBLANK($C:$C)))-ADL1)))+1)/2))"),1.44019762E8)</f>
        <v>144019762</v>
      </c>
      <c r="ADM3" s="10">
        <f>IFERROR(__xludf.DUMMYFUNCTION("SUM(ARRAYFORMULA((ABS(FILTER($C:$C,NOT(ISBLANK($C:$C)))-ADM1))*(((ABS(FILTER($C:$C,NOT(ISBLANK($C:$C)))-ADM1)))+1)/2))"),1.44329966E8)</f>
        <v>144329966</v>
      </c>
      <c r="ADN3" s="10">
        <f>IFERROR(__xludf.DUMMYFUNCTION("SUM(ARRAYFORMULA((ABS(FILTER($C:$C,NOT(ISBLANK($C:$C)))-ADN1))*(((ABS(FILTER($C:$C,NOT(ISBLANK($C:$C)))-ADN1)))+1)/2))"),1.44641172E8)</f>
        <v>144641172</v>
      </c>
      <c r="ADO3" s="10">
        <f>IFERROR(__xludf.DUMMYFUNCTION("SUM(ARRAYFORMULA((ABS(FILTER($C:$C,NOT(ISBLANK($C:$C)))-ADO1))*(((ABS(FILTER($C:$C,NOT(ISBLANK($C:$C)))-ADO1)))+1)/2))"),1.44953378E8)</f>
        <v>144953378</v>
      </c>
      <c r="ADP3" s="10">
        <f>IFERROR(__xludf.DUMMYFUNCTION("SUM(ARRAYFORMULA((ABS(FILTER($C:$C,NOT(ISBLANK($C:$C)))-ADP1))*(((ABS(FILTER($C:$C,NOT(ISBLANK($C:$C)))-ADP1)))+1)/2))"),1.45266586E8)</f>
        <v>145266586</v>
      </c>
      <c r="ADQ3" s="10">
        <f>IFERROR(__xludf.DUMMYFUNCTION("SUM(ARRAYFORMULA((ABS(FILTER($C:$C,NOT(ISBLANK($C:$C)))-ADQ1))*(((ABS(FILTER($C:$C,NOT(ISBLANK($C:$C)))-ADQ1)))+1)/2))"),1.45580794E8)</f>
        <v>145580794</v>
      </c>
      <c r="ADR3" s="10">
        <f>IFERROR(__xludf.DUMMYFUNCTION("SUM(ARRAYFORMULA((ABS(FILTER($C:$C,NOT(ISBLANK($C:$C)))-ADR1))*(((ABS(FILTER($C:$C,NOT(ISBLANK($C:$C)))-ADR1)))+1)/2))"),1.45896002E8)</f>
        <v>145896002</v>
      </c>
      <c r="ADS3" s="10">
        <f>IFERROR(__xludf.DUMMYFUNCTION("SUM(ARRAYFORMULA((ABS(FILTER($C:$C,NOT(ISBLANK($C:$C)))-ADS1))*(((ABS(FILTER($C:$C,NOT(ISBLANK($C:$C)))-ADS1)))+1)/2))"),1.4621221E8)</f>
        <v>146212210</v>
      </c>
      <c r="ADT3" s="10">
        <f>IFERROR(__xludf.DUMMYFUNCTION("SUM(ARRAYFORMULA((ABS(FILTER($C:$C,NOT(ISBLANK($C:$C)))-ADT1))*(((ABS(FILTER($C:$C,NOT(ISBLANK($C:$C)))-ADT1)))+1)/2))"),1.46529418E8)</f>
        <v>146529418</v>
      </c>
      <c r="ADU3" s="10">
        <f>IFERROR(__xludf.DUMMYFUNCTION("SUM(ARRAYFORMULA((ABS(FILTER($C:$C,NOT(ISBLANK($C:$C)))-ADU1))*(((ABS(FILTER($C:$C,NOT(ISBLANK($C:$C)))-ADU1)))+1)/2))"),1.46847626E8)</f>
        <v>146847626</v>
      </c>
      <c r="ADV3" s="10">
        <f>IFERROR(__xludf.DUMMYFUNCTION("SUM(ARRAYFORMULA((ABS(FILTER($C:$C,NOT(ISBLANK($C:$C)))-ADV1))*(((ABS(FILTER($C:$C,NOT(ISBLANK($C:$C)))-ADV1)))+1)/2))"),1.47166835E8)</f>
        <v>147166835</v>
      </c>
      <c r="ADW3" s="10">
        <f>IFERROR(__xludf.DUMMYFUNCTION("SUM(ARRAYFORMULA((ABS(FILTER($C:$C,NOT(ISBLANK($C:$C)))-ADW1))*(((ABS(FILTER($C:$C,NOT(ISBLANK($C:$C)))-ADW1)))+1)/2))"),1.47487046E8)</f>
        <v>147487046</v>
      </c>
      <c r="ADX3" s="13">
        <f>IFERROR(__xludf.DUMMYFUNCTION("SUM(ARRAYFORMULA((ABS(FILTER($C:$C,NOT(ISBLANK($C:$C)))-ADX1))*(((ABS(FILTER($C:$C,NOT(ISBLANK($C:$C)))-ADX1)))+1)/2))"),1.47808257E8)</f>
        <v>147808257</v>
      </c>
      <c r="ADY3" s="13">
        <f>IFERROR(__xludf.DUMMYFUNCTION("SUM(ARRAYFORMULA((ABS(FILTER($C:$C,NOT(ISBLANK($C:$C)))-ADY1))*(((ABS(FILTER($C:$C,NOT(ISBLANK($C:$C)))-ADY1)))+1)/2))"),1.48130468E8)</f>
        <v>148130468</v>
      </c>
      <c r="ADZ3" s="13">
        <f>IFERROR(__xludf.DUMMYFUNCTION("SUM(ARRAYFORMULA((ABS(FILTER($C:$C,NOT(ISBLANK($C:$C)))-ADZ1))*(((ABS(FILTER($C:$C,NOT(ISBLANK($C:$C)))-ADZ1)))+1)/2))"),1.48453679E8)</f>
        <v>148453679</v>
      </c>
      <c r="AEA3" s="13">
        <f>IFERROR(__xludf.DUMMYFUNCTION("SUM(ARRAYFORMULA((ABS(FILTER($C:$C,NOT(ISBLANK($C:$C)))-AEA1))*(((ABS(FILTER($C:$C,NOT(ISBLANK($C:$C)))-AEA1)))+1)/2))"),1.4877789E8)</f>
        <v>148777890</v>
      </c>
      <c r="AEB3" s="13">
        <f>IFERROR(__xludf.DUMMYFUNCTION("SUM(ARRAYFORMULA((ABS(FILTER($C:$C,NOT(ISBLANK($C:$C)))-AEB1))*(((ABS(FILTER($C:$C,NOT(ISBLANK($C:$C)))-AEB1)))+1)/2))"),1.49103101E8)</f>
        <v>149103101</v>
      </c>
      <c r="AEC3" s="13">
        <f>IFERROR(__xludf.DUMMYFUNCTION("SUM(ARRAYFORMULA((ABS(FILTER($C:$C,NOT(ISBLANK($C:$C)))-AEC1))*(((ABS(FILTER($C:$C,NOT(ISBLANK($C:$C)))-AEC1)))+1)/2))"),1.49429312E8)</f>
        <v>149429312</v>
      </c>
      <c r="AED3" s="13">
        <f>IFERROR(__xludf.DUMMYFUNCTION("SUM(ARRAYFORMULA((ABS(FILTER($C:$C,NOT(ISBLANK($C:$C)))-AED1))*(((ABS(FILTER($C:$C,NOT(ISBLANK($C:$C)))-AED1)))+1)/2))"),1.49756523E8)</f>
        <v>149756523</v>
      </c>
      <c r="AEE3" s="13">
        <f>IFERROR(__xludf.DUMMYFUNCTION("SUM(ARRAYFORMULA((ABS(FILTER($C:$C,NOT(ISBLANK($C:$C)))-AEE1))*(((ABS(FILTER($C:$C,NOT(ISBLANK($C:$C)))-AEE1)))+1)/2))"),1.50084736E8)</f>
        <v>150084736</v>
      </c>
      <c r="AEF3" s="13">
        <f>IFERROR(__xludf.DUMMYFUNCTION("SUM(ARRAYFORMULA((ABS(FILTER($C:$C,NOT(ISBLANK($C:$C)))-AEF1))*(((ABS(FILTER($C:$C,NOT(ISBLANK($C:$C)))-AEF1)))+1)/2))"),1.5041395E8)</f>
        <v>150413950</v>
      </c>
      <c r="AEG3" s="13">
        <f>IFERROR(__xludf.DUMMYFUNCTION("SUM(ARRAYFORMULA((ABS(FILTER($C:$C,NOT(ISBLANK($C:$C)))-AEG1))*(((ABS(FILTER($C:$C,NOT(ISBLANK($C:$C)))-AEG1)))+1)/2))"),1.50744165E8)</f>
        <v>150744165</v>
      </c>
      <c r="AEH3" s="13">
        <f>IFERROR(__xludf.DUMMYFUNCTION("SUM(ARRAYFORMULA((ABS(FILTER($C:$C,NOT(ISBLANK($C:$C)))-AEH1))*(((ABS(FILTER($C:$C,NOT(ISBLANK($C:$C)))-AEH1)))+1)/2))"),1.5107538E8)</f>
        <v>151075380</v>
      </c>
      <c r="AEI3" s="13">
        <f>IFERROR(__xludf.DUMMYFUNCTION("SUM(ARRAYFORMULA((ABS(FILTER($C:$C,NOT(ISBLANK($C:$C)))-AEI1))*(((ABS(FILTER($C:$C,NOT(ISBLANK($C:$C)))-AEI1)))+1)/2))"),1.51407596E8)</f>
        <v>151407596</v>
      </c>
      <c r="AEJ3" s="13">
        <f>IFERROR(__xludf.DUMMYFUNCTION("SUM(ARRAYFORMULA((ABS(FILTER($C:$C,NOT(ISBLANK($C:$C)))-AEJ1))*(((ABS(FILTER($C:$C,NOT(ISBLANK($C:$C)))-AEJ1)))+1)/2))"),1.51740813E8)</f>
        <v>151740813</v>
      </c>
      <c r="AEK3" s="13">
        <f>IFERROR(__xludf.DUMMYFUNCTION("SUM(ARRAYFORMULA((ABS(FILTER($C:$C,NOT(ISBLANK($C:$C)))-AEK1))*(((ABS(FILTER($C:$C,NOT(ISBLANK($C:$C)))-AEK1)))+1)/2))"),1.5207503E8)</f>
        <v>152075030</v>
      </c>
      <c r="AEL3" s="13">
        <f>IFERROR(__xludf.DUMMYFUNCTION("SUM(ARRAYFORMULA((ABS(FILTER($C:$C,NOT(ISBLANK($C:$C)))-AEL1))*(((ABS(FILTER($C:$C,NOT(ISBLANK($C:$C)))-AEL1)))+1)/2))"),1.52410247E8)</f>
        <v>152410247</v>
      </c>
      <c r="AEM3" s="13">
        <f>IFERROR(__xludf.DUMMYFUNCTION("SUM(ARRAYFORMULA((ABS(FILTER($C:$C,NOT(ISBLANK($C:$C)))-AEM1))*(((ABS(FILTER($C:$C,NOT(ISBLANK($C:$C)))-AEM1)))+1)/2))"),1.52746464E8)</f>
        <v>152746464</v>
      </c>
      <c r="AEN3" s="13">
        <f>IFERROR(__xludf.DUMMYFUNCTION("SUM(ARRAYFORMULA((ABS(FILTER($C:$C,NOT(ISBLANK($C:$C)))-AEN1))*(((ABS(FILTER($C:$C,NOT(ISBLANK($C:$C)))-AEN1)))+1)/2))"),1.53083681E8)</f>
        <v>153083681</v>
      </c>
      <c r="AEO3" s="10">
        <f>IFERROR(__xludf.DUMMYFUNCTION("SUM(ARRAYFORMULA((ABS(FILTER($C:$C,NOT(ISBLANK($C:$C)))-AEO1))*(((ABS(FILTER($C:$C,NOT(ISBLANK($C:$C)))-AEO1)))+1)/2))"),1.53421898E8)</f>
        <v>153421898</v>
      </c>
      <c r="AEP3" s="10">
        <f>IFERROR(__xludf.DUMMYFUNCTION("SUM(ARRAYFORMULA((ABS(FILTER($C:$C,NOT(ISBLANK($C:$C)))-AEP1))*(((ABS(FILTER($C:$C,NOT(ISBLANK($C:$C)))-AEP1)))+1)/2))"),1.53761115E8)</f>
        <v>153761115</v>
      </c>
      <c r="AEQ3" s="10">
        <f>IFERROR(__xludf.DUMMYFUNCTION("SUM(ARRAYFORMULA((ABS(FILTER($C:$C,NOT(ISBLANK($C:$C)))-AEQ1))*(((ABS(FILTER($C:$C,NOT(ISBLANK($C:$C)))-AEQ1)))+1)/2))"),1.54101332E8)</f>
        <v>154101332</v>
      </c>
      <c r="AER3" s="10">
        <f>IFERROR(__xludf.DUMMYFUNCTION("SUM(ARRAYFORMULA((ABS(FILTER($C:$C,NOT(ISBLANK($C:$C)))-AER1))*(((ABS(FILTER($C:$C,NOT(ISBLANK($C:$C)))-AER1)))+1)/2))"),1.5444255E8)</f>
        <v>154442550</v>
      </c>
      <c r="AES3" s="10">
        <f>IFERROR(__xludf.DUMMYFUNCTION("SUM(ARRAYFORMULA((ABS(FILTER($C:$C,NOT(ISBLANK($C:$C)))-AES1))*(((ABS(FILTER($C:$C,NOT(ISBLANK($C:$C)))-AES1)))+1)/2))"),1.54784768E8)</f>
        <v>154784768</v>
      </c>
      <c r="AET3" s="10">
        <f>IFERROR(__xludf.DUMMYFUNCTION("SUM(ARRAYFORMULA((ABS(FILTER($C:$C,NOT(ISBLANK($C:$C)))-AET1))*(((ABS(FILTER($C:$C,NOT(ISBLANK($C:$C)))-AET1)))+1)/2))"),1.55127986E8)</f>
        <v>155127986</v>
      </c>
      <c r="AEU3" s="10">
        <f>IFERROR(__xludf.DUMMYFUNCTION("SUM(ARRAYFORMULA((ABS(FILTER($C:$C,NOT(ISBLANK($C:$C)))-AEU1))*(((ABS(FILTER($C:$C,NOT(ISBLANK($C:$C)))-AEU1)))+1)/2))"),1.55472205E8)</f>
        <v>155472205</v>
      </c>
      <c r="AEV3" s="10">
        <f>IFERROR(__xludf.DUMMYFUNCTION("SUM(ARRAYFORMULA((ABS(FILTER($C:$C,NOT(ISBLANK($C:$C)))-AEV1))*(((ABS(FILTER($C:$C,NOT(ISBLANK($C:$C)))-AEV1)))+1)/2))"),1.55817424E8)</f>
        <v>155817424</v>
      </c>
      <c r="AEW3" s="10">
        <f>IFERROR(__xludf.DUMMYFUNCTION("SUM(ARRAYFORMULA((ABS(FILTER($C:$C,NOT(ISBLANK($C:$C)))-AEW1))*(((ABS(FILTER($C:$C,NOT(ISBLANK($C:$C)))-AEW1)))+1)/2))"),1.56163644E8)</f>
        <v>156163644</v>
      </c>
      <c r="AEX3" s="10">
        <f>IFERROR(__xludf.DUMMYFUNCTION("SUM(ARRAYFORMULA((ABS(FILTER($C:$C,NOT(ISBLANK($C:$C)))-AEX1))*(((ABS(FILTER($C:$C,NOT(ISBLANK($C:$C)))-AEX1)))+1)/2))"),1.56510864E8)</f>
        <v>156510864</v>
      </c>
      <c r="AEY3" s="10">
        <f>IFERROR(__xludf.DUMMYFUNCTION("SUM(ARRAYFORMULA((ABS(FILTER($C:$C,NOT(ISBLANK($C:$C)))-AEY1))*(((ABS(FILTER($C:$C,NOT(ISBLANK($C:$C)))-AEY1)))+1)/2))"),1.56859084E8)</f>
        <v>156859084</v>
      </c>
      <c r="AEZ3" s="10">
        <f>IFERROR(__xludf.DUMMYFUNCTION("SUM(ARRAYFORMULA((ABS(FILTER($C:$C,NOT(ISBLANK($C:$C)))-AEZ1))*(((ABS(FILTER($C:$C,NOT(ISBLANK($C:$C)))-AEZ1)))+1)/2))"),1.57208304E8)</f>
        <v>157208304</v>
      </c>
      <c r="AFA3" s="10">
        <f>IFERROR(__xludf.DUMMYFUNCTION("SUM(ARRAYFORMULA((ABS(FILTER($C:$C,NOT(ISBLANK($C:$C)))-AFA1))*(((ABS(FILTER($C:$C,NOT(ISBLANK($C:$C)))-AFA1)))+1)/2))"),1.57558524E8)</f>
        <v>157558524</v>
      </c>
      <c r="AFB3" s="10">
        <f>IFERROR(__xludf.DUMMYFUNCTION("SUM(ARRAYFORMULA((ABS(FILTER($C:$C,NOT(ISBLANK($C:$C)))-AFB1))*(((ABS(FILTER($C:$C,NOT(ISBLANK($C:$C)))-AFB1)))+1)/2))"),1.57909745E8)</f>
        <v>157909745</v>
      </c>
      <c r="AFC3" s="10">
        <f>IFERROR(__xludf.DUMMYFUNCTION("SUM(ARRAYFORMULA((ABS(FILTER($C:$C,NOT(ISBLANK($C:$C)))-AFC1))*(((ABS(FILTER($C:$C,NOT(ISBLANK($C:$C)))-AFC1)))+1)/2))"),1.58261966E8)</f>
        <v>158261966</v>
      </c>
      <c r="AFD3" s="10">
        <f>IFERROR(__xludf.DUMMYFUNCTION("SUM(ARRAYFORMULA((ABS(FILTER($C:$C,NOT(ISBLANK($C:$C)))-AFD1))*(((ABS(FILTER($C:$C,NOT(ISBLANK($C:$C)))-AFD1)))+1)/2))"),1.58615187E8)</f>
        <v>158615187</v>
      </c>
      <c r="AFE3" s="10">
        <f>IFERROR(__xludf.DUMMYFUNCTION("SUM(ARRAYFORMULA((ABS(FILTER($C:$C,NOT(ISBLANK($C:$C)))-AFE1))*(((ABS(FILTER($C:$C,NOT(ISBLANK($C:$C)))-AFE1)))+1)/2))"),1.58969408E8)</f>
        <v>158969408</v>
      </c>
      <c r="AFF3" s="13">
        <f>IFERROR(__xludf.DUMMYFUNCTION("SUM(ARRAYFORMULA((ABS(FILTER($C:$C,NOT(ISBLANK($C:$C)))-AFF1))*(((ABS(FILTER($C:$C,NOT(ISBLANK($C:$C)))-AFF1)))+1)/2))"),1.5932463E8)</f>
        <v>159324630</v>
      </c>
      <c r="AFG3" s="13">
        <f>IFERROR(__xludf.DUMMYFUNCTION("SUM(ARRAYFORMULA((ABS(FILTER($C:$C,NOT(ISBLANK($C:$C)))-AFG1))*(((ABS(FILTER($C:$C,NOT(ISBLANK($C:$C)))-AFG1)))+1)/2))"),1.59680852E8)</f>
        <v>159680852</v>
      </c>
      <c r="AFH3" s="13">
        <f>IFERROR(__xludf.DUMMYFUNCTION("SUM(ARRAYFORMULA((ABS(FILTER($C:$C,NOT(ISBLANK($C:$C)))-AFH1))*(((ABS(FILTER($C:$C,NOT(ISBLANK($C:$C)))-AFH1)))+1)/2))"),1.60038075E8)</f>
        <v>160038075</v>
      </c>
      <c r="AFI3" s="13">
        <f>IFERROR(__xludf.DUMMYFUNCTION("SUM(ARRAYFORMULA((ABS(FILTER($C:$C,NOT(ISBLANK($C:$C)))-AFI1))*(((ABS(FILTER($C:$C,NOT(ISBLANK($C:$C)))-AFI1)))+1)/2))"),1.60396298E8)</f>
        <v>160396298</v>
      </c>
      <c r="AFJ3" s="13">
        <f>IFERROR(__xludf.DUMMYFUNCTION("SUM(ARRAYFORMULA((ABS(FILTER($C:$C,NOT(ISBLANK($C:$C)))-AFJ1))*(((ABS(FILTER($C:$C,NOT(ISBLANK($C:$C)))-AFJ1)))+1)/2))"),1.60755521E8)</f>
        <v>160755521</v>
      </c>
      <c r="AFK3" s="13">
        <f>IFERROR(__xludf.DUMMYFUNCTION("SUM(ARRAYFORMULA((ABS(FILTER($C:$C,NOT(ISBLANK($C:$C)))-AFK1))*(((ABS(FILTER($C:$C,NOT(ISBLANK($C:$C)))-AFK1)))+1)/2))"),1.61115744E8)</f>
        <v>161115744</v>
      </c>
      <c r="AFL3" s="13">
        <f>IFERROR(__xludf.DUMMYFUNCTION("SUM(ARRAYFORMULA((ABS(FILTER($C:$C,NOT(ISBLANK($C:$C)))-AFL1))*(((ABS(FILTER($C:$C,NOT(ISBLANK($C:$C)))-AFL1)))+1)/2))"),1.61476967E8)</f>
        <v>161476967</v>
      </c>
      <c r="AFM3" s="13">
        <f>IFERROR(__xludf.DUMMYFUNCTION("SUM(ARRAYFORMULA((ABS(FILTER($C:$C,NOT(ISBLANK($C:$C)))-AFM1))*(((ABS(FILTER($C:$C,NOT(ISBLANK($C:$C)))-AFM1)))+1)/2))"),1.61839191E8)</f>
        <v>161839191</v>
      </c>
      <c r="AFN3" s="13">
        <f>IFERROR(__xludf.DUMMYFUNCTION("SUM(ARRAYFORMULA((ABS(FILTER($C:$C,NOT(ISBLANK($C:$C)))-AFN1))*(((ABS(FILTER($C:$C,NOT(ISBLANK($C:$C)))-AFN1)))+1)/2))"),1.62202416E8)</f>
        <v>162202416</v>
      </c>
      <c r="AFO3" s="13">
        <f>IFERROR(__xludf.DUMMYFUNCTION("SUM(ARRAYFORMULA((ABS(FILTER($C:$C,NOT(ISBLANK($C:$C)))-AFO1))*(((ABS(FILTER($C:$C,NOT(ISBLANK($C:$C)))-AFO1)))+1)/2))"),1.62566641E8)</f>
        <v>162566641</v>
      </c>
      <c r="AFP3" s="13">
        <f>IFERROR(__xludf.DUMMYFUNCTION("SUM(ARRAYFORMULA((ABS(FILTER($C:$C,NOT(ISBLANK($C:$C)))-AFP1))*(((ABS(FILTER($C:$C,NOT(ISBLANK($C:$C)))-AFP1)))+1)/2))"),1.62931867E8)</f>
        <v>162931867</v>
      </c>
      <c r="AFQ3" s="13">
        <f>IFERROR(__xludf.DUMMYFUNCTION("SUM(ARRAYFORMULA((ABS(FILTER($C:$C,NOT(ISBLANK($C:$C)))-AFQ1))*(((ABS(FILTER($C:$C,NOT(ISBLANK($C:$C)))-AFQ1)))+1)/2))"),1.63298093E8)</f>
        <v>163298093</v>
      </c>
      <c r="AFR3" s="13">
        <f>IFERROR(__xludf.DUMMYFUNCTION("SUM(ARRAYFORMULA((ABS(FILTER($C:$C,NOT(ISBLANK($C:$C)))-AFR1))*(((ABS(FILTER($C:$C,NOT(ISBLANK($C:$C)))-AFR1)))+1)/2))"),1.6366532E8)</f>
        <v>163665320</v>
      </c>
      <c r="AFS3" s="13">
        <f>IFERROR(__xludf.DUMMYFUNCTION("SUM(ARRAYFORMULA((ABS(FILTER($C:$C,NOT(ISBLANK($C:$C)))-AFS1))*(((ABS(FILTER($C:$C,NOT(ISBLANK($C:$C)))-AFS1)))+1)/2))"),1.64033548E8)</f>
        <v>164033548</v>
      </c>
      <c r="AFT3" s="13">
        <f>IFERROR(__xludf.DUMMYFUNCTION("SUM(ARRAYFORMULA((ABS(FILTER($C:$C,NOT(ISBLANK($C:$C)))-AFT1))*(((ABS(FILTER($C:$C,NOT(ISBLANK($C:$C)))-AFT1)))+1)/2))"),1.64402776E8)</f>
        <v>164402776</v>
      </c>
      <c r="AFU3" s="13">
        <f>IFERROR(__xludf.DUMMYFUNCTION("SUM(ARRAYFORMULA((ABS(FILTER($C:$C,NOT(ISBLANK($C:$C)))-AFU1))*(((ABS(FILTER($C:$C,NOT(ISBLANK($C:$C)))-AFU1)))+1)/2))"),1.64773004E8)</f>
        <v>164773004</v>
      </c>
      <c r="AFV3" s="13">
        <f>IFERROR(__xludf.DUMMYFUNCTION("SUM(ARRAYFORMULA((ABS(FILTER($C:$C,NOT(ISBLANK($C:$C)))-AFV1))*(((ABS(FILTER($C:$C,NOT(ISBLANK($C:$C)))-AFV1)))+1)/2))"),1.65144232E8)</f>
        <v>165144232</v>
      </c>
      <c r="AFW3" s="10">
        <f>IFERROR(__xludf.DUMMYFUNCTION("SUM(ARRAYFORMULA((ABS(FILTER($C:$C,NOT(ISBLANK($C:$C)))-AFW1))*(((ABS(FILTER($C:$C,NOT(ISBLANK($C:$C)))-AFW1)))+1)/2))"),1.6551646E8)</f>
        <v>165516460</v>
      </c>
      <c r="AFX3" s="10">
        <f>IFERROR(__xludf.DUMMYFUNCTION("SUM(ARRAYFORMULA((ABS(FILTER($C:$C,NOT(ISBLANK($C:$C)))-AFX1))*(((ABS(FILTER($C:$C,NOT(ISBLANK($C:$C)))-AFX1)))+1)/2))"),1.65889688E8)</f>
        <v>165889688</v>
      </c>
      <c r="AFY3" s="10">
        <f>IFERROR(__xludf.DUMMYFUNCTION("SUM(ARRAYFORMULA((ABS(FILTER($C:$C,NOT(ISBLANK($C:$C)))-AFY1))*(((ABS(FILTER($C:$C,NOT(ISBLANK($C:$C)))-AFY1)))+1)/2))"),1.66263916E8)</f>
        <v>166263916</v>
      </c>
      <c r="AFZ3" s="10">
        <f>IFERROR(__xludf.DUMMYFUNCTION("SUM(ARRAYFORMULA((ABS(FILTER($C:$C,NOT(ISBLANK($C:$C)))-AFZ1))*(((ABS(FILTER($C:$C,NOT(ISBLANK($C:$C)))-AFZ1)))+1)/2))"),1.66639144E8)</f>
        <v>166639144</v>
      </c>
      <c r="AGA3" s="10">
        <f>IFERROR(__xludf.DUMMYFUNCTION("SUM(ARRAYFORMULA((ABS(FILTER($C:$C,NOT(ISBLANK($C:$C)))-AGA1))*(((ABS(FILTER($C:$C,NOT(ISBLANK($C:$C)))-AGA1)))+1)/2))"),1.67015373E8)</f>
        <v>167015373</v>
      </c>
      <c r="AGB3" s="10">
        <f>IFERROR(__xludf.DUMMYFUNCTION("SUM(ARRAYFORMULA((ABS(FILTER($C:$C,NOT(ISBLANK($C:$C)))-AGB1))*(((ABS(FILTER($C:$C,NOT(ISBLANK($C:$C)))-AGB1)))+1)/2))"),1.67392602E8)</f>
        <v>167392602</v>
      </c>
      <c r="AGC3" s="10">
        <f>IFERROR(__xludf.DUMMYFUNCTION("SUM(ARRAYFORMULA((ABS(FILTER($C:$C,NOT(ISBLANK($C:$C)))-AGC1))*(((ABS(FILTER($C:$C,NOT(ISBLANK($C:$C)))-AGC1)))+1)/2))"),1.67770832E8)</f>
        <v>167770832</v>
      </c>
      <c r="AGD3" s="10">
        <f>IFERROR(__xludf.DUMMYFUNCTION("SUM(ARRAYFORMULA((ABS(FILTER($C:$C,NOT(ISBLANK($C:$C)))-AGD1))*(((ABS(FILTER($C:$C,NOT(ISBLANK($C:$C)))-AGD1)))+1)/2))"),1.68150062E8)</f>
        <v>168150062</v>
      </c>
      <c r="AGE3" s="10">
        <f>IFERROR(__xludf.DUMMYFUNCTION("SUM(ARRAYFORMULA((ABS(FILTER($C:$C,NOT(ISBLANK($C:$C)))-AGE1))*(((ABS(FILTER($C:$C,NOT(ISBLANK($C:$C)))-AGE1)))+1)/2))"),1.68530292E8)</f>
        <v>168530292</v>
      </c>
      <c r="AGF3" s="10">
        <f>IFERROR(__xludf.DUMMYFUNCTION("SUM(ARRAYFORMULA((ABS(FILTER($C:$C,NOT(ISBLANK($C:$C)))-AGF1))*(((ABS(FILTER($C:$C,NOT(ISBLANK($C:$C)))-AGF1)))+1)/2))"),1.68911523E8)</f>
        <v>168911523</v>
      </c>
      <c r="AGG3" s="10">
        <f>IFERROR(__xludf.DUMMYFUNCTION("SUM(ARRAYFORMULA((ABS(FILTER($C:$C,NOT(ISBLANK($C:$C)))-AGG1))*(((ABS(FILTER($C:$C,NOT(ISBLANK($C:$C)))-AGG1)))+1)/2))"),1.69293755E8)</f>
        <v>169293755</v>
      </c>
      <c r="AGH3" s="10">
        <f>IFERROR(__xludf.DUMMYFUNCTION("SUM(ARRAYFORMULA((ABS(FILTER($C:$C,NOT(ISBLANK($C:$C)))-AGH1))*(((ABS(FILTER($C:$C,NOT(ISBLANK($C:$C)))-AGH1)))+1)/2))"),1.69676987E8)</f>
        <v>169676987</v>
      </c>
      <c r="AGI3" s="10">
        <f>IFERROR(__xludf.DUMMYFUNCTION("SUM(ARRAYFORMULA((ABS(FILTER($C:$C,NOT(ISBLANK($C:$C)))-AGI1))*(((ABS(FILTER($C:$C,NOT(ISBLANK($C:$C)))-AGI1)))+1)/2))"),1.70061219E8)</f>
        <v>170061219</v>
      </c>
      <c r="AGJ3" s="10">
        <f>IFERROR(__xludf.DUMMYFUNCTION("SUM(ARRAYFORMULA((ABS(FILTER($C:$C,NOT(ISBLANK($C:$C)))-AGJ1))*(((ABS(FILTER($C:$C,NOT(ISBLANK($C:$C)))-AGJ1)))+1)/2))"),1.70446451E8)</f>
        <v>170446451</v>
      </c>
      <c r="AGK3" s="10">
        <f>IFERROR(__xludf.DUMMYFUNCTION("SUM(ARRAYFORMULA((ABS(FILTER($C:$C,NOT(ISBLANK($C:$C)))-AGK1))*(((ABS(FILTER($C:$C,NOT(ISBLANK($C:$C)))-AGK1)))+1)/2))"),1.70832685E8)</f>
        <v>170832685</v>
      </c>
      <c r="AGL3" s="10">
        <f>IFERROR(__xludf.DUMMYFUNCTION("SUM(ARRAYFORMULA((ABS(FILTER($C:$C,NOT(ISBLANK($C:$C)))-AGL1))*(((ABS(FILTER($C:$C,NOT(ISBLANK($C:$C)))-AGL1)))+1)/2))"),1.71219919E8)</f>
        <v>171219919</v>
      </c>
      <c r="AGM3" s="10">
        <f>IFERROR(__xludf.DUMMYFUNCTION("SUM(ARRAYFORMULA((ABS(FILTER($C:$C,NOT(ISBLANK($C:$C)))-AGM1))*(((ABS(FILTER($C:$C,NOT(ISBLANK($C:$C)))-AGM1)))+1)/2))"),1.71608153E8)</f>
        <v>171608153</v>
      </c>
      <c r="AGN3" s="13">
        <f>IFERROR(__xludf.DUMMYFUNCTION("SUM(ARRAYFORMULA((ABS(FILTER($C:$C,NOT(ISBLANK($C:$C)))-AGN1))*(((ABS(FILTER($C:$C,NOT(ISBLANK($C:$C)))-AGN1)))+1)/2))"),1.71997388E8)</f>
        <v>171997388</v>
      </c>
      <c r="AGO3" s="13">
        <f>IFERROR(__xludf.DUMMYFUNCTION("SUM(ARRAYFORMULA((ABS(FILTER($C:$C,NOT(ISBLANK($C:$C)))-AGO1))*(((ABS(FILTER($C:$C,NOT(ISBLANK($C:$C)))-AGO1)))+1)/2))"),1.72387623E8)</f>
        <v>172387623</v>
      </c>
      <c r="AGP3" s="13">
        <f>IFERROR(__xludf.DUMMYFUNCTION("SUM(ARRAYFORMULA((ABS(FILTER($C:$C,NOT(ISBLANK($C:$C)))-AGP1))*(((ABS(FILTER($C:$C,NOT(ISBLANK($C:$C)))-AGP1)))+1)/2))"),1.72778859E8)</f>
        <v>172778859</v>
      </c>
      <c r="AGQ3" s="13">
        <f>IFERROR(__xludf.DUMMYFUNCTION("SUM(ARRAYFORMULA((ABS(FILTER($C:$C,NOT(ISBLANK($C:$C)))-AGQ1))*(((ABS(FILTER($C:$C,NOT(ISBLANK($C:$C)))-AGQ1)))+1)/2))"),1.73171095E8)</f>
        <v>173171095</v>
      </c>
      <c r="AGR3" s="13">
        <f>IFERROR(__xludf.DUMMYFUNCTION("SUM(ARRAYFORMULA((ABS(FILTER($C:$C,NOT(ISBLANK($C:$C)))-AGR1))*(((ABS(FILTER($C:$C,NOT(ISBLANK($C:$C)))-AGR1)))+1)/2))"),1.73564331E8)</f>
        <v>173564331</v>
      </c>
      <c r="AGS3" s="13">
        <f>IFERROR(__xludf.DUMMYFUNCTION("SUM(ARRAYFORMULA((ABS(FILTER($C:$C,NOT(ISBLANK($C:$C)))-AGS1))*(((ABS(FILTER($C:$C,NOT(ISBLANK($C:$C)))-AGS1)))+1)/2))"),1.73958568E8)</f>
        <v>173958568</v>
      </c>
      <c r="AGT3" s="13">
        <f>IFERROR(__xludf.DUMMYFUNCTION("SUM(ARRAYFORMULA((ABS(FILTER($C:$C,NOT(ISBLANK($C:$C)))-AGT1))*(((ABS(FILTER($C:$C,NOT(ISBLANK($C:$C)))-AGT1)))+1)/2))"),1.74353805E8)</f>
        <v>174353805</v>
      </c>
      <c r="AGU3" s="13">
        <f>IFERROR(__xludf.DUMMYFUNCTION("SUM(ARRAYFORMULA((ABS(FILTER($C:$C,NOT(ISBLANK($C:$C)))-AGU1))*(((ABS(FILTER($C:$C,NOT(ISBLANK($C:$C)))-AGU1)))+1)/2))"),1.74750042E8)</f>
        <v>174750042</v>
      </c>
      <c r="AGV3" s="13">
        <f>IFERROR(__xludf.DUMMYFUNCTION("SUM(ARRAYFORMULA((ABS(FILTER($C:$C,NOT(ISBLANK($C:$C)))-AGV1))*(((ABS(FILTER($C:$C,NOT(ISBLANK($C:$C)))-AGV1)))+1)/2))"),1.75147281E8)</f>
        <v>175147281</v>
      </c>
      <c r="AGW3" s="13">
        <f>IFERROR(__xludf.DUMMYFUNCTION("SUM(ARRAYFORMULA((ABS(FILTER($C:$C,NOT(ISBLANK($C:$C)))-AGW1))*(((ABS(FILTER($C:$C,NOT(ISBLANK($C:$C)))-AGW1)))+1)/2))"),1.7554552E8)</f>
        <v>175545520</v>
      </c>
      <c r="AGX3" s="13">
        <f>IFERROR(__xludf.DUMMYFUNCTION("SUM(ARRAYFORMULA((ABS(FILTER($C:$C,NOT(ISBLANK($C:$C)))-AGX1))*(((ABS(FILTER($C:$C,NOT(ISBLANK($C:$C)))-AGX1)))+1)/2))"),1.7594476E8)</f>
        <v>175944760</v>
      </c>
      <c r="AGY3" s="13">
        <f>IFERROR(__xludf.DUMMYFUNCTION("SUM(ARRAYFORMULA((ABS(FILTER($C:$C,NOT(ISBLANK($C:$C)))-AGY1))*(((ABS(FILTER($C:$C,NOT(ISBLANK($C:$C)))-AGY1)))+1)/2))"),1.76345E8)</f>
        <v>176345000</v>
      </c>
      <c r="AGZ3" s="13">
        <f>IFERROR(__xludf.DUMMYFUNCTION("SUM(ARRAYFORMULA((ABS(FILTER($C:$C,NOT(ISBLANK($C:$C)))-AGZ1))*(((ABS(FILTER($C:$C,NOT(ISBLANK($C:$C)))-AGZ1)))+1)/2))"),1.7674624E8)</f>
        <v>176746240</v>
      </c>
      <c r="AHA3" s="13">
        <f>IFERROR(__xludf.DUMMYFUNCTION("SUM(ARRAYFORMULA((ABS(FILTER($C:$C,NOT(ISBLANK($C:$C)))-AHA1))*(((ABS(FILTER($C:$C,NOT(ISBLANK($C:$C)))-AHA1)))+1)/2))"),1.7714848E8)</f>
        <v>177148480</v>
      </c>
      <c r="AHB3" s="13">
        <f>IFERROR(__xludf.DUMMYFUNCTION("SUM(ARRAYFORMULA((ABS(FILTER($C:$C,NOT(ISBLANK($C:$C)))-AHB1))*(((ABS(FILTER($C:$C,NOT(ISBLANK($C:$C)))-AHB1)))+1)/2))"),1.77551721E8)</f>
        <v>177551721</v>
      </c>
      <c r="AHC3" s="13">
        <f>IFERROR(__xludf.DUMMYFUNCTION("SUM(ARRAYFORMULA((ABS(FILTER($C:$C,NOT(ISBLANK($C:$C)))-AHC1))*(((ABS(FILTER($C:$C,NOT(ISBLANK($C:$C)))-AHC1)))+1)/2))"),1.77955963E8)</f>
        <v>177955963</v>
      </c>
      <c r="AHD3" s="13">
        <f>IFERROR(__xludf.DUMMYFUNCTION("SUM(ARRAYFORMULA((ABS(FILTER($C:$C,NOT(ISBLANK($C:$C)))-AHD1))*(((ABS(FILTER($C:$C,NOT(ISBLANK($C:$C)))-AHD1)))+1)/2))"),1.78361205E8)</f>
        <v>178361205</v>
      </c>
      <c r="AHE3" s="10">
        <f>IFERROR(__xludf.DUMMYFUNCTION("SUM(ARRAYFORMULA((ABS(FILTER($C:$C,NOT(ISBLANK($C:$C)))-AHE1))*(((ABS(FILTER($C:$C,NOT(ISBLANK($C:$C)))-AHE1)))+1)/2))"),1.78767447E8)</f>
        <v>178767447</v>
      </c>
      <c r="AHF3" s="10">
        <f>IFERROR(__xludf.DUMMYFUNCTION("SUM(ARRAYFORMULA((ABS(FILTER($C:$C,NOT(ISBLANK($C:$C)))-AHF1))*(((ABS(FILTER($C:$C,NOT(ISBLANK($C:$C)))-AHF1)))+1)/2))"),1.7917469E8)</f>
        <v>179174690</v>
      </c>
      <c r="AHG3" s="10">
        <f>IFERROR(__xludf.DUMMYFUNCTION("SUM(ARRAYFORMULA((ABS(FILTER($C:$C,NOT(ISBLANK($C:$C)))-AHG1))*(((ABS(FILTER($C:$C,NOT(ISBLANK($C:$C)))-AHG1)))+1)/2))"),1.79582933E8)</f>
        <v>179582933</v>
      </c>
      <c r="AHH3" s="10">
        <f>IFERROR(__xludf.DUMMYFUNCTION("SUM(ARRAYFORMULA((ABS(FILTER($C:$C,NOT(ISBLANK($C:$C)))-AHH1))*(((ABS(FILTER($C:$C,NOT(ISBLANK($C:$C)))-AHH1)))+1)/2))"),1.79992178E8)</f>
        <v>179992178</v>
      </c>
      <c r="AHI3" s="10">
        <f>IFERROR(__xludf.DUMMYFUNCTION("SUM(ARRAYFORMULA((ABS(FILTER($C:$C,NOT(ISBLANK($C:$C)))-AHI1))*(((ABS(FILTER($C:$C,NOT(ISBLANK($C:$C)))-AHI1)))+1)/2))"),1.80402423E8)</f>
        <v>180402423</v>
      </c>
      <c r="AHJ3" s="10">
        <f>IFERROR(__xludf.DUMMYFUNCTION("SUM(ARRAYFORMULA((ABS(FILTER($C:$C,NOT(ISBLANK($C:$C)))-AHJ1))*(((ABS(FILTER($C:$C,NOT(ISBLANK($C:$C)))-AHJ1)))+1)/2))"),1.80813668E8)</f>
        <v>180813668</v>
      </c>
      <c r="AHK3" s="10">
        <f>IFERROR(__xludf.DUMMYFUNCTION("SUM(ARRAYFORMULA((ABS(FILTER($C:$C,NOT(ISBLANK($C:$C)))-AHK1))*(((ABS(FILTER($C:$C,NOT(ISBLANK($C:$C)))-AHK1)))+1)/2))"),1.81225913E8)</f>
        <v>181225913</v>
      </c>
      <c r="AHL3" s="10">
        <f>IFERROR(__xludf.DUMMYFUNCTION("SUM(ARRAYFORMULA((ABS(FILTER($C:$C,NOT(ISBLANK($C:$C)))-AHL1))*(((ABS(FILTER($C:$C,NOT(ISBLANK($C:$C)))-AHL1)))+1)/2))"),1.81639158E8)</f>
        <v>181639158</v>
      </c>
      <c r="AHM3" s="10">
        <f>IFERROR(__xludf.DUMMYFUNCTION("SUM(ARRAYFORMULA((ABS(FILTER($C:$C,NOT(ISBLANK($C:$C)))-AHM1))*(((ABS(FILTER($C:$C,NOT(ISBLANK($C:$C)))-AHM1)))+1)/2))"),1.82053403E8)</f>
        <v>182053403</v>
      </c>
      <c r="AHN3" s="10">
        <f>IFERROR(__xludf.DUMMYFUNCTION("SUM(ARRAYFORMULA((ABS(FILTER($C:$C,NOT(ISBLANK($C:$C)))-AHN1))*(((ABS(FILTER($C:$C,NOT(ISBLANK($C:$C)))-AHN1)))+1)/2))"),1.82468649E8)</f>
        <v>182468649</v>
      </c>
      <c r="AHO3" s="10">
        <f>IFERROR(__xludf.DUMMYFUNCTION("SUM(ARRAYFORMULA((ABS(FILTER($C:$C,NOT(ISBLANK($C:$C)))-AHO1))*(((ABS(FILTER($C:$C,NOT(ISBLANK($C:$C)))-AHO1)))+1)/2))"),1.82884895E8)</f>
        <v>182884895</v>
      </c>
      <c r="AHP3" s="10">
        <f>IFERROR(__xludf.DUMMYFUNCTION("SUM(ARRAYFORMULA((ABS(FILTER($C:$C,NOT(ISBLANK($C:$C)))-AHP1))*(((ABS(FILTER($C:$C,NOT(ISBLANK($C:$C)))-AHP1)))+1)/2))"),1.83302141E8)</f>
        <v>183302141</v>
      </c>
      <c r="AHQ3" s="10">
        <f>IFERROR(__xludf.DUMMYFUNCTION("SUM(ARRAYFORMULA((ABS(FILTER($C:$C,NOT(ISBLANK($C:$C)))-AHQ1))*(((ABS(FILTER($C:$C,NOT(ISBLANK($C:$C)))-AHQ1)))+1)/2))"),1.83720387E8)</f>
        <v>183720387</v>
      </c>
      <c r="AHR3" s="10">
        <f>IFERROR(__xludf.DUMMYFUNCTION("SUM(ARRAYFORMULA((ABS(FILTER($C:$C,NOT(ISBLANK($C:$C)))-AHR1))*(((ABS(FILTER($C:$C,NOT(ISBLANK($C:$C)))-AHR1)))+1)/2))"),1.84139633E8)</f>
        <v>184139633</v>
      </c>
      <c r="AHS3" s="10">
        <f>IFERROR(__xludf.DUMMYFUNCTION("SUM(ARRAYFORMULA((ABS(FILTER($C:$C,NOT(ISBLANK($C:$C)))-AHS1))*(((ABS(FILTER($C:$C,NOT(ISBLANK($C:$C)))-AHS1)))+1)/2))"),1.84559879E8)</f>
        <v>184559879</v>
      </c>
      <c r="AHT3" s="10">
        <f>IFERROR(__xludf.DUMMYFUNCTION("SUM(ARRAYFORMULA((ABS(FILTER($C:$C,NOT(ISBLANK($C:$C)))-AHT1))*(((ABS(FILTER($C:$C,NOT(ISBLANK($C:$C)))-AHT1)))+1)/2))"),1.84981128E8)</f>
        <v>184981128</v>
      </c>
      <c r="AHU3" s="10">
        <f>IFERROR(__xludf.DUMMYFUNCTION("SUM(ARRAYFORMULA((ABS(FILTER($C:$C,NOT(ISBLANK($C:$C)))-AHU1))*(((ABS(FILTER($C:$C,NOT(ISBLANK($C:$C)))-AHU1)))+1)/2))"),1.85403377E8)</f>
        <v>185403377</v>
      </c>
      <c r="AHV3" s="13">
        <f>IFERROR(__xludf.DUMMYFUNCTION("SUM(ARRAYFORMULA((ABS(FILTER($C:$C,NOT(ISBLANK($C:$C)))-AHV1))*(((ABS(FILTER($C:$C,NOT(ISBLANK($C:$C)))-AHV1)))+1)/2))"),1.85826626E8)</f>
        <v>185826626</v>
      </c>
      <c r="AHW3" s="13">
        <f>IFERROR(__xludf.DUMMYFUNCTION("SUM(ARRAYFORMULA((ABS(FILTER($C:$C,NOT(ISBLANK($C:$C)))-AHW1))*(((ABS(FILTER($C:$C,NOT(ISBLANK($C:$C)))-AHW1)))+1)/2))"),1.86250875E8)</f>
        <v>186250875</v>
      </c>
      <c r="AHX3" s="13">
        <f>IFERROR(__xludf.DUMMYFUNCTION("SUM(ARRAYFORMULA((ABS(FILTER($C:$C,NOT(ISBLANK($C:$C)))-AHX1))*(((ABS(FILTER($C:$C,NOT(ISBLANK($C:$C)))-AHX1)))+1)/2))"),1.86676126E8)</f>
        <v>186676126</v>
      </c>
      <c r="AHY3" s="13">
        <f>IFERROR(__xludf.DUMMYFUNCTION("SUM(ARRAYFORMULA((ABS(FILTER($C:$C,NOT(ISBLANK($C:$C)))-AHY1))*(((ABS(FILTER($C:$C,NOT(ISBLANK($C:$C)))-AHY1)))+1)/2))"),1.87102377E8)</f>
        <v>187102377</v>
      </c>
      <c r="AHZ3" s="13">
        <f>IFERROR(__xludf.DUMMYFUNCTION("SUM(ARRAYFORMULA((ABS(FILTER($C:$C,NOT(ISBLANK($C:$C)))-AHZ1))*(((ABS(FILTER($C:$C,NOT(ISBLANK($C:$C)))-AHZ1)))+1)/2))"),1.87529628E8)</f>
        <v>187529628</v>
      </c>
      <c r="AIA3" s="13">
        <f>IFERROR(__xludf.DUMMYFUNCTION("SUM(ARRAYFORMULA((ABS(FILTER($C:$C,NOT(ISBLANK($C:$C)))-AIA1))*(((ABS(FILTER($C:$C,NOT(ISBLANK($C:$C)))-AIA1)))+1)/2))"),1.87957879E8)</f>
        <v>187957879</v>
      </c>
      <c r="AIB3" s="13">
        <f>IFERROR(__xludf.DUMMYFUNCTION("SUM(ARRAYFORMULA((ABS(FILTER($C:$C,NOT(ISBLANK($C:$C)))-AIB1))*(((ABS(FILTER($C:$C,NOT(ISBLANK($C:$C)))-AIB1)))+1)/2))"),1.88387131E8)</f>
        <v>188387131</v>
      </c>
      <c r="AIC3" s="13">
        <f>IFERROR(__xludf.DUMMYFUNCTION("SUM(ARRAYFORMULA((ABS(FILTER($C:$C,NOT(ISBLANK($C:$C)))-AIC1))*(((ABS(FILTER($C:$C,NOT(ISBLANK($C:$C)))-AIC1)))+1)/2))"),1.88817383E8)</f>
        <v>188817383</v>
      </c>
      <c r="AID3" s="13">
        <f>IFERROR(__xludf.DUMMYFUNCTION("SUM(ARRAYFORMULA((ABS(FILTER($C:$C,NOT(ISBLANK($C:$C)))-AID1))*(((ABS(FILTER($C:$C,NOT(ISBLANK($C:$C)))-AID1)))+1)/2))"),1.89248635E8)</f>
        <v>189248635</v>
      </c>
      <c r="AIE3" s="13">
        <f>IFERROR(__xludf.DUMMYFUNCTION("SUM(ARRAYFORMULA((ABS(FILTER($C:$C,NOT(ISBLANK($C:$C)))-AIE1))*(((ABS(FILTER($C:$C,NOT(ISBLANK($C:$C)))-AIE1)))+1)/2))"),1.89680889E8)</f>
        <v>189680889</v>
      </c>
      <c r="AIF3" s="13">
        <f>IFERROR(__xludf.DUMMYFUNCTION("SUM(ARRAYFORMULA((ABS(FILTER($C:$C,NOT(ISBLANK($C:$C)))-AIF1))*(((ABS(FILTER($C:$C,NOT(ISBLANK($C:$C)))-AIF1)))+1)/2))"),1.90114143E8)</f>
        <v>190114143</v>
      </c>
      <c r="AIG3" s="13">
        <f>IFERROR(__xludf.DUMMYFUNCTION("SUM(ARRAYFORMULA((ABS(FILTER($C:$C,NOT(ISBLANK($C:$C)))-AIG1))*(((ABS(FILTER($C:$C,NOT(ISBLANK($C:$C)))-AIG1)))+1)/2))"),1.90548398E8)</f>
        <v>190548398</v>
      </c>
      <c r="AIH3" s="13">
        <f>IFERROR(__xludf.DUMMYFUNCTION("SUM(ARRAYFORMULA((ABS(FILTER($C:$C,NOT(ISBLANK($C:$C)))-AIH1))*(((ABS(FILTER($C:$C,NOT(ISBLANK($C:$C)))-AIH1)))+1)/2))"),1.90983655E8)</f>
        <v>190983655</v>
      </c>
      <c r="AII3" s="13">
        <f>IFERROR(__xludf.DUMMYFUNCTION("SUM(ARRAYFORMULA((ABS(FILTER($C:$C,NOT(ISBLANK($C:$C)))-AII1))*(((ABS(FILTER($C:$C,NOT(ISBLANK($C:$C)))-AII1)))+1)/2))"),1.91419913E8)</f>
        <v>191419913</v>
      </c>
      <c r="AIJ3" s="13">
        <f>IFERROR(__xludf.DUMMYFUNCTION("SUM(ARRAYFORMULA((ABS(FILTER($C:$C,NOT(ISBLANK($C:$C)))-AIJ1))*(((ABS(FILTER($C:$C,NOT(ISBLANK($C:$C)))-AIJ1)))+1)/2))"),1.91857171E8)</f>
        <v>191857171</v>
      </c>
      <c r="AIK3" s="13">
        <f>IFERROR(__xludf.DUMMYFUNCTION("SUM(ARRAYFORMULA((ABS(FILTER($C:$C,NOT(ISBLANK($C:$C)))-AIK1))*(((ABS(FILTER($C:$C,NOT(ISBLANK($C:$C)))-AIK1)))+1)/2))"),1.92295429E8)</f>
        <v>192295429</v>
      </c>
      <c r="AIL3" s="13">
        <f>IFERROR(__xludf.DUMMYFUNCTION("SUM(ARRAYFORMULA((ABS(FILTER($C:$C,NOT(ISBLANK($C:$C)))-AIL1))*(((ABS(FILTER($C:$C,NOT(ISBLANK($C:$C)))-AIL1)))+1)/2))"),1.92734687E8)</f>
        <v>192734687</v>
      </c>
      <c r="AIM3" s="10">
        <f>IFERROR(__xludf.DUMMYFUNCTION("SUM(ARRAYFORMULA((ABS(FILTER($C:$C,NOT(ISBLANK($C:$C)))-AIM1))*(((ABS(FILTER($C:$C,NOT(ISBLANK($C:$C)))-AIM1)))+1)/2))"),1.93174945E8)</f>
        <v>193174945</v>
      </c>
      <c r="AIN3" s="10">
        <f>IFERROR(__xludf.DUMMYFUNCTION("SUM(ARRAYFORMULA((ABS(FILTER($C:$C,NOT(ISBLANK($C:$C)))-AIN1))*(((ABS(FILTER($C:$C,NOT(ISBLANK($C:$C)))-AIN1)))+1)/2))"),1.93616203E8)</f>
        <v>193616203</v>
      </c>
      <c r="AIO3" s="10">
        <f>IFERROR(__xludf.DUMMYFUNCTION("SUM(ARRAYFORMULA((ABS(FILTER($C:$C,NOT(ISBLANK($C:$C)))-AIO1))*(((ABS(FILTER($C:$C,NOT(ISBLANK($C:$C)))-AIO1)))+1)/2))"),1.94058461E8)</f>
        <v>194058461</v>
      </c>
      <c r="AIP3" s="10">
        <f>IFERROR(__xludf.DUMMYFUNCTION("SUM(ARRAYFORMULA((ABS(FILTER($C:$C,NOT(ISBLANK($C:$C)))-AIP1))*(((ABS(FILTER($C:$C,NOT(ISBLANK($C:$C)))-AIP1)))+1)/2))"),1.94501719E8)</f>
        <v>194501719</v>
      </c>
      <c r="AIQ3" s="10">
        <f>IFERROR(__xludf.DUMMYFUNCTION("SUM(ARRAYFORMULA((ABS(FILTER($C:$C,NOT(ISBLANK($C:$C)))-AIQ1))*(((ABS(FILTER($C:$C,NOT(ISBLANK($C:$C)))-AIQ1)))+1)/2))"),1.94945979E8)</f>
        <v>194945979</v>
      </c>
      <c r="AIR3" s="10">
        <f>IFERROR(__xludf.DUMMYFUNCTION("SUM(ARRAYFORMULA((ABS(FILTER($C:$C,NOT(ISBLANK($C:$C)))-AIR1))*(((ABS(FILTER($C:$C,NOT(ISBLANK($C:$C)))-AIR1)))+1)/2))"),1.95391239E8)</f>
        <v>195391239</v>
      </c>
      <c r="AIS3" s="10">
        <f>IFERROR(__xludf.DUMMYFUNCTION("SUM(ARRAYFORMULA((ABS(FILTER($C:$C,NOT(ISBLANK($C:$C)))-AIS1))*(((ABS(FILTER($C:$C,NOT(ISBLANK($C:$C)))-AIS1)))+1)/2))"),1.95837499E8)</f>
        <v>195837499</v>
      </c>
      <c r="AIT3" s="10">
        <f>IFERROR(__xludf.DUMMYFUNCTION("SUM(ARRAYFORMULA((ABS(FILTER($C:$C,NOT(ISBLANK($C:$C)))-AIT1))*(((ABS(FILTER($C:$C,NOT(ISBLANK($C:$C)))-AIT1)))+1)/2))"),1.96284759E8)</f>
        <v>196284759</v>
      </c>
      <c r="AIU3" s="10">
        <f>IFERROR(__xludf.DUMMYFUNCTION("SUM(ARRAYFORMULA((ABS(FILTER($C:$C,NOT(ISBLANK($C:$C)))-AIU1))*(((ABS(FILTER($C:$C,NOT(ISBLANK($C:$C)))-AIU1)))+1)/2))"),1.96733019E8)</f>
        <v>196733019</v>
      </c>
      <c r="AIV3" s="10">
        <f>IFERROR(__xludf.DUMMYFUNCTION("SUM(ARRAYFORMULA((ABS(FILTER($C:$C,NOT(ISBLANK($C:$C)))-AIV1))*(((ABS(FILTER($C:$C,NOT(ISBLANK($C:$C)))-AIV1)))+1)/2))"),1.97182279E8)</f>
        <v>197182279</v>
      </c>
      <c r="AIW3" s="10">
        <f>IFERROR(__xludf.DUMMYFUNCTION("SUM(ARRAYFORMULA((ABS(FILTER($C:$C,NOT(ISBLANK($C:$C)))-AIW1))*(((ABS(FILTER($C:$C,NOT(ISBLANK($C:$C)))-AIW1)))+1)/2))"),1.97632539E8)</f>
        <v>197632539</v>
      </c>
      <c r="AIX3" s="10">
        <f>IFERROR(__xludf.DUMMYFUNCTION("SUM(ARRAYFORMULA((ABS(FILTER($C:$C,NOT(ISBLANK($C:$C)))-AIX1))*(((ABS(FILTER($C:$C,NOT(ISBLANK($C:$C)))-AIX1)))+1)/2))"),1.980838E8)</f>
        <v>198083800</v>
      </c>
      <c r="AIY3" s="10">
        <f>IFERROR(__xludf.DUMMYFUNCTION("SUM(ARRAYFORMULA((ABS(FILTER($C:$C,NOT(ISBLANK($C:$C)))-AIY1))*(((ABS(FILTER($C:$C,NOT(ISBLANK($C:$C)))-AIY1)))+1)/2))"),1.98536061E8)</f>
        <v>198536061</v>
      </c>
      <c r="AIZ3" s="10">
        <f>IFERROR(__xludf.DUMMYFUNCTION("SUM(ARRAYFORMULA((ABS(FILTER($C:$C,NOT(ISBLANK($C:$C)))-AIZ1))*(((ABS(FILTER($C:$C,NOT(ISBLANK($C:$C)))-AIZ1)))+1)/2))"),1.98989322E8)</f>
        <v>198989322</v>
      </c>
      <c r="AJA3" s="10">
        <f>IFERROR(__xludf.DUMMYFUNCTION("SUM(ARRAYFORMULA((ABS(FILTER($C:$C,NOT(ISBLANK($C:$C)))-AJA1))*(((ABS(FILTER($C:$C,NOT(ISBLANK($C:$C)))-AJA1)))+1)/2))"),1.99443583E8)</f>
        <v>199443583</v>
      </c>
      <c r="AJB3" s="10">
        <f>IFERROR(__xludf.DUMMYFUNCTION("SUM(ARRAYFORMULA((ABS(FILTER($C:$C,NOT(ISBLANK($C:$C)))-AJB1))*(((ABS(FILTER($C:$C,NOT(ISBLANK($C:$C)))-AJB1)))+1)/2))"),1.99898844E8)</f>
        <v>199898844</v>
      </c>
      <c r="AJC3" s="10">
        <f>IFERROR(__xludf.DUMMYFUNCTION("SUM(ARRAYFORMULA((ABS(FILTER($C:$C,NOT(ISBLANK($C:$C)))-AJC1))*(((ABS(FILTER($C:$C,NOT(ISBLANK($C:$C)))-AJC1)))+1)/2))"),2.00355105E8)</f>
        <v>200355105</v>
      </c>
      <c r="AJD3" s="13">
        <f>IFERROR(__xludf.DUMMYFUNCTION("SUM(ARRAYFORMULA((ABS(FILTER($C:$C,NOT(ISBLANK($C:$C)))-AJD1))*(((ABS(FILTER($C:$C,NOT(ISBLANK($C:$C)))-AJD1)))+1)/2))"),2.00812367E8)</f>
        <v>200812367</v>
      </c>
      <c r="AJE3" s="13">
        <f>IFERROR(__xludf.DUMMYFUNCTION("SUM(ARRAYFORMULA((ABS(FILTER($C:$C,NOT(ISBLANK($C:$C)))-AJE1))*(((ABS(FILTER($C:$C,NOT(ISBLANK($C:$C)))-AJE1)))+1)/2))"),2.01270629E8)</f>
        <v>201270629</v>
      </c>
      <c r="AJF3" s="13">
        <f>IFERROR(__xludf.DUMMYFUNCTION("SUM(ARRAYFORMULA((ABS(FILTER($C:$C,NOT(ISBLANK($C:$C)))-AJF1))*(((ABS(FILTER($C:$C,NOT(ISBLANK($C:$C)))-AJF1)))+1)/2))"),2.01729891E8)</f>
        <v>201729891</v>
      </c>
      <c r="AJG3" s="13">
        <f>IFERROR(__xludf.DUMMYFUNCTION("SUM(ARRAYFORMULA((ABS(FILTER($C:$C,NOT(ISBLANK($C:$C)))-AJG1))*(((ABS(FILTER($C:$C,NOT(ISBLANK($C:$C)))-AJG1)))+1)/2))"),2.02190153E8)</f>
        <v>202190153</v>
      </c>
      <c r="AJH3" s="13">
        <f>IFERROR(__xludf.DUMMYFUNCTION("SUM(ARRAYFORMULA((ABS(FILTER($C:$C,NOT(ISBLANK($C:$C)))-AJH1))*(((ABS(FILTER($C:$C,NOT(ISBLANK($C:$C)))-AJH1)))+1)/2))"),2.02651415E8)</f>
        <v>202651415</v>
      </c>
      <c r="AJI3" s="13">
        <f>IFERROR(__xludf.DUMMYFUNCTION("SUM(ARRAYFORMULA((ABS(FILTER($C:$C,NOT(ISBLANK($C:$C)))-AJI1))*(((ABS(FILTER($C:$C,NOT(ISBLANK($C:$C)))-AJI1)))+1)/2))"),2.03113677E8)</f>
        <v>203113677</v>
      </c>
      <c r="AJJ3" s="13">
        <f>IFERROR(__xludf.DUMMYFUNCTION("SUM(ARRAYFORMULA((ABS(FILTER($C:$C,NOT(ISBLANK($C:$C)))-AJJ1))*(((ABS(FILTER($C:$C,NOT(ISBLANK($C:$C)))-AJJ1)))+1)/2))"),2.03576939E8)</f>
        <v>203576939</v>
      </c>
      <c r="AJK3" s="13">
        <f>IFERROR(__xludf.DUMMYFUNCTION("SUM(ARRAYFORMULA((ABS(FILTER($C:$C,NOT(ISBLANK($C:$C)))-AJK1))*(((ABS(FILTER($C:$C,NOT(ISBLANK($C:$C)))-AJK1)))+1)/2))"),2.04041202E8)</f>
        <v>204041202</v>
      </c>
      <c r="AJL3" s="13">
        <f>IFERROR(__xludf.DUMMYFUNCTION("SUM(ARRAYFORMULA((ABS(FILTER($C:$C,NOT(ISBLANK($C:$C)))-AJL1))*(((ABS(FILTER($C:$C,NOT(ISBLANK($C:$C)))-AJL1)))+1)/2))"),2.04506465E8)</f>
        <v>204506465</v>
      </c>
      <c r="AJM3" s="13">
        <f>IFERROR(__xludf.DUMMYFUNCTION("SUM(ARRAYFORMULA((ABS(FILTER($C:$C,NOT(ISBLANK($C:$C)))-AJM1))*(((ABS(FILTER($C:$C,NOT(ISBLANK($C:$C)))-AJM1)))+1)/2))"),2.04972728E8)</f>
        <v>204972728</v>
      </c>
      <c r="AJN3" s="13">
        <f>IFERROR(__xludf.DUMMYFUNCTION("SUM(ARRAYFORMULA((ABS(FILTER($C:$C,NOT(ISBLANK($C:$C)))-AJN1))*(((ABS(FILTER($C:$C,NOT(ISBLANK($C:$C)))-AJN1)))+1)/2))"),2.05439991E8)</f>
        <v>205439991</v>
      </c>
      <c r="AJO3" s="13">
        <f>IFERROR(__xludf.DUMMYFUNCTION("SUM(ARRAYFORMULA((ABS(FILTER($C:$C,NOT(ISBLANK($C:$C)))-AJO1))*(((ABS(FILTER($C:$C,NOT(ISBLANK($C:$C)))-AJO1)))+1)/2))"),2.05908256E8)</f>
        <v>205908256</v>
      </c>
      <c r="AJP3" s="13">
        <f>IFERROR(__xludf.DUMMYFUNCTION("SUM(ARRAYFORMULA((ABS(FILTER($C:$C,NOT(ISBLANK($C:$C)))-AJP1))*(((ABS(FILTER($C:$C,NOT(ISBLANK($C:$C)))-AJP1)))+1)/2))"),2.06377521E8)</f>
        <v>206377521</v>
      </c>
      <c r="AJQ3" s="13">
        <f>IFERROR(__xludf.DUMMYFUNCTION("SUM(ARRAYFORMULA((ABS(FILTER($C:$C,NOT(ISBLANK($C:$C)))-AJQ1))*(((ABS(FILTER($C:$C,NOT(ISBLANK($C:$C)))-AJQ1)))+1)/2))"),2.06847786E8)</f>
        <v>206847786</v>
      </c>
      <c r="AJR3" s="13">
        <f>IFERROR(__xludf.DUMMYFUNCTION("SUM(ARRAYFORMULA((ABS(FILTER($C:$C,NOT(ISBLANK($C:$C)))-AJR1))*(((ABS(FILTER($C:$C,NOT(ISBLANK($C:$C)))-AJR1)))+1)/2))"),2.07319051E8)</f>
        <v>207319051</v>
      </c>
      <c r="AJS3" s="13">
        <f>IFERROR(__xludf.DUMMYFUNCTION("SUM(ARRAYFORMULA((ABS(FILTER($C:$C,NOT(ISBLANK($C:$C)))-AJS1))*(((ABS(FILTER($C:$C,NOT(ISBLANK($C:$C)))-AJS1)))+1)/2))"),2.07791316E8)</f>
        <v>207791316</v>
      </c>
      <c r="AJT3" s="13">
        <f>IFERROR(__xludf.DUMMYFUNCTION("SUM(ARRAYFORMULA((ABS(FILTER($C:$C,NOT(ISBLANK($C:$C)))-AJT1))*(((ABS(FILTER($C:$C,NOT(ISBLANK($C:$C)))-AJT1)))+1)/2))"),2.08264581E8)</f>
        <v>208264581</v>
      </c>
      <c r="AJU3" s="10">
        <f>IFERROR(__xludf.DUMMYFUNCTION("SUM(ARRAYFORMULA((ABS(FILTER($C:$C,NOT(ISBLANK($C:$C)))-AJU1))*(((ABS(FILTER($C:$C,NOT(ISBLANK($C:$C)))-AJU1)))+1)/2))"),2.08738847E8)</f>
        <v>208738847</v>
      </c>
      <c r="AJV3" s="10">
        <f>IFERROR(__xludf.DUMMYFUNCTION("SUM(ARRAYFORMULA((ABS(FILTER($C:$C,NOT(ISBLANK($C:$C)))-AJV1))*(((ABS(FILTER($C:$C,NOT(ISBLANK($C:$C)))-AJV1)))+1)/2))"),2.09214113E8)</f>
        <v>209214113</v>
      </c>
      <c r="AJW3" s="10">
        <f>IFERROR(__xludf.DUMMYFUNCTION("SUM(ARRAYFORMULA((ABS(FILTER($C:$C,NOT(ISBLANK($C:$C)))-AJW1))*(((ABS(FILTER($C:$C,NOT(ISBLANK($C:$C)))-AJW1)))+1)/2))"),2.09690379E8)</f>
        <v>209690379</v>
      </c>
      <c r="AJX3" s="10">
        <f>IFERROR(__xludf.DUMMYFUNCTION("SUM(ARRAYFORMULA((ABS(FILTER($C:$C,NOT(ISBLANK($C:$C)))-AJX1))*(((ABS(FILTER($C:$C,NOT(ISBLANK($C:$C)))-AJX1)))+1)/2))"),2.10167645E8)</f>
        <v>210167645</v>
      </c>
      <c r="AJY3" s="10">
        <f>IFERROR(__xludf.DUMMYFUNCTION("SUM(ARRAYFORMULA((ABS(FILTER($C:$C,NOT(ISBLANK($C:$C)))-AJY1))*(((ABS(FILTER($C:$C,NOT(ISBLANK($C:$C)))-AJY1)))+1)/2))"),2.10645912E8)</f>
        <v>210645912</v>
      </c>
      <c r="AJZ3" s="10">
        <f>IFERROR(__xludf.DUMMYFUNCTION("SUM(ARRAYFORMULA((ABS(FILTER($C:$C,NOT(ISBLANK($C:$C)))-AJZ1))*(((ABS(FILTER($C:$C,NOT(ISBLANK($C:$C)))-AJZ1)))+1)/2))"),2.11125179E8)</f>
        <v>211125179</v>
      </c>
      <c r="AKA3" s="10">
        <f>IFERROR(__xludf.DUMMYFUNCTION("SUM(ARRAYFORMULA((ABS(FILTER($C:$C,NOT(ISBLANK($C:$C)))-AKA1))*(((ABS(FILTER($C:$C,NOT(ISBLANK($C:$C)))-AKA1)))+1)/2))"),2.11605447E8)</f>
        <v>211605447</v>
      </c>
      <c r="AKB3" s="10">
        <f>IFERROR(__xludf.DUMMYFUNCTION("SUM(ARRAYFORMULA((ABS(FILTER($C:$C,NOT(ISBLANK($C:$C)))-AKB1))*(((ABS(FILTER($C:$C,NOT(ISBLANK($C:$C)))-AKB1)))+1)/2))"),2.12086716E8)</f>
        <v>212086716</v>
      </c>
      <c r="AKC3" s="10">
        <f>IFERROR(__xludf.DUMMYFUNCTION("SUM(ARRAYFORMULA((ABS(FILTER($C:$C,NOT(ISBLANK($C:$C)))-AKC1))*(((ABS(FILTER($C:$C,NOT(ISBLANK($C:$C)))-AKC1)))+1)/2))"),2.12568985E8)</f>
        <v>212568985</v>
      </c>
      <c r="AKD3" s="10">
        <f>IFERROR(__xludf.DUMMYFUNCTION("SUM(ARRAYFORMULA((ABS(FILTER($C:$C,NOT(ISBLANK($C:$C)))-AKD1))*(((ABS(FILTER($C:$C,NOT(ISBLANK($C:$C)))-AKD1)))+1)/2))"),2.13052254E8)</f>
        <v>213052254</v>
      </c>
      <c r="AKE3" s="10">
        <f>IFERROR(__xludf.DUMMYFUNCTION("SUM(ARRAYFORMULA((ABS(FILTER($C:$C,NOT(ISBLANK($C:$C)))-AKE1))*(((ABS(FILTER($C:$C,NOT(ISBLANK($C:$C)))-AKE1)))+1)/2))"),2.13536524E8)</f>
        <v>213536524</v>
      </c>
      <c r="AKF3" s="10">
        <f>IFERROR(__xludf.DUMMYFUNCTION("SUM(ARRAYFORMULA((ABS(FILTER($C:$C,NOT(ISBLANK($C:$C)))-AKF1))*(((ABS(FILTER($C:$C,NOT(ISBLANK($C:$C)))-AKF1)))+1)/2))"),2.14021794E8)</f>
        <v>214021794</v>
      </c>
      <c r="AKG3" s="10">
        <f>IFERROR(__xludf.DUMMYFUNCTION("SUM(ARRAYFORMULA((ABS(FILTER($C:$C,NOT(ISBLANK($C:$C)))-AKG1))*(((ABS(FILTER($C:$C,NOT(ISBLANK($C:$C)))-AKG1)))+1)/2))"),2.14508065E8)</f>
        <v>214508065</v>
      </c>
      <c r="AKH3" s="10">
        <f>IFERROR(__xludf.DUMMYFUNCTION("SUM(ARRAYFORMULA((ABS(FILTER($C:$C,NOT(ISBLANK($C:$C)))-AKH1))*(((ABS(FILTER($C:$C,NOT(ISBLANK($C:$C)))-AKH1)))+1)/2))"),2.14995336E8)</f>
        <v>214995336</v>
      </c>
      <c r="AKI3" s="10">
        <f>IFERROR(__xludf.DUMMYFUNCTION("SUM(ARRAYFORMULA((ABS(FILTER($C:$C,NOT(ISBLANK($C:$C)))-AKI1))*(((ABS(FILTER($C:$C,NOT(ISBLANK($C:$C)))-AKI1)))+1)/2))"),2.15483607E8)</f>
        <v>215483607</v>
      </c>
      <c r="AKJ3" s="10">
        <f>IFERROR(__xludf.DUMMYFUNCTION("SUM(ARRAYFORMULA((ABS(FILTER($C:$C,NOT(ISBLANK($C:$C)))-AKJ1))*(((ABS(FILTER($C:$C,NOT(ISBLANK($C:$C)))-AKJ1)))+1)/2))"),2.15972878E8)</f>
        <v>215972878</v>
      </c>
      <c r="AKK3" s="10">
        <f>IFERROR(__xludf.DUMMYFUNCTION("SUM(ARRAYFORMULA((ABS(FILTER($C:$C,NOT(ISBLANK($C:$C)))-AKK1))*(((ABS(FILTER($C:$C,NOT(ISBLANK($C:$C)))-AKK1)))+1)/2))"),2.16463149E8)</f>
        <v>216463149</v>
      </c>
      <c r="AKL3" s="13">
        <f>IFERROR(__xludf.DUMMYFUNCTION("SUM(ARRAYFORMULA((ABS(FILTER($C:$C,NOT(ISBLANK($C:$C)))-AKL1))*(((ABS(FILTER($C:$C,NOT(ISBLANK($C:$C)))-AKL1)))+1)/2))"),2.1695442E8)</f>
        <v>216954420</v>
      </c>
      <c r="AKM3" s="13">
        <f>IFERROR(__xludf.DUMMYFUNCTION("SUM(ARRAYFORMULA((ABS(FILTER($C:$C,NOT(ISBLANK($C:$C)))-AKM1))*(((ABS(FILTER($C:$C,NOT(ISBLANK($C:$C)))-AKM1)))+1)/2))"),2.17446691E8)</f>
        <v>217446691</v>
      </c>
      <c r="AKN3" s="13">
        <f>IFERROR(__xludf.DUMMYFUNCTION("SUM(ARRAYFORMULA((ABS(FILTER($C:$C,NOT(ISBLANK($C:$C)))-AKN1))*(((ABS(FILTER($C:$C,NOT(ISBLANK($C:$C)))-AKN1)))+1)/2))"),2.17939962E8)</f>
        <v>217939962</v>
      </c>
      <c r="AKO3" s="13">
        <f>IFERROR(__xludf.DUMMYFUNCTION("SUM(ARRAYFORMULA((ABS(FILTER($C:$C,NOT(ISBLANK($C:$C)))-AKO1))*(((ABS(FILTER($C:$C,NOT(ISBLANK($C:$C)))-AKO1)))+1)/2))"),2.18434233E8)</f>
        <v>218434233</v>
      </c>
      <c r="AKP3" s="13">
        <f>IFERROR(__xludf.DUMMYFUNCTION("SUM(ARRAYFORMULA((ABS(FILTER($C:$C,NOT(ISBLANK($C:$C)))-AKP1))*(((ABS(FILTER($C:$C,NOT(ISBLANK($C:$C)))-AKP1)))+1)/2))"),2.18929505E8)</f>
        <v>218929505</v>
      </c>
      <c r="AKQ3" s="13">
        <f>IFERROR(__xludf.DUMMYFUNCTION("SUM(ARRAYFORMULA((ABS(FILTER($C:$C,NOT(ISBLANK($C:$C)))-AKQ1))*(((ABS(FILTER($C:$C,NOT(ISBLANK($C:$C)))-AKQ1)))+1)/2))"),2.19425778E8)</f>
        <v>219425778</v>
      </c>
      <c r="AKR3" s="13">
        <f>IFERROR(__xludf.DUMMYFUNCTION("SUM(ARRAYFORMULA((ABS(FILTER($C:$C,NOT(ISBLANK($C:$C)))-AKR1))*(((ABS(FILTER($C:$C,NOT(ISBLANK($C:$C)))-AKR1)))+1)/2))"),2.19923051E8)</f>
        <v>219923051</v>
      </c>
      <c r="AKS3" s="13">
        <f>IFERROR(__xludf.DUMMYFUNCTION("SUM(ARRAYFORMULA((ABS(FILTER($C:$C,NOT(ISBLANK($C:$C)))-AKS1))*(((ABS(FILTER($C:$C,NOT(ISBLANK($C:$C)))-AKS1)))+1)/2))"),2.20421324E8)</f>
        <v>220421324</v>
      </c>
      <c r="AKT3" s="13">
        <f>IFERROR(__xludf.DUMMYFUNCTION("SUM(ARRAYFORMULA((ABS(FILTER($C:$C,NOT(ISBLANK($C:$C)))-AKT1))*(((ABS(FILTER($C:$C,NOT(ISBLANK($C:$C)))-AKT1)))+1)/2))"),2.20920598E8)</f>
        <v>220920598</v>
      </c>
      <c r="AKU3" s="13">
        <f>IFERROR(__xludf.DUMMYFUNCTION("SUM(ARRAYFORMULA((ABS(FILTER($C:$C,NOT(ISBLANK($C:$C)))-AKU1))*(((ABS(FILTER($C:$C,NOT(ISBLANK($C:$C)))-AKU1)))+1)/2))"),2.21420872E8)</f>
        <v>221420872</v>
      </c>
      <c r="AKV3" s="13">
        <f>IFERROR(__xludf.DUMMYFUNCTION("SUM(ARRAYFORMULA((ABS(FILTER($C:$C,NOT(ISBLANK($C:$C)))-AKV1))*(((ABS(FILTER($C:$C,NOT(ISBLANK($C:$C)))-AKV1)))+1)/2))"),2.21922146E8)</f>
        <v>221922146</v>
      </c>
      <c r="AKW3" s="13">
        <f>IFERROR(__xludf.DUMMYFUNCTION("SUM(ARRAYFORMULA((ABS(FILTER($C:$C,NOT(ISBLANK($C:$C)))-AKW1))*(((ABS(FILTER($C:$C,NOT(ISBLANK($C:$C)))-AKW1)))+1)/2))"),2.22424421E8)</f>
        <v>222424421</v>
      </c>
      <c r="AKX3" s="13">
        <f>IFERROR(__xludf.DUMMYFUNCTION("SUM(ARRAYFORMULA((ABS(FILTER($C:$C,NOT(ISBLANK($C:$C)))-AKX1))*(((ABS(FILTER($C:$C,NOT(ISBLANK($C:$C)))-AKX1)))+1)/2))"),2.22927696E8)</f>
        <v>222927696</v>
      </c>
      <c r="AKY3" s="13">
        <f>IFERROR(__xludf.DUMMYFUNCTION("SUM(ARRAYFORMULA((ABS(FILTER($C:$C,NOT(ISBLANK($C:$C)))-AKY1))*(((ABS(FILTER($C:$C,NOT(ISBLANK($C:$C)))-AKY1)))+1)/2))"),2.23431971E8)</f>
        <v>223431971</v>
      </c>
      <c r="AKZ3" s="13">
        <f>IFERROR(__xludf.DUMMYFUNCTION("SUM(ARRAYFORMULA((ABS(FILTER($C:$C,NOT(ISBLANK($C:$C)))-AKZ1))*(((ABS(FILTER($C:$C,NOT(ISBLANK($C:$C)))-AKZ1)))+1)/2))"),2.23937247E8)</f>
        <v>223937247</v>
      </c>
      <c r="ALA3" s="13">
        <f>IFERROR(__xludf.DUMMYFUNCTION("SUM(ARRAYFORMULA((ABS(FILTER($C:$C,NOT(ISBLANK($C:$C)))-ALA1))*(((ABS(FILTER($C:$C,NOT(ISBLANK($C:$C)))-ALA1)))+1)/2))"),2.24443523E8)</f>
        <v>224443523</v>
      </c>
      <c r="ALB3" s="13">
        <f>IFERROR(__xludf.DUMMYFUNCTION("SUM(ARRAYFORMULA((ABS(FILTER($C:$C,NOT(ISBLANK($C:$C)))-ALB1))*(((ABS(FILTER($C:$C,NOT(ISBLANK($C:$C)))-ALB1)))+1)/2))"),2.24950801E8)</f>
        <v>224950801</v>
      </c>
      <c r="ALC3" s="10">
        <f>IFERROR(__xludf.DUMMYFUNCTION("SUM(ARRAYFORMULA((ABS(FILTER($C:$C,NOT(ISBLANK($C:$C)))-ALC1))*(((ABS(FILTER($C:$C,NOT(ISBLANK($C:$C)))-ALC1)))+1)/2))"),2.25459079E8)</f>
        <v>225459079</v>
      </c>
      <c r="ALD3" s="10">
        <f>IFERROR(__xludf.DUMMYFUNCTION("SUM(ARRAYFORMULA((ABS(FILTER($C:$C,NOT(ISBLANK($C:$C)))-ALD1))*(((ABS(FILTER($C:$C,NOT(ISBLANK($C:$C)))-ALD1)))+1)/2))"),2.25968357E8)</f>
        <v>225968357</v>
      </c>
      <c r="ALE3" s="10">
        <f>IFERROR(__xludf.DUMMYFUNCTION("SUM(ARRAYFORMULA((ABS(FILTER($C:$C,NOT(ISBLANK($C:$C)))-ALE1))*(((ABS(FILTER($C:$C,NOT(ISBLANK($C:$C)))-ALE1)))+1)/2))"),2.26478635E8)</f>
        <v>226478635</v>
      </c>
      <c r="ALF3" s="10">
        <f>IFERROR(__xludf.DUMMYFUNCTION("SUM(ARRAYFORMULA((ABS(FILTER($C:$C,NOT(ISBLANK($C:$C)))-ALF1))*(((ABS(FILTER($C:$C,NOT(ISBLANK($C:$C)))-ALF1)))+1)/2))"),2.26989914E8)</f>
        <v>226989914</v>
      </c>
      <c r="ALG3" s="10">
        <f>IFERROR(__xludf.DUMMYFUNCTION("SUM(ARRAYFORMULA((ABS(FILTER($C:$C,NOT(ISBLANK($C:$C)))-ALG1))*(((ABS(FILTER($C:$C,NOT(ISBLANK($C:$C)))-ALG1)))+1)/2))"),2.27502193E8)</f>
        <v>227502193</v>
      </c>
      <c r="ALH3" s="10">
        <f>IFERROR(__xludf.DUMMYFUNCTION("SUM(ARRAYFORMULA((ABS(FILTER($C:$C,NOT(ISBLANK($C:$C)))-ALH1))*(((ABS(FILTER($C:$C,NOT(ISBLANK($C:$C)))-ALH1)))+1)/2))"),2.28015472E8)</f>
        <v>228015472</v>
      </c>
      <c r="ALI3" s="10">
        <f>IFERROR(__xludf.DUMMYFUNCTION("SUM(ARRAYFORMULA((ABS(FILTER($C:$C,NOT(ISBLANK($C:$C)))-ALI1))*(((ABS(FILTER($C:$C,NOT(ISBLANK($C:$C)))-ALI1)))+1)/2))"),2.28529751E8)</f>
        <v>228529751</v>
      </c>
      <c r="ALJ3" s="10">
        <f>IFERROR(__xludf.DUMMYFUNCTION("SUM(ARRAYFORMULA((ABS(FILTER($C:$C,NOT(ISBLANK($C:$C)))-ALJ1))*(((ABS(FILTER($C:$C,NOT(ISBLANK($C:$C)))-ALJ1)))+1)/2))"),2.29045031E8)</f>
        <v>229045031</v>
      </c>
      <c r="ALK3" s="10">
        <f>IFERROR(__xludf.DUMMYFUNCTION("SUM(ARRAYFORMULA((ABS(FILTER($C:$C,NOT(ISBLANK($C:$C)))-ALK1))*(((ABS(FILTER($C:$C,NOT(ISBLANK($C:$C)))-ALK1)))+1)/2))"),2.29561311E8)</f>
        <v>229561311</v>
      </c>
      <c r="ALL3" s="10">
        <f>IFERROR(__xludf.DUMMYFUNCTION("SUM(ARRAYFORMULA((ABS(FILTER($C:$C,NOT(ISBLANK($C:$C)))-ALL1))*(((ABS(FILTER($C:$C,NOT(ISBLANK($C:$C)))-ALL1)))+1)/2))"),2.30078591E8)</f>
        <v>230078591</v>
      </c>
      <c r="ALM3" s="10">
        <f>IFERROR(__xludf.DUMMYFUNCTION("SUM(ARRAYFORMULA((ABS(FILTER($C:$C,NOT(ISBLANK($C:$C)))-ALM1))*(((ABS(FILTER($C:$C,NOT(ISBLANK($C:$C)))-ALM1)))+1)/2))"),2.30596871E8)</f>
        <v>230596871</v>
      </c>
      <c r="ALN3" s="10">
        <f>IFERROR(__xludf.DUMMYFUNCTION("SUM(ARRAYFORMULA((ABS(FILTER($C:$C,NOT(ISBLANK($C:$C)))-ALN1))*(((ABS(FILTER($C:$C,NOT(ISBLANK($C:$C)))-ALN1)))+1)/2))"),2.31116152E8)</f>
        <v>231116152</v>
      </c>
      <c r="ALO3" s="10">
        <f>IFERROR(__xludf.DUMMYFUNCTION("SUM(ARRAYFORMULA((ABS(FILTER($C:$C,NOT(ISBLANK($C:$C)))-ALO1))*(((ABS(FILTER($C:$C,NOT(ISBLANK($C:$C)))-ALO1)))+1)/2))"),2.31636433E8)</f>
        <v>231636433</v>
      </c>
      <c r="ALP3" s="10">
        <f>IFERROR(__xludf.DUMMYFUNCTION("SUM(ARRAYFORMULA((ABS(FILTER($C:$C,NOT(ISBLANK($C:$C)))-ALP1))*(((ABS(FILTER($C:$C,NOT(ISBLANK($C:$C)))-ALP1)))+1)/2))"),2.32157714E8)</f>
        <v>232157714</v>
      </c>
      <c r="ALQ3" s="10">
        <f>IFERROR(__xludf.DUMMYFUNCTION("SUM(ARRAYFORMULA((ABS(FILTER($C:$C,NOT(ISBLANK($C:$C)))-ALQ1))*(((ABS(FILTER($C:$C,NOT(ISBLANK($C:$C)))-ALQ1)))+1)/2))"),2.32679995E8)</f>
        <v>232679995</v>
      </c>
      <c r="ALR3" s="10">
        <f>IFERROR(__xludf.DUMMYFUNCTION("SUM(ARRAYFORMULA((ABS(FILTER($C:$C,NOT(ISBLANK($C:$C)))-ALR1))*(((ABS(FILTER($C:$C,NOT(ISBLANK($C:$C)))-ALR1)))+1)/2))"),2.33203277E8)</f>
        <v>233203277</v>
      </c>
      <c r="ALS3" s="10">
        <f>IFERROR(__xludf.DUMMYFUNCTION("SUM(ARRAYFORMULA((ABS(FILTER($C:$C,NOT(ISBLANK($C:$C)))-ALS1))*(((ABS(FILTER($C:$C,NOT(ISBLANK($C:$C)))-ALS1)))+1)/2))"),2.33727559E8)</f>
        <v>233727559</v>
      </c>
      <c r="ALT3" s="13">
        <f>IFERROR(__xludf.DUMMYFUNCTION("SUM(ARRAYFORMULA((ABS(FILTER($C:$C,NOT(ISBLANK($C:$C)))-ALT1))*(((ABS(FILTER($C:$C,NOT(ISBLANK($C:$C)))-ALT1)))+1)/2))"),2.34252841E8)</f>
        <v>234252841</v>
      </c>
      <c r="ALU3" s="13">
        <f>IFERROR(__xludf.DUMMYFUNCTION("SUM(ARRAYFORMULA((ABS(FILTER($C:$C,NOT(ISBLANK($C:$C)))-ALU1))*(((ABS(FILTER($C:$C,NOT(ISBLANK($C:$C)))-ALU1)))+1)/2))"),2.34779124E8)</f>
        <v>234779124</v>
      </c>
      <c r="ALV3" s="13">
        <f>IFERROR(__xludf.DUMMYFUNCTION("SUM(ARRAYFORMULA((ABS(FILTER($C:$C,NOT(ISBLANK($C:$C)))-ALV1))*(((ABS(FILTER($C:$C,NOT(ISBLANK($C:$C)))-ALV1)))+1)/2))"),2.35306408E8)</f>
        <v>235306408</v>
      </c>
      <c r="ALW3" s="13">
        <f>IFERROR(__xludf.DUMMYFUNCTION("SUM(ARRAYFORMULA((ABS(FILTER($C:$C,NOT(ISBLANK($C:$C)))-ALW1))*(((ABS(FILTER($C:$C,NOT(ISBLANK($C:$C)))-ALW1)))+1)/2))"),2.35834692E8)</f>
        <v>235834692</v>
      </c>
      <c r="ALX3" s="13">
        <f>IFERROR(__xludf.DUMMYFUNCTION("SUM(ARRAYFORMULA((ABS(FILTER($C:$C,NOT(ISBLANK($C:$C)))-ALX1))*(((ABS(FILTER($C:$C,NOT(ISBLANK($C:$C)))-ALX1)))+1)/2))"),2.36363976E8)</f>
        <v>236363976</v>
      </c>
      <c r="ALY3" s="13">
        <f>IFERROR(__xludf.DUMMYFUNCTION("SUM(ARRAYFORMULA((ABS(FILTER($C:$C,NOT(ISBLANK($C:$C)))-ALY1))*(((ABS(FILTER($C:$C,NOT(ISBLANK($C:$C)))-ALY1)))+1)/2))"),2.36894261E8)</f>
        <v>236894261</v>
      </c>
      <c r="ALZ3" s="13">
        <f>IFERROR(__xludf.DUMMYFUNCTION("SUM(ARRAYFORMULA((ABS(FILTER($C:$C,NOT(ISBLANK($C:$C)))-ALZ1))*(((ABS(FILTER($C:$C,NOT(ISBLANK($C:$C)))-ALZ1)))+1)/2))"),2.37425546E8)</f>
        <v>237425546</v>
      </c>
      <c r="AMA3" s="13">
        <f>IFERROR(__xludf.DUMMYFUNCTION("SUM(ARRAYFORMULA((ABS(FILTER($C:$C,NOT(ISBLANK($C:$C)))-AMA1))*(((ABS(FILTER($C:$C,NOT(ISBLANK($C:$C)))-AMA1)))+1)/2))"),2.37957831E8)</f>
        <v>237957831</v>
      </c>
      <c r="AMB3" s="13">
        <f>IFERROR(__xludf.DUMMYFUNCTION("SUM(ARRAYFORMULA((ABS(FILTER($C:$C,NOT(ISBLANK($C:$C)))-AMB1))*(((ABS(FILTER($C:$C,NOT(ISBLANK($C:$C)))-AMB1)))+1)/2))"),2.38491116E8)</f>
        <v>238491116</v>
      </c>
      <c r="AMC3" s="13">
        <f>IFERROR(__xludf.DUMMYFUNCTION("SUM(ARRAYFORMULA((ABS(FILTER($C:$C,NOT(ISBLANK($C:$C)))-AMC1))*(((ABS(FILTER($C:$C,NOT(ISBLANK($C:$C)))-AMC1)))+1)/2))"),2.39025402E8)</f>
        <v>239025402</v>
      </c>
      <c r="AMD3" s="13">
        <f>IFERROR(__xludf.DUMMYFUNCTION("SUM(ARRAYFORMULA((ABS(FILTER($C:$C,NOT(ISBLANK($C:$C)))-AMD1))*(((ABS(FILTER($C:$C,NOT(ISBLANK($C:$C)))-AMD1)))+1)/2))"),2.39560688E8)</f>
        <v>239560688</v>
      </c>
      <c r="AME3" s="13">
        <f>IFERROR(__xludf.DUMMYFUNCTION("SUM(ARRAYFORMULA((ABS(FILTER($C:$C,NOT(ISBLANK($C:$C)))-AME1))*(((ABS(FILTER($C:$C,NOT(ISBLANK($C:$C)))-AME1)))+1)/2))"),2.40096974E8)</f>
        <v>240096974</v>
      </c>
      <c r="AMF3" s="13">
        <f>IFERROR(__xludf.DUMMYFUNCTION("SUM(ARRAYFORMULA((ABS(FILTER($C:$C,NOT(ISBLANK($C:$C)))-AMF1))*(((ABS(FILTER($C:$C,NOT(ISBLANK($C:$C)))-AMF1)))+1)/2))"),2.40634261E8)</f>
        <v>240634261</v>
      </c>
      <c r="AMG3" s="13">
        <f>IFERROR(__xludf.DUMMYFUNCTION("SUM(ARRAYFORMULA((ABS(FILTER($C:$C,NOT(ISBLANK($C:$C)))-AMG1))*(((ABS(FILTER($C:$C,NOT(ISBLANK($C:$C)))-AMG1)))+1)/2))"),2.41172549E8)</f>
        <v>241172549</v>
      </c>
      <c r="AMH3" s="13">
        <f>IFERROR(__xludf.DUMMYFUNCTION("SUM(ARRAYFORMULA((ABS(FILTER($C:$C,NOT(ISBLANK($C:$C)))-AMH1))*(((ABS(FILTER($C:$C,NOT(ISBLANK($C:$C)))-AMH1)))+1)/2))"),2.41711838E8)</f>
        <v>241711838</v>
      </c>
      <c r="AMI3" s="13">
        <f>IFERROR(__xludf.DUMMYFUNCTION("SUM(ARRAYFORMULA((ABS(FILTER($C:$C,NOT(ISBLANK($C:$C)))-AMI1))*(((ABS(FILTER($C:$C,NOT(ISBLANK($C:$C)))-AMI1)))+1)/2))"),2.42252127E8)</f>
        <v>242252127</v>
      </c>
      <c r="AMJ3" s="13">
        <f>IFERROR(__xludf.DUMMYFUNCTION("SUM(ARRAYFORMULA((ABS(FILTER($C:$C,NOT(ISBLANK($C:$C)))-AMJ1))*(((ABS(FILTER($C:$C,NOT(ISBLANK($C:$C)))-AMJ1)))+1)/2))"),2.42793416E8)</f>
        <v>242793416</v>
      </c>
      <c r="AMK3" s="10">
        <f>IFERROR(__xludf.DUMMYFUNCTION("SUM(ARRAYFORMULA((ABS(FILTER($C:$C,NOT(ISBLANK($C:$C)))-AMK1))*(((ABS(FILTER($C:$C,NOT(ISBLANK($C:$C)))-AMK1)))+1)/2))"),2.43335705E8)</f>
        <v>243335705</v>
      </c>
      <c r="AML3" s="10">
        <f>IFERROR(__xludf.DUMMYFUNCTION("SUM(ARRAYFORMULA((ABS(FILTER($C:$C,NOT(ISBLANK($C:$C)))-AML1))*(((ABS(FILTER($C:$C,NOT(ISBLANK($C:$C)))-AML1)))+1)/2))"),2.43878995E8)</f>
        <v>243878995</v>
      </c>
      <c r="AMM3" s="10">
        <f>IFERROR(__xludf.DUMMYFUNCTION("SUM(ARRAYFORMULA((ABS(FILTER($C:$C,NOT(ISBLANK($C:$C)))-AMM1))*(((ABS(FILTER($C:$C,NOT(ISBLANK($C:$C)))-AMM1)))+1)/2))"),2.44423285E8)</f>
        <v>244423285</v>
      </c>
      <c r="AMN3" s="10">
        <f>IFERROR(__xludf.DUMMYFUNCTION("SUM(ARRAYFORMULA((ABS(FILTER($C:$C,NOT(ISBLANK($C:$C)))-AMN1))*(((ABS(FILTER($C:$C,NOT(ISBLANK($C:$C)))-AMN1)))+1)/2))"),2.44968575E8)</f>
        <v>244968575</v>
      </c>
      <c r="AMO3" s="10">
        <f>IFERROR(__xludf.DUMMYFUNCTION("SUM(ARRAYFORMULA((ABS(FILTER($C:$C,NOT(ISBLANK($C:$C)))-AMO1))*(((ABS(FILTER($C:$C,NOT(ISBLANK($C:$C)))-AMO1)))+1)/2))"),2.45514865E8)</f>
        <v>245514865</v>
      </c>
      <c r="AMP3" s="10">
        <f>IFERROR(__xludf.DUMMYFUNCTION("SUM(ARRAYFORMULA((ABS(FILTER($C:$C,NOT(ISBLANK($C:$C)))-AMP1))*(((ABS(FILTER($C:$C,NOT(ISBLANK($C:$C)))-AMP1)))+1)/2))"),2.46062155E8)</f>
        <v>246062155</v>
      </c>
      <c r="AMQ3" s="10">
        <f>IFERROR(__xludf.DUMMYFUNCTION("SUM(ARRAYFORMULA((ABS(FILTER($C:$C,NOT(ISBLANK($C:$C)))-AMQ1))*(((ABS(FILTER($C:$C,NOT(ISBLANK($C:$C)))-AMQ1)))+1)/2))"),2.46610446E8)</f>
        <v>246610446</v>
      </c>
      <c r="AMR3" s="10">
        <f>IFERROR(__xludf.DUMMYFUNCTION("SUM(ARRAYFORMULA((ABS(FILTER($C:$C,NOT(ISBLANK($C:$C)))-AMR1))*(((ABS(FILTER($C:$C,NOT(ISBLANK($C:$C)))-AMR1)))+1)/2))"),2.47159737E8)</f>
        <v>247159737</v>
      </c>
      <c r="AMS3" s="10">
        <f>IFERROR(__xludf.DUMMYFUNCTION("SUM(ARRAYFORMULA((ABS(FILTER($C:$C,NOT(ISBLANK($C:$C)))-AMS1))*(((ABS(FILTER($C:$C,NOT(ISBLANK($C:$C)))-AMS1)))+1)/2))"),2.4771003E8)</f>
        <v>247710030</v>
      </c>
      <c r="AMT3" s="10">
        <f>IFERROR(__xludf.DUMMYFUNCTION("SUM(ARRAYFORMULA((ABS(FILTER($C:$C,NOT(ISBLANK($C:$C)))-AMT1))*(((ABS(FILTER($C:$C,NOT(ISBLANK($C:$C)))-AMT1)))+1)/2))"),2.48261323E8)</f>
        <v>248261323</v>
      </c>
      <c r="AMU3" s="10">
        <f>IFERROR(__xludf.DUMMYFUNCTION("SUM(ARRAYFORMULA((ABS(FILTER($C:$C,NOT(ISBLANK($C:$C)))-AMU1))*(((ABS(FILTER($C:$C,NOT(ISBLANK($C:$C)))-AMU1)))+1)/2))"),2.48813616E8)</f>
        <v>248813616</v>
      </c>
      <c r="AMV3" s="10">
        <f>IFERROR(__xludf.DUMMYFUNCTION("SUM(ARRAYFORMULA((ABS(FILTER($C:$C,NOT(ISBLANK($C:$C)))-AMV1))*(((ABS(FILTER($C:$C,NOT(ISBLANK($C:$C)))-AMV1)))+1)/2))"),2.4936691E8)</f>
        <v>249366910</v>
      </c>
      <c r="AMW3" s="10">
        <f>IFERROR(__xludf.DUMMYFUNCTION("SUM(ARRAYFORMULA((ABS(FILTER($C:$C,NOT(ISBLANK($C:$C)))-AMW1))*(((ABS(FILTER($C:$C,NOT(ISBLANK($C:$C)))-AMW1)))+1)/2))"),2.49921204E8)</f>
        <v>249921204</v>
      </c>
      <c r="AMX3" s="10">
        <f>IFERROR(__xludf.DUMMYFUNCTION("SUM(ARRAYFORMULA((ABS(FILTER($C:$C,NOT(ISBLANK($C:$C)))-AMX1))*(((ABS(FILTER($C:$C,NOT(ISBLANK($C:$C)))-AMX1)))+1)/2))"),2.50476498E8)</f>
        <v>250476498</v>
      </c>
      <c r="AMY3" s="10">
        <f>IFERROR(__xludf.DUMMYFUNCTION("SUM(ARRAYFORMULA((ABS(FILTER($C:$C,NOT(ISBLANK($C:$C)))-AMY1))*(((ABS(FILTER($C:$C,NOT(ISBLANK($C:$C)))-AMY1)))+1)/2))"),2.51032793E8)</f>
        <v>251032793</v>
      </c>
      <c r="AMZ3" s="10">
        <f>IFERROR(__xludf.DUMMYFUNCTION("SUM(ARRAYFORMULA((ABS(FILTER($C:$C,NOT(ISBLANK($C:$C)))-AMZ1))*(((ABS(FILTER($C:$C,NOT(ISBLANK($C:$C)))-AMZ1)))+1)/2))"),2.51590088E8)</f>
        <v>251590088</v>
      </c>
      <c r="ANA3" s="10">
        <f>IFERROR(__xludf.DUMMYFUNCTION("SUM(ARRAYFORMULA((ABS(FILTER($C:$C,NOT(ISBLANK($C:$C)))-ANA1))*(((ABS(FILTER($C:$C,NOT(ISBLANK($C:$C)))-ANA1)))+1)/2))"),2.52148383E8)</f>
        <v>252148383</v>
      </c>
      <c r="ANB3" s="13">
        <f>IFERROR(__xludf.DUMMYFUNCTION("SUM(ARRAYFORMULA((ABS(FILTER($C:$C,NOT(ISBLANK($C:$C)))-ANB1))*(((ABS(FILTER($C:$C,NOT(ISBLANK($C:$C)))-ANB1)))+1)/2))"),2.52707678E8)</f>
        <v>252707678</v>
      </c>
      <c r="ANC3" s="13">
        <f>IFERROR(__xludf.DUMMYFUNCTION("SUM(ARRAYFORMULA((ABS(FILTER($C:$C,NOT(ISBLANK($C:$C)))-ANC1))*(((ABS(FILTER($C:$C,NOT(ISBLANK($C:$C)))-ANC1)))+1)/2))"),2.53267973E8)</f>
        <v>253267973</v>
      </c>
      <c r="AND3" s="13">
        <f>IFERROR(__xludf.DUMMYFUNCTION("SUM(ARRAYFORMULA((ABS(FILTER($C:$C,NOT(ISBLANK($C:$C)))-AND1))*(((ABS(FILTER($C:$C,NOT(ISBLANK($C:$C)))-AND1)))+1)/2))"),2.53829268E8)</f>
        <v>253829268</v>
      </c>
      <c r="ANE3" s="13">
        <f>IFERROR(__xludf.DUMMYFUNCTION("SUM(ARRAYFORMULA((ABS(FILTER($C:$C,NOT(ISBLANK($C:$C)))-ANE1))*(((ABS(FILTER($C:$C,NOT(ISBLANK($C:$C)))-ANE1)))+1)/2))"),2.54391564E8)</f>
        <v>254391564</v>
      </c>
      <c r="ANF3" s="13">
        <f>IFERROR(__xludf.DUMMYFUNCTION("SUM(ARRAYFORMULA((ABS(FILTER($C:$C,NOT(ISBLANK($C:$C)))-ANF1))*(((ABS(FILTER($C:$C,NOT(ISBLANK($C:$C)))-ANF1)))+1)/2))"),2.5495486E8)</f>
        <v>254954860</v>
      </c>
      <c r="ANG3" s="13">
        <f>IFERROR(__xludf.DUMMYFUNCTION("SUM(ARRAYFORMULA((ABS(FILTER($C:$C,NOT(ISBLANK($C:$C)))-ANG1))*(((ABS(FILTER($C:$C,NOT(ISBLANK($C:$C)))-ANG1)))+1)/2))"),2.55519157E8)</f>
        <v>255519157</v>
      </c>
      <c r="ANH3" s="13">
        <f>IFERROR(__xludf.DUMMYFUNCTION("SUM(ARRAYFORMULA((ABS(FILTER($C:$C,NOT(ISBLANK($C:$C)))-ANH1))*(((ABS(FILTER($C:$C,NOT(ISBLANK($C:$C)))-ANH1)))+1)/2))"),2.56084455E8)</f>
        <v>256084455</v>
      </c>
      <c r="ANI3" s="13">
        <f>IFERROR(__xludf.DUMMYFUNCTION("SUM(ARRAYFORMULA((ABS(FILTER($C:$C,NOT(ISBLANK($C:$C)))-ANI1))*(((ABS(FILTER($C:$C,NOT(ISBLANK($C:$C)))-ANI1)))+1)/2))"),2.56650753E8)</f>
        <v>256650753</v>
      </c>
      <c r="ANJ3" s="13">
        <f>IFERROR(__xludf.DUMMYFUNCTION("SUM(ARRAYFORMULA((ABS(FILTER($C:$C,NOT(ISBLANK($C:$C)))-ANJ1))*(((ABS(FILTER($C:$C,NOT(ISBLANK($C:$C)))-ANJ1)))+1)/2))"),2.57218051E8)</f>
        <v>257218051</v>
      </c>
      <c r="ANK3" s="13">
        <f>IFERROR(__xludf.DUMMYFUNCTION("SUM(ARRAYFORMULA((ABS(FILTER($C:$C,NOT(ISBLANK($C:$C)))-ANK1))*(((ABS(FILTER($C:$C,NOT(ISBLANK($C:$C)))-ANK1)))+1)/2))"),2.5778635E8)</f>
        <v>257786350</v>
      </c>
      <c r="ANL3" s="13">
        <f>IFERROR(__xludf.DUMMYFUNCTION("SUM(ARRAYFORMULA((ABS(FILTER($C:$C,NOT(ISBLANK($C:$C)))-ANL1))*(((ABS(FILTER($C:$C,NOT(ISBLANK($C:$C)))-ANL1)))+1)/2))"),2.58355651E8)</f>
        <v>258355651</v>
      </c>
      <c r="ANM3" s="13">
        <f>IFERROR(__xludf.DUMMYFUNCTION("SUM(ARRAYFORMULA((ABS(FILTER($C:$C,NOT(ISBLANK($C:$C)))-ANM1))*(((ABS(FILTER($C:$C,NOT(ISBLANK($C:$C)))-ANM1)))+1)/2))"),2.58925952E8)</f>
        <v>258925952</v>
      </c>
      <c r="ANN3" s="13">
        <f>IFERROR(__xludf.DUMMYFUNCTION("SUM(ARRAYFORMULA((ABS(FILTER($C:$C,NOT(ISBLANK($C:$C)))-ANN1))*(((ABS(FILTER($C:$C,NOT(ISBLANK($C:$C)))-ANN1)))+1)/2))"),2.59497253E8)</f>
        <v>259497253</v>
      </c>
      <c r="ANO3" s="13">
        <f>IFERROR(__xludf.DUMMYFUNCTION("SUM(ARRAYFORMULA((ABS(FILTER($C:$C,NOT(ISBLANK($C:$C)))-ANO1))*(((ABS(FILTER($C:$C,NOT(ISBLANK($C:$C)))-ANO1)))+1)/2))"),2.60069554E8)</f>
        <v>260069554</v>
      </c>
      <c r="ANP3" s="13">
        <f>IFERROR(__xludf.DUMMYFUNCTION("SUM(ARRAYFORMULA((ABS(FILTER($C:$C,NOT(ISBLANK($C:$C)))-ANP1))*(((ABS(FILTER($C:$C,NOT(ISBLANK($C:$C)))-ANP1)))+1)/2))"),2.60642856E8)</f>
        <v>260642856</v>
      </c>
      <c r="ANQ3" s="13">
        <f>IFERROR(__xludf.DUMMYFUNCTION("SUM(ARRAYFORMULA((ABS(FILTER($C:$C,NOT(ISBLANK($C:$C)))-ANQ1))*(((ABS(FILTER($C:$C,NOT(ISBLANK($C:$C)))-ANQ1)))+1)/2))"),2.61217158E8)</f>
        <v>261217158</v>
      </c>
      <c r="ANR3" s="13">
        <f>IFERROR(__xludf.DUMMYFUNCTION("SUM(ARRAYFORMULA((ABS(FILTER($C:$C,NOT(ISBLANK($C:$C)))-ANR1))*(((ABS(FILTER($C:$C,NOT(ISBLANK($C:$C)))-ANR1)))+1)/2))"),2.6179246E8)</f>
        <v>261792460</v>
      </c>
      <c r="ANS3" s="10">
        <f>IFERROR(__xludf.DUMMYFUNCTION("SUM(ARRAYFORMULA((ABS(FILTER($C:$C,NOT(ISBLANK($C:$C)))-ANS1))*(((ABS(FILTER($C:$C,NOT(ISBLANK($C:$C)))-ANS1)))+1)/2))"),2.62368762E8)</f>
        <v>262368762</v>
      </c>
      <c r="ANT3" s="10">
        <f>IFERROR(__xludf.DUMMYFUNCTION("SUM(ARRAYFORMULA((ABS(FILTER($C:$C,NOT(ISBLANK($C:$C)))-ANT1))*(((ABS(FILTER($C:$C,NOT(ISBLANK($C:$C)))-ANT1)))+1)/2))"),2.62946066E8)</f>
        <v>262946066</v>
      </c>
      <c r="ANU3" s="10">
        <f>IFERROR(__xludf.DUMMYFUNCTION("SUM(ARRAYFORMULA((ABS(FILTER($C:$C,NOT(ISBLANK($C:$C)))-ANU1))*(((ABS(FILTER($C:$C,NOT(ISBLANK($C:$C)))-ANU1)))+1)/2))"),2.63524371E8)</f>
        <v>263524371</v>
      </c>
      <c r="ANV3" s="10">
        <f>IFERROR(__xludf.DUMMYFUNCTION("SUM(ARRAYFORMULA((ABS(FILTER($C:$C,NOT(ISBLANK($C:$C)))-ANV1))*(((ABS(FILTER($C:$C,NOT(ISBLANK($C:$C)))-ANV1)))+1)/2))"),2.64103676E8)</f>
        <v>264103676</v>
      </c>
      <c r="ANW3" s="10">
        <f>IFERROR(__xludf.DUMMYFUNCTION("SUM(ARRAYFORMULA((ABS(FILTER($C:$C,NOT(ISBLANK($C:$C)))-ANW1))*(((ABS(FILTER($C:$C,NOT(ISBLANK($C:$C)))-ANW1)))+1)/2))"),2.64683981E8)</f>
        <v>264683981</v>
      </c>
      <c r="ANX3" s="10">
        <f>IFERROR(__xludf.DUMMYFUNCTION("SUM(ARRAYFORMULA((ABS(FILTER($C:$C,NOT(ISBLANK($C:$C)))-ANX1))*(((ABS(FILTER($C:$C,NOT(ISBLANK($C:$C)))-ANX1)))+1)/2))"),2.65265286E8)</f>
        <v>265265286</v>
      </c>
      <c r="ANY3" s="10">
        <f>IFERROR(__xludf.DUMMYFUNCTION("SUM(ARRAYFORMULA((ABS(FILTER($C:$C,NOT(ISBLANK($C:$C)))-ANY1))*(((ABS(FILTER($C:$C,NOT(ISBLANK($C:$C)))-ANY1)))+1)/2))"),2.65847592E8)</f>
        <v>265847592</v>
      </c>
      <c r="ANZ3" s="10">
        <f>IFERROR(__xludf.DUMMYFUNCTION("SUM(ARRAYFORMULA((ABS(FILTER($C:$C,NOT(ISBLANK($C:$C)))-ANZ1))*(((ABS(FILTER($C:$C,NOT(ISBLANK($C:$C)))-ANZ1)))+1)/2))"),2.66430898E8)</f>
        <v>266430898</v>
      </c>
      <c r="AOA3" s="10">
        <f>IFERROR(__xludf.DUMMYFUNCTION("SUM(ARRAYFORMULA((ABS(FILTER($C:$C,NOT(ISBLANK($C:$C)))-AOA1))*(((ABS(FILTER($C:$C,NOT(ISBLANK($C:$C)))-AOA1)))+1)/2))"),2.67015204E8)</f>
        <v>267015204</v>
      </c>
      <c r="AOB3" s="10">
        <f>IFERROR(__xludf.DUMMYFUNCTION("SUM(ARRAYFORMULA((ABS(FILTER($C:$C,NOT(ISBLANK($C:$C)))-AOB1))*(((ABS(FILTER($C:$C,NOT(ISBLANK($C:$C)))-AOB1)))+1)/2))"),2.6760051E8)</f>
        <v>267600510</v>
      </c>
      <c r="AOC3" s="10">
        <f>IFERROR(__xludf.DUMMYFUNCTION("SUM(ARRAYFORMULA((ABS(FILTER($C:$C,NOT(ISBLANK($C:$C)))-AOC1))*(((ABS(FILTER($C:$C,NOT(ISBLANK($C:$C)))-AOC1)))+1)/2))"),2.68186816E8)</f>
        <v>268186816</v>
      </c>
      <c r="AOD3" s="10">
        <f>IFERROR(__xludf.DUMMYFUNCTION("SUM(ARRAYFORMULA((ABS(FILTER($C:$C,NOT(ISBLANK($C:$C)))-AOD1))*(((ABS(FILTER($C:$C,NOT(ISBLANK($C:$C)))-AOD1)))+1)/2))"),2.68774122E8)</f>
        <v>268774122</v>
      </c>
      <c r="AOE3" s="10">
        <f>IFERROR(__xludf.DUMMYFUNCTION("SUM(ARRAYFORMULA((ABS(FILTER($C:$C,NOT(ISBLANK($C:$C)))-AOE1))*(((ABS(FILTER($C:$C,NOT(ISBLANK($C:$C)))-AOE1)))+1)/2))"),2.69362428E8)</f>
        <v>269362428</v>
      </c>
      <c r="AOF3" s="10">
        <f>IFERROR(__xludf.DUMMYFUNCTION("SUM(ARRAYFORMULA((ABS(FILTER($C:$C,NOT(ISBLANK($C:$C)))-AOF1))*(((ABS(FILTER($C:$C,NOT(ISBLANK($C:$C)))-AOF1)))+1)/2))"),2.69951734E8)</f>
        <v>269951734</v>
      </c>
      <c r="AOG3" s="10">
        <f>IFERROR(__xludf.DUMMYFUNCTION("SUM(ARRAYFORMULA((ABS(FILTER($C:$C,NOT(ISBLANK($C:$C)))-AOG1))*(((ABS(FILTER($C:$C,NOT(ISBLANK($C:$C)))-AOG1)))+1)/2))"),2.7054204E8)</f>
        <v>270542040</v>
      </c>
      <c r="AOH3" s="10">
        <f>IFERROR(__xludf.DUMMYFUNCTION("SUM(ARRAYFORMULA((ABS(FILTER($C:$C,NOT(ISBLANK($C:$C)))-AOH1))*(((ABS(FILTER($C:$C,NOT(ISBLANK($C:$C)))-AOH1)))+1)/2))"),2.71133346E8)</f>
        <v>271133346</v>
      </c>
      <c r="AOI3" s="10">
        <f>IFERROR(__xludf.DUMMYFUNCTION("SUM(ARRAYFORMULA((ABS(FILTER($C:$C,NOT(ISBLANK($C:$C)))-AOI1))*(((ABS(FILTER($C:$C,NOT(ISBLANK($C:$C)))-AOI1)))+1)/2))"),2.71725653E8)</f>
        <v>271725653</v>
      </c>
      <c r="AOJ3" s="13">
        <f>IFERROR(__xludf.DUMMYFUNCTION("SUM(ARRAYFORMULA((ABS(FILTER($C:$C,NOT(ISBLANK($C:$C)))-AOJ1))*(((ABS(FILTER($C:$C,NOT(ISBLANK($C:$C)))-AOJ1)))+1)/2))"),2.72318961E8)</f>
        <v>272318961</v>
      </c>
      <c r="AOK3" s="13">
        <f>IFERROR(__xludf.DUMMYFUNCTION("SUM(ARRAYFORMULA((ABS(FILTER($C:$C,NOT(ISBLANK($C:$C)))-AOK1))*(((ABS(FILTER($C:$C,NOT(ISBLANK($C:$C)))-AOK1)))+1)/2))"),2.72913269E8)</f>
        <v>272913269</v>
      </c>
      <c r="AOL3" s="13">
        <f>IFERROR(__xludf.DUMMYFUNCTION("SUM(ARRAYFORMULA((ABS(FILTER($C:$C,NOT(ISBLANK($C:$C)))-AOL1))*(((ABS(FILTER($C:$C,NOT(ISBLANK($C:$C)))-AOL1)))+1)/2))"),2.73508577E8)</f>
        <v>273508577</v>
      </c>
      <c r="AOM3" s="13">
        <f>IFERROR(__xludf.DUMMYFUNCTION("SUM(ARRAYFORMULA((ABS(FILTER($C:$C,NOT(ISBLANK($C:$C)))-AOM1))*(((ABS(FILTER($C:$C,NOT(ISBLANK($C:$C)))-AOM1)))+1)/2))"),2.74104886E8)</f>
        <v>274104886</v>
      </c>
      <c r="AON3" s="13">
        <f>IFERROR(__xludf.DUMMYFUNCTION("SUM(ARRAYFORMULA((ABS(FILTER($C:$C,NOT(ISBLANK($C:$C)))-AON1))*(((ABS(FILTER($C:$C,NOT(ISBLANK($C:$C)))-AON1)))+1)/2))"),2.74702195E8)</f>
        <v>274702195</v>
      </c>
      <c r="AOO3" s="13">
        <f>IFERROR(__xludf.DUMMYFUNCTION("SUM(ARRAYFORMULA((ABS(FILTER($C:$C,NOT(ISBLANK($C:$C)))-AOO1))*(((ABS(FILTER($C:$C,NOT(ISBLANK($C:$C)))-AOO1)))+1)/2))"),2.75300504E8)</f>
        <v>275300504</v>
      </c>
      <c r="AOP3" s="13">
        <f>IFERROR(__xludf.DUMMYFUNCTION("SUM(ARRAYFORMULA((ABS(FILTER($C:$C,NOT(ISBLANK($C:$C)))-AOP1))*(((ABS(FILTER($C:$C,NOT(ISBLANK($C:$C)))-AOP1)))+1)/2))"),2.75899813E8)</f>
        <v>275899813</v>
      </c>
      <c r="AOQ3" s="13">
        <f>IFERROR(__xludf.DUMMYFUNCTION("SUM(ARRAYFORMULA((ABS(FILTER($C:$C,NOT(ISBLANK($C:$C)))-AOQ1))*(((ABS(FILTER($C:$C,NOT(ISBLANK($C:$C)))-AOQ1)))+1)/2))"),2.76500122E8)</f>
        <v>276500122</v>
      </c>
      <c r="AOR3" s="13">
        <f>IFERROR(__xludf.DUMMYFUNCTION("SUM(ARRAYFORMULA((ABS(FILTER($C:$C,NOT(ISBLANK($C:$C)))-AOR1))*(((ABS(FILTER($C:$C,NOT(ISBLANK($C:$C)))-AOR1)))+1)/2))"),2.77101431E8)</f>
        <v>277101431</v>
      </c>
      <c r="AOS3" s="13">
        <f>IFERROR(__xludf.DUMMYFUNCTION("SUM(ARRAYFORMULA((ABS(FILTER($C:$C,NOT(ISBLANK($C:$C)))-AOS1))*(((ABS(FILTER($C:$C,NOT(ISBLANK($C:$C)))-AOS1)))+1)/2))"),2.77703741E8)</f>
        <v>277703741</v>
      </c>
      <c r="AOT3" s="13">
        <f>IFERROR(__xludf.DUMMYFUNCTION("SUM(ARRAYFORMULA((ABS(FILTER($C:$C,NOT(ISBLANK($C:$C)))-AOT1))*(((ABS(FILTER($C:$C,NOT(ISBLANK($C:$C)))-AOT1)))+1)/2))"),2.78307051E8)</f>
        <v>278307051</v>
      </c>
      <c r="AOU3" s="13">
        <f>IFERROR(__xludf.DUMMYFUNCTION("SUM(ARRAYFORMULA((ABS(FILTER($C:$C,NOT(ISBLANK($C:$C)))-AOU1))*(((ABS(FILTER($C:$C,NOT(ISBLANK($C:$C)))-AOU1)))+1)/2))"),2.78911362E8)</f>
        <v>278911362</v>
      </c>
      <c r="AOV3" s="13">
        <f>IFERROR(__xludf.DUMMYFUNCTION("SUM(ARRAYFORMULA((ABS(FILTER($C:$C,NOT(ISBLANK($C:$C)))-AOV1))*(((ABS(FILTER($C:$C,NOT(ISBLANK($C:$C)))-AOV1)))+1)/2))"),2.79516673E8)</f>
        <v>279516673</v>
      </c>
      <c r="AOW3" s="13">
        <f>IFERROR(__xludf.DUMMYFUNCTION("SUM(ARRAYFORMULA((ABS(FILTER($C:$C,NOT(ISBLANK($C:$C)))-AOW1))*(((ABS(FILTER($C:$C,NOT(ISBLANK($C:$C)))-AOW1)))+1)/2))"),2.80122985E8)</f>
        <v>280122985</v>
      </c>
      <c r="AOX3" s="13">
        <f>IFERROR(__xludf.DUMMYFUNCTION("SUM(ARRAYFORMULA((ABS(FILTER($C:$C,NOT(ISBLANK($C:$C)))-AOX1))*(((ABS(FILTER($C:$C,NOT(ISBLANK($C:$C)))-AOX1)))+1)/2))"),2.80730298E8)</f>
        <v>280730298</v>
      </c>
      <c r="AOY3" s="13">
        <f>IFERROR(__xludf.DUMMYFUNCTION("SUM(ARRAYFORMULA((ABS(FILTER($C:$C,NOT(ISBLANK($C:$C)))-AOY1))*(((ABS(FILTER($C:$C,NOT(ISBLANK($C:$C)))-AOY1)))+1)/2))"),2.81338611E8)</f>
        <v>281338611</v>
      </c>
      <c r="AOZ3" s="13">
        <f>IFERROR(__xludf.DUMMYFUNCTION("SUM(ARRAYFORMULA((ABS(FILTER($C:$C,NOT(ISBLANK($C:$C)))-AOZ1))*(((ABS(FILTER($C:$C,NOT(ISBLANK($C:$C)))-AOZ1)))+1)/2))"),2.81947924E8)</f>
        <v>281947924</v>
      </c>
      <c r="APA3" s="10">
        <f>IFERROR(__xludf.DUMMYFUNCTION("SUM(ARRAYFORMULA((ABS(FILTER($C:$C,NOT(ISBLANK($C:$C)))-APA1))*(((ABS(FILTER($C:$C,NOT(ISBLANK($C:$C)))-APA1)))+1)/2))"),2.82558237E8)</f>
        <v>282558237</v>
      </c>
      <c r="APB3" s="10">
        <f>IFERROR(__xludf.DUMMYFUNCTION("SUM(ARRAYFORMULA((ABS(FILTER($C:$C,NOT(ISBLANK($C:$C)))-APB1))*(((ABS(FILTER($C:$C,NOT(ISBLANK($C:$C)))-APB1)))+1)/2))"),2.83169551E8)</f>
        <v>283169551</v>
      </c>
      <c r="APC3" s="10">
        <f>IFERROR(__xludf.DUMMYFUNCTION("SUM(ARRAYFORMULA((ABS(FILTER($C:$C,NOT(ISBLANK($C:$C)))-APC1))*(((ABS(FILTER($C:$C,NOT(ISBLANK($C:$C)))-APC1)))+1)/2))"),2.83781866E8)</f>
        <v>283781866</v>
      </c>
      <c r="APD3" s="10">
        <f>IFERROR(__xludf.DUMMYFUNCTION("SUM(ARRAYFORMULA((ABS(FILTER($C:$C,NOT(ISBLANK($C:$C)))-APD1))*(((ABS(FILTER($C:$C,NOT(ISBLANK($C:$C)))-APD1)))+1)/2))"),2.84395181E8)</f>
        <v>284395181</v>
      </c>
      <c r="APE3" s="10">
        <f>IFERROR(__xludf.DUMMYFUNCTION("SUM(ARRAYFORMULA((ABS(FILTER($C:$C,NOT(ISBLANK($C:$C)))-APE1))*(((ABS(FILTER($C:$C,NOT(ISBLANK($C:$C)))-APE1)))+1)/2))"),2.85009496E8)</f>
        <v>285009496</v>
      </c>
      <c r="APF3" s="10">
        <f>IFERROR(__xludf.DUMMYFUNCTION("SUM(ARRAYFORMULA((ABS(FILTER($C:$C,NOT(ISBLANK($C:$C)))-APF1))*(((ABS(FILTER($C:$C,NOT(ISBLANK($C:$C)))-APF1)))+1)/2))"),2.85624811E8)</f>
        <v>285624811</v>
      </c>
      <c r="APG3" s="10">
        <f>IFERROR(__xludf.DUMMYFUNCTION("SUM(ARRAYFORMULA((ABS(FILTER($C:$C,NOT(ISBLANK($C:$C)))-APG1))*(((ABS(FILTER($C:$C,NOT(ISBLANK($C:$C)))-APG1)))+1)/2))"),2.86241126E8)</f>
        <v>286241126</v>
      </c>
      <c r="APH3" s="10">
        <f>IFERROR(__xludf.DUMMYFUNCTION("SUM(ARRAYFORMULA((ABS(FILTER($C:$C,NOT(ISBLANK($C:$C)))-APH1))*(((ABS(FILTER($C:$C,NOT(ISBLANK($C:$C)))-APH1)))+1)/2))"),2.86858441E8)</f>
        <v>286858441</v>
      </c>
      <c r="API3" s="10">
        <f>IFERROR(__xludf.DUMMYFUNCTION("SUM(ARRAYFORMULA((ABS(FILTER($C:$C,NOT(ISBLANK($C:$C)))-API1))*(((ABS(FILTER($C:$C,NOT(ISBLANK($C:$C)))-API1)))+1)/2))"),2.87476756E8)</f>
        <v>287476756</v>
      </c>
      <c r="APJ3" s="10">
        <f>IFERROR(__xludf.DUMMYFUNCTION("SUM(ARRAYFORMULA((ABS(FILTER($C:$C,NOT(ISBLANK($C:$C)))-APJ1))*(((ABS(FILTER($C:$C,NOT(ISBLANK($C:$C)))-APJ1)))+1)/2))"),2.88096071E8)</f>
        <v>288096071</v>
      </c>
      <c r="APK3" s="10">
        <f>IFERROR(__xludf.DUMMYFUNCTION("SUM(ARRAYFORMULA((ABS(FILTER($C:$C,NOT(ISBLANK($C:$C)))-APK1))*(((ABS(FILTER($C:$C,NOT(ISBLANK($C:$C)))-APK1)))+1)/2))"),2.88716386E8)</f>
        <v>288716386</v>
      </c>
      <c r="APL3" s="10">
        <f>IFERROR(__xludf.DUMMYFUNCTION("SUM(ARRAYFORMULA((ABS(FILTER($C:$C,NOT(ISBLANK($C:$C)))-APL1))*(((ABS(FILTER($C:$C,NOT(ISBLANK($C:$C)))-APL1)))+1)/2))"),2.89337701E8)</f>
        <v>289337701</v>
      </c>
      <c r="APM3" s="10">
        <f>IFERROR(__xludf.DUMMYFUNCTION("SUM(ARRAYFORMULA((ABS(FILTER($C:$C,NOT(ISBLANK($C:$C)))-APM1))*(((ABS(FILTER($C:$C,NOT(ISBLANK($C:$C)))-APM1)))+1)/2))"),2.89960016E8)</f>
        <v>289960016</v>
      </c>
      <c r="APN3" s="10">
        <f>IFERROR(__xludf.DUMMYFUNCTION("SUM(ARRAYFORMULA((ABS(FILTER($C:$C,NOT(ISBLANK($C:$C)))-APN1))*(((ABS(FILTER($C:$C,NOT(ISBLANK($C:$C)))-APN1)))+1)/2))"),2.90583332E8)</f>
        <v>290583332</v>
      </c>
      <c r="APO3" s="10">
        <f>IFERROR(__xludf.DUMMYFUNCTION("SUM(ARRAYFORMULA((ABS(FILTER($C:$C,NOT(ISBLANK($C:$C)))-APO1))*(((ABS(FILTER($C:$C,NOT(ISBLANK($C:$C)))-APO1)))+1)/2))"),2.91207649E8)</f>
        <v>291207649</v>
      </c>
      <c r="APP3" s="10">
        <f>IFERROR(__xludf.DUMMYFUNCTION("SUM(ARRAYFORMULA((ABS(FILTER($C:$C,NOT(ISBLANK($C:$C)))-APP1))*(((ABS(FILTER($C:$C,NOT(ISBLANK($C:$C)))-APP1)))+1)/2))"),2.91832967E8)</f>
        <v>291832967</v>
      </c>
      <c r="APQ3" s="10">
        <f>IFERROR(__xludf.DUMMYFUNCTION("SUM(ARRAYFORMULA((ABS(FILTER($C:$C,NOT(ISBLANK($C:$C)))-APQ1))*(((ABS(FILTER($C:$C,NOT(ISBLANK($C:$C)))-APQ1)))+1)/2))"),2.92459286E8)</f>
        <v>292459286</v>
      </c>
      <c r="APR3" s="13">
        <f>IFERROR(__xludf.DUMMYFUNCTION("SUM(ARRAYFORMULA((ABS(FILTER($C:$C,NOT(ISBLANK($C:$C)))-APR1))*(((ABS(FILTER($C:$C,NOT(ISBLANK($C:$C)))-APR1)))+1)/2))"),2.93086605E8)</f>
        <v>293086605</v>
      </c>
      <c r="APS3" s="13">
        <f>IFERROR(__xludf.DUMMYFUNCTION("SUM(ARRAYFORMULA((ABS(FILTER($C:$C,NOT(ISBLANK($C:$C)))-APS1))*(((ABS(FILTER($C:$C,NOT(ISBLANK($C:$C)))-APS1)))+1)/2))"),2.93714925E8)</f>
        <v>293714925</v>
      </c>
      <c r="APT3" s="13">
        <f>IFERROR(__xludf.DUMMYFUNCTION("SUM(ARRAYFORMULA((ABS(FILTER($C:$C,NOT(ISBLANK($C:$C)))-APT1))*(((ABS(FILTER($C:$C,NOT(ISBLANK($C:$C)))-APT1)))+1)/2))"),2.94344245E8)</f>
        <v>294344245</v>
      </c>
      <c r="APU3" s="13">
        <f>IFERROR(__xludf.DUMMYFUNCTION("SUM(ARRAYFORMULA((ABS(FILTER($C:$C,NOT(ISBLANK($C:$C)))-APU1))*(((ABS(FILTER($C:$C,NOT(ISBLANK($C:$C)))-APU1)))+1)/2))"),2.94974565E8)</f>
        <v>294974565</v>
      </c>
      <c r="APV3" s="13">
        <f>IFERROR(__xludf.DUMMYFUNCTION("SUM(ARRAYFORMULA((ABS(FILTER($C:$C,NOT(ISBLANK($C:$C)))-APV1))*(((ABS(FILTER($C:$C,NOT(ISBLANK($C:$C)))-APV1)))+1)/2))"),2.95605885E8)</f>
        <v>295605885</v>
      </c>
      <c r="APW3" s="13">
        <f>IFERROR(__xludf.DUMMYFUNCTION("SUM(ARRAYFORMULA((ABS(FILTER($C:$C,NOT(ISBLANK($C:$C)))-APW1))*(((ABS(FILTER($C:$C,NOT(ISBLANK($C:$C)))-APW1)))+1)/2))"),2.96238206E8)</f>
        <v>296238206</v>
      </c>
      <c r="APX3" s="13">
        <f>IFERROR(__xludf.DUMMYFUNCTION("SUM(ARRAYFORMULA((ABS(FILTER($C:$C,NOT(ISBLANK($C:$C)))-APX1))*(((ABS(FILTER($C:$C,NOT(ISBLANK($C:$C)))-APX1)))+1)/2))"),2.96871527E8)</f>
        <v>296871527</v>
      </c>
      <c r="APY3" s="13">
        <f>IFERROR(__xludf.DUMMYFUNCTION("SUM(ARRAYFORMULA((ABS(FILTER($C:$C,NOT(ISBLANK($C:$C)))-APY1))*(((ABS(FILTER($C:$C,NOT(ISBLANK($C:$C)))-APY1)))+1)/2))"),2.97505848E8)</f>
        <v>297505848</v>
      </c>
      <c r="APZ3" s="13">
        <f>IFERROR(__xludf.DUMMYFUNCTION("SUM(ARRAYFORMULA((ABS(FILTER($C:$C,NOT(ISBLANK($C:$C)))-APZ1))*(((ABS(FILTER($C:$C,NOT(ISBLANK($C:$C)))-APZ1)))+1)/2))"),2.98141169E8)</f>
        <v>298141169</v>
      </c>
      <c r="AQA3" s="13">
        <f>IFERROR(__xludf.DUMMYFUNCTION("SUM(ARRAYFORMULA((ABS(FILTER($C:$C,NOT(ISBLANK($C:$C)))-AQA1))*(((ABS(FILTER($C:$C,NOT(ISBLANK($C:$C)))-AQA1)))+1)/2))"),2.9877749E8)</f>
        <v>298777490</v>
      </c>
      <c r="AQB3" s="13">
        <f>IFERROR(__xludf.DUMMYFUNCTION("SUM(ARRAYFORMULA((ABS(FILTER($C:$C,NOT(ISBLANK($C:$C)))-AQB1))*(((ABS(FILTER($C:$C,NOT(ISBLANK($C:$C)))-AQB1)))+1)/2))"),2.99414811E8)</f>
        <v>299414811</v>
      </c>
      <c r="AQC3" s="13">
        <f>IFERROR(__xludf.DUMMYFUNCTION("SUM(ARRAYFORMULA((ABS(FILTER($C:$C,NOT(ISBLANK($C:$C)))-AQC1))*(((ABS(FILTER($C:$C,NOT(ISBLANK($C:$C)))-AQC1)))+1)/2))"),3.00053132E8)</f>
        <v>300053132</v>
      </c>
      <c r="AQD3" s="13">
        <f>IFERROR(__xludf.DUMMYFUNCTION("SUM(ARRAYFORMULA((ABS(FILTER($C:$C,NOT(ISBLANK($C:$C)))-AQD1))*(((ABS(FILTER($C:$C,NOT(ISBLANK($C:$C)))-AQD1)))+1)/2))"),3.00692453E8)</f>
        <v>300692453</v>
      </c>
      <c r="AQE3" s="13">
        <f>IFERROR(__xludf.DUMMYFUNCTION("SUM(ARRAYFORMULA((ABS(FILTER($C:$C,NOT(ISBLANK($C:$C)))-AQE1))*(((ABS(FILTER($C:$C,NOT(ISBLANK($C:$C)))-AQE1)))+1)/2))"),3.01332774E8)</f>
        <v>301332774</v>
      </c>
      <c r="AQF3" s="13">
        <f>IFERROR(__xludf.DUMMYFUNCTION("SUM(ARRAYFORMULA((ABS(FILTER($C:$C,NOT(ISBLANK($C:$C)))-AQF1))*(((ABS(FILTER($C:$C,NOT(ISBLANK($C:$C)))-AQF1)))+1)/2))"),3.01974095E8)</f>
        <v>301974095</v>
      </c>
      <c r="AQG3" s="13">
        <f>IFERROR(__xludf.DUMMYFUNCTION("SUM(ARRAYFORMULA((ABS(FILTER($C:$C,NOT(ISBLANK($C:$C)))-AQG1))*(((ABS(FILTER($C:$C,NOT(ISBLANK($C:$C)))-AQG1)))+1)/2))"),3.02616417E8)</f>
        <v>302616417</v>
      </c>
      <c r="AQH3" s="13">
        <f>IFERROR(__xludf.DUMMYFUNCTION("SUM(ARRAYFORMULA((ABS(FILTER($C:$C,NOT(ISBLANK($C:$C)))-AQH1))*(((ABS(FILTER($C:$C,NOT(ISBLANK($C:$C)))-AQH1)))+1)/2))"),3.03259739E8)</f>
        <v>303259739</v>
      </c>
      <c r="AQI3" s="10">
        <f>IFERROR(__xludf.DUMMYFUNCTION("SUM(ARRAYFORMULA((ABS(FILTER($C:$C,NOT(ISBLANK($C:$C)))-AQI1))*(((ABS(FILTER($C:$C,NOT(ISBLANK($C:$C)))-AQI1)))+1)/2))"),3.03904061E8)</f>
        <v>303904061</v>
      </c>
      <c r="AQJ3" s="10">
        <f>IFERROR(__xludf.DUMMYFUNCTION("SUM(ARRAYFORMULA((ABS(FILTER($C:$C,NOT(ISBLANK($C:$C)))-AQJ1))*(((ABS(FILTER($C:$C,NOT(ISBLANK($C:$C)))-AQJ1)))+1)/2))"),3.04549384E8)</f>
        <v>304549384</v>
      </c>
      <c r="AQK3" s="10">
        <f>IFERROR(__xludf.DUMMYFUNCTION("SUM(ARRAYFORMULA((ABS(FILTER($C:$C,NOT(ISBLANK($C:$C)))-AQK1))*(((ABS(FILTER($C:$C,NOT(ISBLANK($C:$C)))-AQK1)))+1)/2))"),3.05195707E8)</f>
        <v>305195707</v>
      </c>
      <c r="AQL3" s="10">
        <f>IFERROR(__xludf.DUMMYFUNCTION("SUM(ARRAYFORMULA((ABS(FILTER($C:$C,NOT(ISBLANK($C:$C)))-AQL1))*(((ABS(FILTER($C:$C,NOT(ISBLANK($C:$C)))-AQL1)))+1)/2))"),3.05843031E8)</f>
        <v>305843031</v>
      </c>
      <c r="AQM3" s="10">
        <f>IFERROR(__xludf.DUMMYFUNCTION("SUM(ARRAYFORMULA((ABS(FILTER($C:$C,NOT(ISBLANK($C:$C)))-AQM1))*(((ABS(FILTER($C:$C,NOT(ISBLANK($C:$C)))-AQM1)))+1)/2))"),3.06491355E8)</f>
        <v>306491355</v>
      </c>
      <c r="AQN3" s="10">
        <f>IFERROR(__xludf.DUMMYFUNCTION("SUM(ARRAYFORMULA((ABS(FILTER($C:$C,NOT(ISBLANK($C:$C)))-AQN1))*(((ABS(FILTER($C:$C,NOT(ISBLANK($C:$C)))-AQN1)))+1)/2))"),3.07140679E8)</f>
        <v>307140679</v>
      </c>
      <c r="AQO3" s="10">
        <f>IFERROR(__xludf.DUMMYFUNCTION("SUM(ARRAYFORMULA((ABS(FILTER($C:$C,NOT(ISBLANK($C:$C)))-AQO1))*(((ABS(FILTER($C:$C,NOT(ISBLANK($C:$C)))-AQO1)))+1)/2))"),3.07791003E8)</f>
        <v>307791003</v>
      </c>
      <c r="AQP3" s="10">
        <f>IFERROR(__xludf.DUMMYFUNCTION("SUM(ARRAYFORMULA((ABS(FILTER($C:$C,NOT(ISBLANK($C:$C)))-AQP1))*(((ABS(FILTER($C:$C,NOT(ISBLANK($C:$C)))-AQP1)))+1)/2))"),3.08442327E8)</f>
        <v>308442327</v>
      </c>
      <c r="AQQ3" s="10">
        <f>IFERROR(__xludf.DUMMYFUNCTION("SUM(ARRAYFORMULA((ABS(FILTER($C:$C,NOT(ISBLANK($C:$C)))-AQQ1))*(((ABS(FILTER($C:$C,NOT(ISBLANK($C:$C)))-AQQ1)))+1)/2))"),3.09094651E8)</f>
        <v>309094651</v>
      </c>
      <c r="AQR3" s="10">
        <f>IFERROR(__xludf.DUMMYFUNCTION("SUM(ARRAYFORMULA((ABS(FILTER($C:$C,NOT(ISBLANK($C:$C)))-AQR1))*(((ABS(FILTER($C:$C,NOT(ISBLANK($C:$C)))-AQR1)))+1)/2))"),3.09747975E8)</f>
        <v>309747975</v>
      </c>
      <c r="AQS3" s="10">
        <f>IFERROR(__xludf.DUMMYFUNCTION("SUM(ARRAYFORMULA((ABS(FILTER($C:$C,NOT(ISBLANK($C:$C)))-AQS1))*(((ABS(FILTER($C:$C,NOT(ISBLANK($C:$C)))-AQS1)))+1)/2))"),3.10402299E8)</f>
        <v>310402299</v>
      </c>
      <c r="AQT3" s="10">
        <f>IFERROR(__xludf.DUMMYFUNCTION("SUM(ARRAYFORMULA((ABS(FILTER($C:$C,NOT(ISBLANK($C:$C)))-AQT1))*(((ABS(FILTER($C:$C,NOT(ISBLANK($C:$C)))-AQT1)))+1)/2))"),3.11057623E8)</f>
        <v>311057623</v>
      </c>
      <c r="AQU3" s="10">
        <f>IFERROR(__xludf.DUMMYFUNCTION("SUM(ARRAYFORMULA((ABS(FILTER($C:$C,NOT(ISBLANK($C:$C)))-AQU1))*(((ABS(FILTER($C:$C,NOT(ISBLANK($C:$C)))-AQU1)))+1)/2))"),3.11713948E8)</f>
        <v>311713948</v>
      </c>
      <c r="AQV3" s="10">
        <f>IFERROR(__xludf.DUMMYFUNCTION("SUM(ARRAYFORMULA((ABS(FILTER($C:$C,NOT(ISBLANK($C:$C)))-AQV1))*(((ABS(FILTER($C:$C,NOT(ISBLANK($C:$C)))-AQV1)))+1)/2))"),3.12371274E8)</f>
        <v>312371274</v>
      </c>
      <c r="AQW3" s="10">
        <f>IFERROR(__xludf.DUMMYFUNCTION("SUM(ARRAYFORMULA((ABS(FILTER($C:$C,NOT(ISBLANK($C:$C)))-AQW1))*(((ABS(FILTER($C:$C,NOT(ISBLANK($C:$C)))-AQW1)))+1)/2))"),3.13029601E8)</f>
        <v>313029601</v>
      </c>
      <c r="AQX3" s="10">
        <f>IFERROR(__xludf.DUMMYFUNCTION("SUM(ARRAYFORMULA((ABS(FILTER($C:$C,NOT(ISBLANK($C:$C)))-AQX1))*(((ABS(FILTER($C:$C,NOT(ISBLANK($C:$C)))-AQX1)))+1)/2))"),3.13688928E8)</f>
        <v>313688928</v>
      </c>
      <c r="AQY3" s="10">
        <f>IFERROR(__xludf.DUMMYFUNCTION("SUM(ARRAYFORMULA((ABS(FILTER($C:$C,NOT(ISBLANK($C:$C)))-AQY1))*(((ABS(FILTER($C:$C,NOT(ISBLANK($C:$C)))-AQY1)))+1)/2))"),3.14349255E8)</f>
        <v>314349255</v>
      </c>
      <c r="AQZ3" s="13">
        <f>IFERROR(__xludf.DUMMYFUNCTION("SUM(ARRAYFORMULA((ABS(FILTER($C:$C,NOT(ISBLANK($C:$C)))-AQZ1))*(((ABS(FILTER($C:$C,NOT(ISBLANK($C:$C)))-AQZ1)))+1)/2))"),3.15010583E8)</f>
        <v>315010583</v>
      </c>
      <c r="ARA3" s="13">
        <f>IFERROR(__xludf.DUMMYFUNCTION("SUM(ARRAYFORMULA((ABS(FILTER($C:$C,NOT(ISBLANK($C:$C)))-ARA1))*(((ABS(FILTER($C:$C,NOT(ISBLANK($C:$C)))-ARA1)))+1)/2))"),3.15672911E8)</f>
        <v>315672911</v>
      </c>
      <c r="ARB3" s="13">
        <f>IFERROR(__xludf.DUMMYFUNCTION("SUM(ARRAYFORMULA((ABS(FILTER($C:$C,NOT(ISBLANK($C:$C)))-ARB1))*(((ABS(FILTER($C:$C,NOT(ISBLANK($C:$C)))-ARB1)))+1)/2))"),3.16336239E8)</f>
        <v>316336239</v>
      </c>
      <c r="ARC3" s="13">
        <f>IFERROR(__xludf.DUMMYFUNCTION("SUM(ARRAYFORMULA((ABS(FILTER($C:$C,NOT(ISBLANK($C:$C)))-ARC1))*(((ABS(FILTER($C:$C,NOT(ISBLANK($C:$C)))-ARC1)))+1)/2))"),3.17000567E8)</f>
        <v>317000567</v>
      </c>
      <c r="ARD3" s="13">
        <f>IFERROR(__xludf.DUMMYFUNCTION("SUM(ARRAYFORMULA((ABS(FILTER($C:$C,NOT(ISBLANK($C:$C)))-ARD1))*(((ABS(FILTER($C:$C,NOT(ISBLANK($C:$C)))-ARD1)))+1)/2))"),3.17665895E8)</f>
        <v>317665895</v>
      </c>
      <c r="ARE3" s="13">
        <f>IFERROR(__xludf.DUMMYFUNCTION("SUM(ARRAYFORMULA((ABS(FILTER($C:$C,NOT(ISBLANK($C:$C)))-ARE1))*(((ABS(FILTER($C:$C,NOT(ISBLANK($C:$C)))-ARE1)))+1)/2))"),3.18332223E8)</f>
        <v>318332223</v>
      </c>
      <c r="ARF3" s="13">
        <f>IFERROR(__xludf.DUMMYFUNCTION("SUM(ARRAYFORMULA((ABS(FILTER($C:$C,NOT(ISBLANK($C:$C)))-ARF1))*(((ABS(FILTER($C:$C,NOT(ISBLANK($C:$C)))-ARF1)))+1)/2))"),3.18999551E8)</f>
        <v>318999551</v>
      </c>
      <c r="ARG3" s="13">
        <f>IFERROR(__xludf.DUMMYFUNCTION("SUM(ARRAYFORMULA((ABS(FILTER($C:$C,NOT(ISBLANK($C:$C)))-ARG1))*(((ABS(FILTER($C:$C,NOT(ISBLANK($C:$C)))-ARG1)))+1)/2))"),3.19667879E8)</f>
        <v>319667879</v>
      </c>
      <c r="ARH3" s="13">
        <f>IFERROR(__xludf.DUMMYFUNCTION("SUM(ARRAYFORMULA((ABS(FILTER($C:$C,NOT(ISBLANK($C:$C)))-ARH1))*(((ABS(FILTER($C:$C,NOT(ISBLANK($C:$C)))-ARH1)))+1)/2))"),3.20337207E8)</f>
        <v>320337207</v>
      </c>
      <c r="ARI3" s="13">
        <f>IFERROR(__xludf.DUMMYFUNCTION("SUM(ARRAYFORMULA((ABS(FILTER($C:$C,NOT(ISBLANK($C:$C)))-ARI1))*(((ABS(FILTER($C:$C,NOT(ISBLANK($C:$C)))-ARI1)))+1)/2))"),3.21007535E8)</f>
        <v>321007535</v>
      </c>
      <c r="ARJ3" s="13">
        <f>IFERROR(__xludf.DUMMYFUNCTION("SUM(ARRAYFORMULA((ABS(FILTER($C:$C,NOT(ISBLANK($C:$C)))-ARJ1))*(((ABS(FILTER($C:$C,NOT(ISBLANK($C:$C)))-ARJ1)))+1)/2))"),3.21678863E8)</f>
        <v>321678863</v>
      </c>
      <c r="ARK3" s="13">
        <f>IFERROR(__xludf.DUMMYFUNCTION("SUM(ARRAYFORMULA((ABS(FILTER($C:$C,NOT(ISBLANK($C:$C)))-ARK1))*(((ABS(FILTER($C:$C,NOT(ISBLANK($C:$C)))-ARK1)))+1)/2))"),3.22351191E8)</f>
        <v>322351191</v>
      </c>
      <c r="ARL3" s="13">
        <f>IFERROR(__xludf.DUMMYFUNCTION("SUM(ARRAYFORMULA((ABS(FILTER($C:$C,NOT(ISBLANK($C:$C)))-ARL1))*(((ABS(FILTER($C:$C,NOT(ISBLANK($C:$C)))-ARL1)))+1)/2))"),3.23024519E8)</f>
        <v>323024519</v>
      </c>
      <c r="ARM3" s="13">
        <f>IFERROR(__xludf.DUMMYFUNCTION("SUM(ARRAYFORMULA((ABS(FILTER($C:$C,NOT(ISBLANK($C:$C)))-ARM1))*(((ABS(FILTER($C:$C,NOT(ISBLANK($C:$C)))-ARM1)))+1)/2))"),3.23698848E8)</f>
        <v>323698848</v>
      </c>
      <c r="ARN3" s="13">
        <f>IFERROR(__xludf.DUMMYFUNCTION("SUM(ARRAYFORMULA((ABS(FILTER($C:$C,NOT(ISBLANK($C:$C)))-ARN1))*(((ABS(FILTER($C:$C,NOT(ISBLANK($C:$C)))-ARN1)))+1)/2))"),3.24374177E8)</f>
        <v>324374177</v>
      </c>
      <c r="ARO3" s="13">
        <f>IFERROR(__xludf.DUMMYFUNCTION("SUM(ARRAYFORMULA((ABS(FILTER($C:$C,NOT(ISBLANK($C:$C)))-ARO1))*(((ABS(FILTER($C:$C,NOT(ISBLANK($C:$C)))-ARO1)))+1)/2))"),3.25050507E8)</f>
        <v>325050507</v>
      </c>
      <c r="ARP3" s="13">
        <f>IFERROR(__xludf.DUMMYFUNCTION("SUM(ARRAYFORMULA((ABS(FILTER($C:$C,NOT(ISBLANK($C:$C)))-ARP1))*(((ABS(FILTER($C:$C,NOT(ISBLANK($C:$C)))-ARP1)))+1)/2))"),3.25727837E8)</f>
        <v>325727837</v>
      </c>
      <c r="ARQ3" s="10">
        <f>IFERROR(__xludf.DUMMYFUNCTION("SUM(ARRAYFORMULA((ABS(FILTER($C:$C,NOT(ISBLANK($C:$C)))-ARQ1))*(((ABS(FILTER($C:$C,NOT(ISBLANK($C:$C)))-ARQ1)))+1)/2))"),3.26406167E8)</f>
        <v>326406167</v>
      </c>
      <c r="ARR3" s="10">
        <f>IFERROR(__xludf.DUMMYFUNCTION("SUM(ARRAYFORMULA((ABS(FILTER($C:$C,NOT(ISBLANK($C:$C)))-ARR1))*(((ABS(FILTER($C:$C,NOT(ISBLANK($C:$C)))-ARR1)))+1)/2))"),3.27085497E8)</f>
        <v>327085497</v>
      </c>
      <c r="ARS3" s="10">
        <f>IFERROR(__xludf.DUMMYFUNCTION("SUM(ARRAYFORMULA((ABS(FILTER($C:$C,NOT(ISBLANK($C:$C)))-ARS1))*(((ABS(FILTER($C:$C,NOT(ISBLANK($C:$C)))-ARS1)))+1)/2))"),3.27765827E8)</f>
        <v>327765827</v>
      </c>
      <c r="ART3" s="10">
        <f>IFERROR(__xludf.DUMMYFUNCTION("SUM(ARRAYFORMULA((ABS(FILTER($C:$C,NOT(ISBLANK($C:$C)))-ART1))*(((ABS(FILTER($C:$C,NOT(ISBLANK($C:$C)))-ART1)))+1)/2))"),3.28447157E8)</f>
        <v>328447157</v>
      </c>
      <c r="ARU3" s="10">
        <f>IFERROR(__xludf.DUMMYFUNCTION("SUM(ARRAYFORMULA((ABS(FILTER($C:$C,NOT(ISBLANK($C:$C)))-ARU1))*(((ABS(FILTER($C:$C,NOT(ISBLANK($C:$C)))-ARU1)))+1)/2))"),3.29129488E8)</f>
        <v>329129488</v>
      </c>
      <c r="ARV3" s="10">
        <f>IFERROR(__xludf.DUMMYFUNCTION("SUM(ARRAYFORMULA((ABS(FILTER($C:$C,NOT(ISBLANK($C:$C)))-ARV1))*(((ABS(FILTER($C:$C,NOT(ISBLANK($C:$C)))-ARV1)))+1)/2))"),3.29812819E8)</f>
        <v>329812819</v>
      </c>
      <c r="ARW3" s="10">
        <f>IFERROR(__xludf.DUMMYFUNCTION("SUM(ARRAYFORMULA((ABS(FILTER($C:$C,NOT(ISBLANK($C:$C)))-ARW1))*(((ABS(FILTER($C:$C,NOT(ISBLANK($C:$C)))-ARW1)))+1)/2))"),3.30497151E8)</f>
        <v>330497151</v>
      </c>
      <c r="ARX3" s="10">
        <f>IFERROR(__xludf.DUMMYFUNCTION("SUM(ARRAYFORMULA((ABS(FILTER($C:$C,NOT(ISBLANK($C:$C)))-ARX1))*(((ABS(FILTER($C:$C,NOT(ISBLANK($C:$C)))-ARX1)))+1)/2))"),3.31182483E8)</f>
        <v>331182483</v>
      </c>
      <c r="ARY3" s="10">
        <f>IFERROR(__xludf.DUMMYFUNCTION("SUM(ARRAYFORMULA((ABS(FILTER($C:$C,NOT(ISBLANK($C:$C)))-ARY1))*(((ABS(FILTER($C:$C,NOT(ISBLANK($C:$C)))-ARY1)))+1)/2))"),3.31868815E8)</f>
        <v>331868815</v>
      </c>
      <c r="ARZ3" s="10">
        <f>IFERROR(__xludf.DUMMYFUNCTION("SUM(ARRAYFORMULA((ABS(FILTER($C:$C,NOT(ISBLANK($C:$C)))-ARZ1))*(((ABS(FILTER($C:$C,NOT(ISBLANK($C:$C)))-ARZ1)))+1)/2))"),3.32556147E8)</f>
        <v>332556147</v>
      </c>
      <c r="ASA3" s="10">
        <f>IFERROR(__xludf.DUMMYFUNCTION("SUM(ARRAYFORMULA((ABS(FILTER($C:$C,NOT(ISBLANK($C:$C)))-ASA1))*(((ABS(FILTER($C:$C,NOT(ISBLANK($C:$C)))-ASA1)))+1)/2))"),3.33244479E8)</f>
        <v>333244479</v>
      </c>
      <c r="ASB3" s="10">
        <f>IFERROR(__xludf.DUMMYFUNCTION("SUM(ARRAYFORMULA((ABS(FILTER($C:$C,NOT(ISBLANK($C:$C)))-ASB1))*(((ABS(FILTER($C:$C,NOT(ISBLANK($C:$C)))-ASB1)))+1)/2))"),3.33933811E8)</f>
        <v>333933811</v>
      </c>
      <c r="ASC3" s="10">
        <f>IFERROR(__xludf.DUMMYFUNCTION("SUM(ARRAYFORMULA((ABS(FILTER($C:$C,NOT(ISBLANK($C:$C)))-ASC1))*(((ABS(FILTER($C:$C,NOT(ISBLANK($C:$C)))-ASC1)))+1)/2))"),3.34624143E8)</f>
        <v>334624143</v>
      </c>
      <c r="ASD3" s="10">
        <f>IFERROR(__xludf.DUMMYFUNCTION("SUM(ARRAYFORMULA((ABS(FILTER($C:$C,NOT(ISBLANK($C:$C)))-ASD1))*(((ABS(FILTER($C:$C,NOT(ISBLANK($C:$C)))-ASD1)))+1)/2))"),3.35315475E8)</f>
        <v>335315475</v>
      </c>
      <c r="ASE3" s="10">
        <f>IFERROR(__xludf.DUMMYFUNCTION("SUM(ARRAYFORMULA((ABS(FILTER($C:$C,NOT(ISBLANK($C:$C)))-ASE1))*(((ABS(FILTER($C:$C,NOT(ISBLANK($C:$C)))-ASE1)))+1)/2))"),3.36007808E8)</f>
        <v>336007808</v>
      </c>
      <c r="ASF3" s="10">
        <f>IFERROR(__xludf.DUMMYFUNCTION("SUM(ARRAYFORMULA((ABS(FILTER($C:$C,NOT(ISBLANK($C:$C)))-ASF1))*(((ABS(FILTER($C:$C,NOT(ISBLANK($C:$C)))-ASF1)))+1)/2))"),3.36701141E8)</f>
        <v>336701141</v>
      </c>
      <c r="ASG3" s="10">
        <f>IFERROR(__xludf.DUMMYFUNCTION("SUM(ARRAYFORMULA((ABS(FILTER($C:$C,NOT(ISBLANK($C:$C)))-ASG1))*(((ABS(FILTER($C:$C,NOT(ISBLANK($C:$C)))-ASG1)))+1)/2))"),3.37395474E8)</f>
        <v>337395474</v>
      </c>
      <c r="ASH3" s="13">
        <f>IFERROR(__xludf.DUMMYFUNCTION("SUM(ARRAYFORMULA((ABS(FILTER($C:$C,NOT(ISBLANK($C:$C)))-ASH1))*(((ABS(FILTER($C:$C,NOT(ISBLANK($C:$C)))-ASH1)))+1)/2))"),3.38090807E8)</f>
        <v>338090807</v>
      </c>
      <c r="ASI3" s="13">
        <f>IFERROR(__xludf.DUMMYFUNCTION("SUM(ARRAYFORMULA((ABS(FILTER($C:$C,NOT(ISBLANK($C:$C)))-ASI1))*(((ABS(FILTER($C:$C,NOT(ISBLANK($C:$C)))-ASI1)))+1)/2))"),3.3878714E8)</f>
        <v>338787140</v>
      </c>
      <c r="ASJ3" s="13">
        <f>IFERROR(__xludf.DUMMYFUNCTION("SUM(ARRAYFORMULA((ABS(FILTER($C:$C,NOT(ISBLANK($C:$C)))-ASJ1))*(((ABS(FILTER($C:$C,NOT(ISBLANK($C:$C)))-ASJ1)))+1)/2))"),3.39484473E8)</f>
        <v>339484473</v>
      </c>
      <c r="ASK3" s="13">
        <f>IFERROR(__xludf.DUMMYFUNCTION("SUM(ARRAYFORMULA((ABS(FILTER($C:$C,NOT(ISBLANK($C:$C)))-ASK1))*(((ABS(FILTER($C:$C,NOT(ISBLANK($C:$C)))-ASK1)))+1)/2))"),3.40182806E8)</f>
        <v>340182806</v>
      </c>
      <c r="ASL3" s="13">
        <f>IFERROR(__xludf.DUMMYFUNCTION("SUM(ARRAYFORMULA((ABS(FILTER($C:$C,NOT(ISBLANK($C:$C)))-ASL1))*(((ABS(FILTER($C:$C,NOT(ISBLANK($C:$C)))-ASL1)))+1)/2))"),3.40882139E8)</f>
        <v>340882139</v>
      </c>
      <c r="ASM3" s="13">
        <f>IFERROR(__xludf.DUMMYFUNCTION("SUM(ARRAYFORMULA((ABS(FILTER($C:$C,NOT(ISBLANK($C:$C)))-ASM1))*(((ABS(FILTER($C:$C,NOT(ISBLANK($C:$C)))-ASM1)))+1)/2))"),3.41582472E8)</f>
        <v>341582472</v>
      </c>
      <c r="ASN3" s="13">
        <f>IFERROR(__xludf.DUMMYFUNCTION("SUM(ARRAYFORMULA((ABS(FILTER($C:$C,NOT(ISBLANK($C:$C)))-ASN1))*(((ABS(FILTER($C:$C,NOT(ISBLANK($C:$C)))-ASN1)))+1)/2))"),3.42283805E8)</f>
        <v>342283805</v>
      </c>
      <c r="ASO3" s="13">
        <f>IFERROR(__xludf.DUMMYFUNCTION("SUM(ARRAYFORMULA((ABS(FILTER($C:$C,NOT(ISBLANK($C:$C)))-ASO1))*(((ABS(FILTER($C:$C,NOT(ISBLANK($C:$C)))-ASO1)))+1)/2))"),3.42986138E8)</f>
        <v>342986138</v>
      </c>
      <c r="ASP3" s="13">
        <f>IFERROR(__xludf.DUMMYFUNCTION("SUM(ARRAYFORMULA((ABS(FILTER($C:$C,NOT(ISBLANK($C:$C)))-ASP1))*(((ABS(FILTER($C:$C,NOT(ISBLANK($C:$C)))-ASP1)))+1)/2))"),3.43689471E8)</f>
        <v>343689471</v>
      </c>
      <c r="ASQ3" s="13">
        <f>IFERROR(__xludf.DUMMYFUNCTION("SUM(ARRAYFORMULA((ABS(FILTER($C:$C,NOT(ISBLANK($C:$C)))-ASQ1))*(((ABS(FILTER($C:$C,NOT(ISBLANK($C:$C)))-ASQ1)))+1)/2))"),3.44393804E8)</f>
        <v>344393804</v>
      </c>
      <c r="ASR3" s="13">
        <f>IFERROR(__xludf.DUMMYFUNCTION("SUM(ARRAYFORMULA((ABS(FILTER($C:$C,NOT(ISBLANK($C:$C)))-ASR1))*(((ABS(FILTER($C:$C,NOT(ISBLANK($C:$C)))-ASR1)))+1)/2))"),3.45099138E8)</f>
        <v>345099138</v>
      </c>
      <c r="ASS3" s="13">
        <f>IFERROR(__xludf.DUMMYFUNCTION("SUM(ARRAYFORMULA((ABS(FILTER($C:$C,NOT(ISBLANK($C:$C)))-ASS1))*(((ABS(FILTER($C:$C,NOT(ISBLANK($C:$C)))-ASS1)))+1)/2))"),3.45805472E8)</f>
        <v>345805472</v>
      </c>
      <c r="AST3" s="13">
        <f>IFERROR(__xludf.DUMMYFUNCTION("SUM(ARRAYFORMULA((ABS(FILTER($C:$C,NOT(ISBLANK($C:$C)))-AST1))*(((ABS(FILTER($C:$C,NOT(ISBLANK($C:$C)))-AST1)))+1)/2))"),3.46512806E8)</f>
        <v>346512806</v>
      </c>
      <c r="ASU3" s="13">
        <f>IFERROR(__xludf.DUMMYFUNCTION("SUM(ARRAYFORMULA((ABS(FILTER($C:$C,NOT(ISBLANK($C:$C)))-ASU1))*(((ABS(FILTER($C:$C,NOT(ISBLANK($C:$C)))-ASU1)))+1)/2))"),3.4722114E8)</f>
        <v>347221140</v>
      </c>
      <c r="ASV3" s="13">
        <f>IFERROR(__xludf.DUMMYFUNCTION("SUM(ARRAYFORMULA((ABS(FILTER($C:$C,NOT(ISBLANK($C:$C)))-ASV1))*(((ABS(FILTER($C:$C,NOT(ISBLANK($C:$C)))-ASV1)))+1)/2))"),3.47930474E8)</f>
        <v>347930474</v>
      </c>
      <c r="ASW3" s="13">
        <f>IFERROR(__xludf.DUMMYFUNCTION("SUM(ARRAYFORMULA((ABS(FILTER($C:$C,NOT(ISBLANK($C:$C)))-ASW1))*(((ABS(FILTER($C:$C,NOT(ISBLANK($C:$C)))-ASW1)))+1)/2))"),3.48640809E8)</f>
        <v>348640809</v>
      </c>
      <c r="ASX3" s="13">
        <f>IFERROR(__xludf.DUMMYFUNCTION("SUM(ARRAYFORMULA((ABS(FILTER($C:$C,NOT(ISBLANK($C:$C)))-ASX1))*(((ABS(FILTER($C:$C,NOT(ISBLANK($C:$C)))-ASX1)))+1)/2))"),3.49352145E8)</f>
        <v>349352145</v>
      </c>
      <c r="ASY3" s="10">
        <f>IFERROR(__xludf.DUMMYFUNCTION("SUM(ARRAYFORMULA((ABS(FILTER($C:$C,NOT(ISBLANK($C:$C)))-ASY1))*(((ABS(FILTER($C:$C,NOT(ISBLANK($C:$C)))-ASY1)))+1)/2))"),3.50064481E8)</f>
        <v>350064481</v>
      </c>
      <c r="ASZ3" s="10">
        <f>IFERROR(__xludf.DUMMYFUNCTION("SUM(ARRAYFORMULA((ABS(FILTER($C:$C,NOT(ISBLANK($C:$C)))-ASZ1))*(((ABS(FILTER($C:$C,NOT(ISBLANK($C:$C)))-ASZ1)))+1)/2))"),3.50777817E8)</f>
        <v>350777817</v>
      </c>
      <c r="ATA3" s="10">
        <f>IFERROR(__xludf.DUMMYFUNCTION("SUM(ARRAYFORMULA((ABS(FILTER($C:$C,NOT(ISBLANK($C:$C)))-ATA1))*(((ABS(FILTER($C:$C,NOT(ISBLANK($C:$C)))-ATA1)))+1)/2))"),3.51492153E8)</f>
        <v>351492153</v>
      </c>
      <c r="ATB3" s="10">
        <f>IFERROR(__xludf.DUMMYFUNCTION("SUM(ARRAYFORMULA((ABS(FILTER($C:$C,NOT(ISBLANK($C:$C)))-ATB1))*(((ABS(FILTER($C:$C,NOT(ISBLANK($C:$C)))-ATB1)))+1)/2))"),3.5220749E8)</f>
        <v>352207490</v>
      </c>
      <c r="ATC3" s="10">
        <f>IFERROR(__xludf.DUMMYFUNCTION("SUM(ARRAYFORMULA((ABS(FILTER($C:$C,NOT(ISBLANK($C:$C)))-ATC1))*(((ABS(FILTER($C:$C,NOT(ISBLANK($C:$C)))-ATC1)))+1)/2))"),3.52923828E8)</f>
        <v>352923828</v>
      </c>
      <c r="ATD3" s="10">
        <f>IFERROR(__xludf.DUMMYFUNCTION("SUM(ARRAYFORMULA((ABS(FILTER($C:$C,NOT(ISBLANK($C:$C)))-ATD1))*(((ABS(FILTER($C:$C,NOT(ISBLANK($C:$C)))-ATD1)))+1)/2))"),3.53641166E8)</f>
        <v>353641166</v>
      </c>
      <c r="ATE3" s="10">
        <f>IFERROR(__xludf.DUMMYFUNCTION("SUM(ARRAYFORMULA((ABS(FILTER($C:$C,NOT(ISBLANK($C:$C)))-ATE1))*(((ABS(FILTER($C:$C,NOT(ISBLANK($C:$C)))-ATE1)))+1)/2))"),3.54359505E8)</f>
        <v>354359505</v>
      </c>
      <c r="ATF3" s="10">
        <f>IFERROR(__xludf.DUMMYFUNCTION("SUM(ARRAYFORMULA((ABS(FILTER($C:$C,NOT(ISBLANK($C:$C)))-ATF1))*(((ABS(FILTER($C:$C,NOT(ISBLANK($C:$C)))-ATF1)))+1)/2))"),3.55078845E8)</f>
        <v>355078845</v>
      </c>
      <c r="ATG3" s="10">
        <f>IFERROR(__xludf.DUMMYFUNCTION("SUM(ARRAYFORMULA((ABS(FILTER($C:$C,NOT(ISBLANK($C:$C)))-ATG1))*(((ABS(FILTER($C:$C,NOT(ISBLANK($C:$C)))-ATG1)))+1)/2))"),3.55799185E8)</f>
        <v>355799185</v>
      </c>
      <c r="ATH3" s="10">
        <f>IFERROR(__xludf.DUMMYFUNCTION("SUM(ARRAYFORMULA((ABS(FILTER($C:$C,NOT(ISBLANK($C:$C)))-ATH1))*(((ABS(FILTER($C:$C,NOT(ISBLANK($C:$C)))-ATH1)))+1)/2))"),3.56520526E8)</f>
        <v>356520526</v>
      </c>
      <c r="ATI3" s="10">
        <f>IFERROR(__xludf.DUMMYFUNCTION("SUM(ARRAYFORMULA((ABS(FILTER($C:$C,NOT(ISBLANK($C:$C)))-ATI1))*(((ABS(FILTER($C:$C,NOT(ISBLANK($C:$C)))-ATI1)))+1)/2))"),3.57242867E8)</f>
        <v>357242867</v>
      </c>
      <c r="ATJ3" s="10">
        <f>IFERROR(__xludf.DUMMYFUNCTION("SUM(ARRAYFORMULA((ABS(FILTER($C:$C,NOT(ISBLANK($C:$C)))-ATJ1))*(((ABS(FILTER($C:$C,NOT(ISBLANK($C:$C)))-ATJ1)))+1)/2))"),3.57966208E8)</f>
        <v>357966208</v>
      </c>
      <c r="ATK3" s="10">
        <f>IFERROR(__xludf.DUMMYFUNCTION("SUM(ARRAYFORMULA((ABS(FILTER($C:$C,NOT(ISBLANK($C:$C)))-ATK1))*(((ABS(FILTER($C:$C,NOT(ISBLANK($C:$C)))-ATK1)))+1)/2))"),3.5869055E8)</f>
        <v>358690550</v>
      </c>
      <c r="ATL3" s="10">
        <f>IFERROR(__xludf.DUMMYFUNCTION("SUM(ARRAYFORMULA((ABS(FILTER($C:$C,NOT(ISBLANK($C:$C)))-ATL1))*(((ABS(FILTER($C:$C,NOT(ISBLANK($C:$C)))-ATL1)))+1)/2))"),3.59415893E8)</f>
        <v>359415893</v>
      </c>
      <c r="ATM3" s="10">
        <f>IFERROR(__xludf.DUMMYFUNCTION("SUM(ARRAYFORMULA((ABS(FILTER($C:$C,NOT(ISBLANK($C:$C)))-ATM1))*(((ABS(FILTER($C:$C,NOT(ISBLANK($C:$C)))-ATM1)))+1)/2))"),3.60142237E8)</f>
        <v>360142237</v>
      </c>
      <c r="ATN3" s="10">
        <f>IFERROR(__xludf.DUMMYFUNCTION("SUM(ARRAYFORMULA((ABS(FILTER($C:$C,NOT(ISBLANK($C:$C)))-ATN1))*(((ABS(FILTER($C:$C,NOT(ISBLANK($C:$C)))-ATN1)))+1)/2))"),3.60869582E8)</f>
        <v>360869582</v>
      </c>
      <c r="ATO3" s="10">
        <f>IFERROR(__xludf.DUMMYFUNCTION("SUM(ARRAYFORMULA((ABS(FILTER($C:$C,NOT(ISBLANK($C:$C)))-ATO1))*(((ABS(FILTER($C:$C,NOT(ISBLANK($C:$C)))-ATO1)))+1)/2))"),3.61597928E8)</f>
        <v>361597928</v>
      </c>
      <c r="ATP3" s="13">
        <f>IFERROR(__xludf.DUMMYFUNCTION("SUM(ARRAYFORMULA((ABS(FILTER($C:$C,NOT(ISBLANK($C:$C)))-ATP1))*(((ABS(FILTER($C:$C,NOT(ISBLANK($C:$C)))-ATP1)))+1)/2))"),3.62327275E8)</f>
        <v>362327275</v>
      </c>
      <c r="ATQ3" s="13">
        <f>IFERROR(__xludf.DUMMYFUNCTION("SUM(ARRAYFORMULA((ABS(FILTER($C:$C,NOT(ISBLANK($C:$C)))-ATQ1))*(((ABS(FILTER($C:$C,NOT(ISBLANK($C:$C)))-ATQ1)))+1)/2))"),3.63057622E8)</f>
        <v>363057622</v>
      </c>
      <c r="ATR3" s="13">
        <f>IFERROR(__xludf.DUMMYFUNCTION("SUM(ARRAYFORMULA((ABS(FILTER($C:$C,NOT(ISBLANK($C:$C)))-ATR1))*(((ABS(FILTER($C:$C,NOT(ISBLANK($C:$C)))-ATR1)))+1)/2))"),3.63788969E8)</f>
        <v>363788969</v>
      </c>
      <c r="ATS3" s="13">
        <f>IFERROR(__xludf.DUMMYFUNCTION("SUM(ARRAYFORMULA((ABS(FILTER($C:$C,NOT(ISBLANK($C:$C)))-ATS1))*(((ABS(FILTER($C:$C,NOT(ISBLANK($C:$C)))-ATS1)))+1)/2))"),3.64521316E8)</f>
        <v>364521316</v>
      </c>
      <c r="ATT3" s="13">
        <f>IFERROR(__xludf.DUMMYFUNCTION("SUM(ARRAYFORMULA((ABS(FILTER($C:$C,NOT(ISBLANK($C:$C)))-ATT1))*(((ABS(FILTER($C:$C,NOT(ISBLANK($C:$C)))-ATT1)))+1)/2))"),3.65254663E8)</f>
        <v>365254663</v>
      </c>
      <c r="ATU3" s="13">
        <f>IFERROR(__xludf.DUMMYFUNCTION("SUM(ARRAYFORMULA((ABS(FILTER($C:$C,NOT(ISBLANK($C:$C)))-ATU1))*(((ABS(FILTER($C:$C,NOT(ISBLANK($C:$C)))-ATU1)))+1)/2))"),3.6598901E8)</f>
        <v>365989010</v>
      </c>
      <c r="ATV3" s="13">
        <f>IFERROR(__xludf.DUMMYFUNCTION("SUM(ARRAYFORMULA((ABS(FILTER($C:$C,NOT(ISBLANK($C:$C)))-ATV1))*(((ABS(FILTER($C:$C,NOT(ISBLANK($C:$C)))-ATV1)))+1)/2))"),3.66724358E8)</f>
        <v>366724358</v>
      </c>
      <c r="ATW3" s="13">
        <f>IFERROR(__xludf.DUMMYFUNCTION("SUM(ARRAYFORMULA((ABS(FILTER($C:$C,NOT(ISBLANK($C:$C)))-ATW1))*(((ABS(FILTER($C:$C,NOT(ISBLANK($C:$C)))-ATW1)))+1)/2))"),3.67460706E8)</f>
        <v>367460706</v>
      </c>
      <c r="ATX3" s="13">
        <f>IFERROR(__xludf.DUMMYFUNCTION("SUM(ARRAYFORMULA((ABS(FILTER($C:$C,NOT(ISBLANK($C:$C)))-ATX1))*(((ABS(FILTER($C:$C,NOT(ISBLANK($C:$C)))-ATX1)))+1)/2))"),3.68198054E8)</f>
        <v>368198054</v>
      </c>
      <c r="ATY3" s="13">
        <f>IFERROR(__xludf.DUMMYFUNCTION("SUM(ARRAYFORMULA((ABS(FILTER($C:$C,NOT(ISBLANK($C:$C)))-ATY1))*(((ABS(FILTER($C:$C,NOT(ISBLANK($C:$C)))-ATY1)))+1)/2))"),3.68936403E8)</f>
        <v>368936403</v>
      </c>
      <c r="ATZ3" s="13">
        <f>IFERROR(__xludf.DUMMYFUNCTION("SUM(ARRAYFORMULA((ABS(FILTER($C:$C,NOT(ISBLANK($C:$C)))-ATZ1))*(((ABS(FILTER($C:$C,NOT(ISBLANK($C:$C)))-ATZ1)))+1)/2))"),3.69675752E8)</f>
        <v>369675752</v>
      </c>
      <c r="AUA3" s="13">
        <f>IFERROR(__xludf.DUMMYFUNCTION("SUM(ARRAYFORMULA((ABS(FILTER($C:$C,NOT(ISBLANK($C:$C)))-AUA1))*(((ABS(FILTER($C:$C,NOT(ISBLANK($C:$C)))-AUA1)))+1)/2))"),3.70416101E8)</f>
        <v>370416101</v>
      </c>
      <c r="AUB3" s="13">
        <f>IFERROR(__xludf.DUMMYFUNCTION("SUM(ARRAYFORMULA((ABS(FILTER($C:$C,NOT(ISBLANK($C:$C)))-AUB1))*(((ABS(FILTER($C:$C,NOT(ISBLANK($C:$C)))-AUB1)))+1)/2))"),3.7115745E8)</f>
        <v>371157450</v>
      </c>
      <c r="AUC3" s="13">
        <f>IFERROR(__xludf.DUMMYFUNCTION("SUM(ARRAYFORMULA((ABS(FILTER($C:$C,NOT(ISBLANK($C:$C)))-AUC1))*(((ABS(FILTER($C:$C,NOT(ISBLANK($C:$C)))-AUC1)))+1)/2))"),3.71899799E8)</f>
        <v>371899799</v>
      </c>
      <c r="AUD3" s="13">
        <f>IFERROR(__xludf.DUMMYFUNCTION("SUM(ARRAYFORMULA((ABS(FILTER($C:$C,NOT(ISBLANK($C:$C)))-AUD1))*(((ABS(FILTER($C:$C,NOT(ISBLANK($C:$C)))-AUD1)))+1)/2))"),3.72643148E8)</f>
        <v>372643148</v>
      </c>
      <c r="AUE3" s="13">
        <f>IFERROR(__xludf.DUMMYFUNCTION("SUM(ARRAYFORMULA((ABS(FILTER($C:$C,NOT(ISBLANK($C:$C)))-AUE1))*(((ABS(FILTER($C:$C,NOT(ISBLANK($C:$C)))-AUE1)))+1)/2))"),3.73387497E8)</f>
        <v>373387497</v>
      </c>
      <c r="AUF3" s="13">
        <f>IFERROR(__xludf.DUMMYFUNCTION("SUM(ARRAYFORMULA((ABS(FILTER($C:$C,NOT(ISBLANK($C:$C)))-AUF1))*(((ABS(FILTER($C:$C,NOT(ISBLANK($C:$C)))-AUF1)))+1)/2))"),3.74132846E8)</f>
        <v>374132846</v>
      </c>
      <c r="AUG3" s="10">
        <f>IFERROR(__xludf.DUMMYFUNCTION("SUM(ARRAYFORMULA((ABS(FILTER($C:$C,NOT(ISBLANK($C:$C)))-AUG1))*(((ABS(FILTER($C:$C,NOT(ISBLANK($C:$C)))-AUG1)))+1)/2))"),3.74879195E8)</f>
        <v>374879195</v>
      </c>
      <c r="AUH3" s="10">
        <f>IFERROR(__xludf.DUMMYFUNCTION("SUM(ARRAYFORMULA((ABS(FILTER($C:$C,NOT(ISBLANK($C:$C)))-AUH1))*(((ABS(FILTER($C:$C,NOT(ISBLANK($C:$C)))-AUH1)))+1)/2))"),3.75626544E8)</f>
        <v>375626544</v>
      </c>
      <c r="AUI3" s="10">
        <f>IFERROR(__xludf.DUMMYFUNCTION("SUM(ARRAYFORMULA((ABS(FILTER($C:$C,NOT(ISBLANK($C:$C)))-AUI1))*(((ABS(FILTER($C:$C,NOT(ISBLANK($C:$C)))-AUI1)))+1)/2))"),3.76374893E8)</f>
        <v>376374893</v>
      </c>
      <c r="AUJ3" s="10">
        <f>IFERROR(__xludf.DUMMYFUNCTION("SUM(ARRAYFORMULA((ABS(FILTER($C:$C,NOT(ISBLANK($C:$C)))-AUJ1))*(((ABS(FILTER($C:$C,NOT(ISBLANK($C:$C)))-AUJ1)))+1)/2))"),3.77124242E8)</f>
        <v>377124242</v>
      </c>
      <c r="AUK3" s="10">
        <f>IFERROR(__xludf.DUMMYFUNCTION("SUM(ARRAYFORMULA((ABS(FILTER($C:$C,NOT(ISBLANK($C:$C)))-AUK1))*(((ABS(FILTER($C:$C,NOT(ISBLANK($C:$C)))-AUK1)))+1)/2))"),3.77874591E8)</f>
        <v>377874591</v>
      </c>
      <c r="AUL3" s="10">
        <f>IFERROR(__xludf.DUMMYFUNCTION("SUM(ARRAYFORMULA((ABS(FILTER($C:$C,NOT(ISBLANK($C:$C)))-AUL1))*(((ABS(FILTER($C:$C,NOT(ISBLANK($C:$C)))-AUL1)))+1)/2))"),3.7862594E8)</f>
        <v>378625940</v>
      </c>
      <c r="AUM3" s="10">
        <f>IFERROR(__xludf.DUMMYFUNCTION("SUM(ARRAYFORMULA((ABS(FILTER($C:$C,NOT(ISBLANK($C:$C)))-AUM1))*(((ABS(FILTER($C:$C,NOT(ISBLANK($C:$C)))-AUM1)))+1)/2))"),3.79378289E8)</f>
        <v>379378289</v>
      </c>
      <c r="AUN3" s="10">
        <f>IFERROR(__xludf.DUMMYFUNCTION("SUM(ARRAYFORMULA((ABS(FILTER($C:$C,NOT(ISBLANK($C:$C)))-AUN1))*(((ABS(FILTER($C:$C,NOT(ISBLANK($C:$C)))-AUN1)))+1)/2))"),3.8013164E8)</f>
        <v>380131640</v>
      </c>
      <c r="AUO3" s="10">
        <f>IFERROR(__xludf.DUMMYFUNCTION("SUM(ARRAYFORMULA((ABS(FILTER($C:$C,NOT(ISBLANK($C:$C)))-AUO1))*(((ABS(FILTER($C:$C,NOT(ISBLANK($C:$C)))-AUO1)))+1)/2))"),3.80885991E8)</f>
        <v>380885991</v>
      </c>
      <c r="AUP3" s="10">
        <f>IFERROR(__xludf.DUMMYFUNCTION("SUM(ARRAYFORMULA((ABS(FILTER($C:$C,NOT(ISBLANK($C:$C)))-AUP1))*(((ABS(FILTER($C:$C,NOT(ISBLANK($C:$C)))-AUP1)))+1)/2))"),3.81641343E8)</f>
        <v>381641343</v>
      </c>
      <c r="AUQ3" s="10">
        <f>IFERROR(__xludf.DUMMYFUNCTION("SUM(ARRAYFORMULA((ABS(FILTER($C:$C,NOT(ISBLANK($C:$C)))-AUQ1))*(((ABS(FILTER($C:$C,NOT(ISBLANK($C:$C)))-AUQ1)))+1)/2))"),3.82397695E8)</f>
        <v>382397695</v>
      </c>
      <c r="AUR3" s="10">
        <f>IFERROR(__xludf.DUMMYFUNCTION("SUM(ARRAYFORMULA((ABS(FILTER($C:$C,NOT(ISBLANK($C:$C)))-AUR1))*(((ABS(FILTER($C:$C,NOT(ISBLANK($C:$C)))-AUR1)))+1)/2))"),3.83155047E8)</f>
        <v>383155047</v>
      </c>
      <c r="AUS3" s="10">
        <f>IFERROR(__xludf.DUMMYFUNCTION("SUM(ARRAYFORMULA((ABS(FILTER($C:$C,NOT(ISBLANK($C:$C)))-AUS1))*(((ABS(FILTER($C:$C,NOT(ISBLANK($C:$C)))-AUS1)))+1)/2))"),3.83913399E8)</f>
        <v>383913399</v>
      </c>
      <c r="AUT3" s="10">
        <f>IFERROR(__xludf.DUMMYFUNCTION("SUM(ARRAYFORMULA((ABS(FILTER($C:$C,NOT(ISBLANK($C:$C)))-AUT1))*(((ABS(FILTER($C:$C,NOT(ISBLANK($C:$C)))-AUT1)))+1)/2))"),3.84672752E8)</f>
        <v>384672752</v>
      </c>
      <c r="AUU3" s="10">
        <f>IFERROR(__xludf.DUMMYFUNCTION("SUM(ARRAYFORMULA((ABS(FILTER($C:$C,NOT(ISBLANK($C:$C)))-AUU1))*(((ABS(FILTER($C:$C,NOT(ISBLANK($C:$C)))-AUU1)))+1)/2))"),3.85433107E8)</f>
        <v>385433107</v>
      </c>
      <c r="AUV3" s="10">
        <f>IFERROR(__xludf.DUMMYFUNCTION("SUM(ARRAYFORMULA((ABS(FILTER($C:$C,NOT(ISBLANK($C:$C)))-AUV1))*(((ABS(FILTER($C:$C,NOT(ISBLANK($C:$C)))-AUV1)))+1)/2))"),3.86194462E8)</f>
        <v>386194462</v>
      </c>
      <c r="AUW3" s="10">
        <f>IFERROR(__xludf.DUMMYFUNCTION("SUM(ARRAYFORMULA((ABS(FILTER($C:$C,NOT(ISBLANK($C:$C)))-AUW1))*(((ABS(FILTER($C:$C,NOT(ISBLANK($C:$C)))-AUW1)))+1)/2))"),3.86956817E8)</f>
        <v>386956817</v>
      </c>
      <c r="AUX3" s="13">
        <f>IFERROR(__xludf.DUMMYFUNCTION("SUM(ARRAYFORMULA((ABS(FILTER($C:$C,NOT(ISBLANK($C:$C)))-AUX1))*(((ABS(FILTER($C:$C,NOT(ISBLANK($C:$C)))-AUX1)))+1)/2))"),3.87720172E8)</f>
        <v>387720172</v>
      </c>
      <c r="AUY3" s="13">
        <f>IFERROR(__xludf.DUMMYFUNCTION("SUM(ARRAYFORMULA((ABS(FILTER($C:$C,NOT(ISBLANK($C:$C)))-AUY1))*(((ABS(FILTER($C:$C,NOT(ISBLANK($C:$C)))-AUY1)))+1)/2))"),3.88484528E8)</f>
        <v>388484528</v>
      </c>
      <c r="AUZ3" s="13">
        <f>IFERROR(__xludf.DUMMYFUNCTION("SUM(ARRAYFORMULA((ABS(FILTER($C:$C,NOT(ISBLANK($C:$C)))-AUZ1))*(((ABS(FILTER($C:$C,NOT(ISBLANK($C:$C)))-AUZ1)))+1)/2))"),3.89249884E8)</f>
        <v>389249884</v>
      </c>
      <c r="AVA3" s="13">
        <f>IFERROR(__xludf.DUMMYFUNCTION("SUM(ARRAYFORMULA((ABS(FILTER($C:$C,NOT(ISBLANK($C:$C)))-AVA1))*(((ABS(FILTER($C:$C,NOT(ISBLANK($C:$C)))-AVA1)))+1)/2))"),3.9001624E8)</f>
        <v>390016240</v>
      </c>
      <c r="AVB3" s="13">
        <f>IFERROR(__xludf.DUMMYFUNCTION("SUM(ARRAYFORMULA((ABS(FILTER($C:$C,NOT(ISBLANK($C:$C)))-AVB1))*(((ABS(FILTER($C:$C,NOT(ISBLANK($C:$C)))-AVB1)))+1)/2))"),3.90783596E8)</f>
        <v>390783596</v>
      </c>
      <c r="AVC3" s="13">
        <f>IFERROR(__xludf.DUMMYFUNCTION("SUM(ARRAYFORMULA((ABS(FILTER($C:$C,NOT(ISBLANK($C:$C)))-AVC1))*(((ABS(FILTER($C:$C,NOT(ISBLANK($C:$C)))-AVC1)))+1)/2))"),3.91551952E8)</f>
        <v>391551952</v>
      </c>
      <c r="AVD3" s="13">
        <f>IFERROR(__xludf.DUMMYFUNCTION("SUM(ARRAYFORMULA((ABS(FILTER($C:$C,NOT(ISBLANK($C:$C)))-AVD1))*(((ABS(FILTER($C:$C,NOT(ISBLANK($C:$C)))-AVD1)))+1)/2))"),3.92321309E8)</f>
        <v>392321309</v>
      </c>
      <c r="AVE3" s="13">
        <f>IFERROR(__xludf.DUMMYFUNCTION("SUM(ARRAYFORMULA((ABS(FILTER($C:$C,NOT(ISBLANK($C:$C)))-AVE1))*(((ABS(FILTER($C:$C,NOT(ISBLANK($C:$C)))-AVE1)))+1)/2))"),3.93091667E8)</f>
        <v>393091667</v>
      </c>
      <c r="AVF3" s="13">
        <f>IFERROR(__xludf.DUMMYFUNCTION("SUM(ARRAYFORMULA((ABS(FILTER($C:$C,NOT(ISBLANK($C:$C)))-AVF1))*(((ABS(FILTER($C:$C,NOT(ISBLANK($C:$C)))-AVF1)))+1)/2))"),3.93863025E8)</f>
        <v>393863025</v>
      </c>
      <c r="AVG3" s="13">
        <f>IFERROR(__xludf.DUMMYFUNCTION("SUM(ARRAYFORMULA((ABS(FILTER($C:$C,NOT(ISBLANK($C:$C)))-AVG1))*(((ABS(FILTER($C:$C,NOT(ISBLANK($C:$C)))-AVG1)))+1)/2))"),3.94635383E8)</f>
        <v>394635383</v>
      </c>
      <c r="AVH3" s="13">
        <f>IFERROR(__xludf.DUMMYFUNCTION("SUM(ARRAYFORMULA((ABS(FILTER($C:$C,NOT(ISBLANK($C:$C)))-AVH1))*(((ABS(FILTER($C:$C,NOT(ISBLANK($C:$C)))-AVH1)))+1)/2))"),3.95408741E8)</f>
        <v>395408741</v>
      </c>
      <c r="AVI3" s="13">
        <f>IFERROR(__xludf.DUMMYFUNCTION("SUM(ARRAYFORMULA((ABS(FILTER($C:$C,NOT(ISBLANK($C:$C)))-AVI1))*(((ABS(FILTER($C:$C,NOT(ISBLANK($C:$C)))-AVI1)))+1)/2))"),3.96183099E8)</f>
        <v>396183099</v>
      </c>
      <c r="AVJ3" s="13">
        <f>IFERROR(__xludf.DUMMYFUNCTION("SUM(ARRAYFORMULA((ABS(FILTER($C:$C,NOT(ISBLANK($C:$C)))-AVJ1))*(((ABS(FILTER($C:$C,NOT(ISBLANK($C:$C)))-AVJ1)))+1)/2))"),3.96958457E8)</f>
        <v>396958457</v>
      </c>
      <c r="AVK3" s="13">
        <f>IFERROR(__xludf.DUMMYFUNCTION("SUM(ARRAYFORMULA((ABS(FILTER($C:$C,NOT(ISBLANK($C:$C)))-AVK1))*(((ABS(FILTER($C:$C,NOT(ISBLANK($C:$C)))-AVK1)))+1)/2))"),3.97734815E8)</f>
        <v>397734815</v>
      </c>
      <c r="AVL3" s="13">
        <f>IFERROR(__xludf.DUMMYFUNCTION("SUM(ARRAYFORMULA((ABS(FILTER($C:$C,NOT(ISBLANK($C:$C)))-AVL1))*(((ABS(FILTER($C:$C,NOT(ISBLANK($C:$C)))-AVL1)))+1)/2))"),3.98512173E8)</f>
        <v>398512173</v>
      </c>
      <c r="AVM3" s="13">
        <f>IFERROR(__xludf.DUMMYFUNCTION("SUM(ARRAYFORMULA((ABS(FILTER($C:$C,NOT(ISBLANK($C:$C)))-AVM1))*(((ABS(FILTER($C:$C,NOT(ISBLANK($C:$C)))-AVM1)))+1)/2))"),3.99290531E8)</f>
        <v>399290531</v>
      </c>
      <c r="AVN3" s="13">
        <f>IFERROR(__xludf.DUMMYFUNCTION("SUM(ARRAYFORMULA((ABS(FILTER($C:$C,NOT(ISBLANK($C:$C)))-AVN1))*(((ABS(FILTER($C:$C,NOT(ISBLANK($C:$C)))-AVN1)))+1)/2))"),4.00069889E8)</f>
        <v>400069889</v>
      </c>
      <c r="AVO3" s="10">
        <f>IFERROR(__xludf.DUMMYFUNCTION("SUM(ARRAYFORMULA((ABS(FILTER($C:$C,NOT(ISBLANK($C:$C)))-AVO1))*(((ABS(FILTER($C:$C,NOT(ISBLANK($C:$C)))-AVO1)))+1)/2))"),4.00850247E8)</f>
        <v>400850247</v>
      </c>
      <c r="AVP3" s="10">
        <f>IFERROR(__xludf.DUMMYFUNCTION("SUM(ARRAYFORMULA((ABS(FILTER($C:$C,NOT(ISBLANK($C:$C)))-AVP1))*(((ABS(FILTER($C:$C,NOT(ISBLANK($C:$C)))-AVP1)))+1)/2))"),4.01631605E8)</f>
        <v>401631605</v>
      </c>
      <c r="AVQ3" s="10">
        <f>IFERROR(__xludf.DUMMYFUNCTION("SUM(ARRAYFORMULA((ABS(FILTER($C:$C,NOT(ISBLANK($C:$C)))-AVQ1))*(((ABS(FILTER($C:$C,NOT(ISBLANK($C:$C)))-AVQ1)))+1)/2))"),4.02413963E8)</f>
        <v>402413963</v>
      </c>
      <c r="AVR3" s="10">
        <f>IFERROR(__xludf.DUMMYFUNCTION("SUM(ARRAYFORMULA((ABS(FILTER($C:$C,NOT(ISBLANK($C:$C)))-AVR1))*(((ABS(FILTER($C:$C,NOT(ISBLANK($C:$C)))-AVR1)))+1)/2))"),4.03197322E8)</f>
        <v>403197322</v>
      </c>
      <c r="AVS3" s="10">
        <f>IFERROR(__xludf.DUMMYFUNCTION("SUM(ARRAYFORMULA((ABS(FILTER($C:$C,NOT(ISBLANK($C:$C)))-AVS1))*(((ABS(FILTER($C:$C,NOT(ISBLANK($C:$C)))-AVS1)))+1)/2))"),4.03981681E8)</f>
        <v>403981681</v>
      </c>
      <c r="AVT3" s="10">
        <f>IFERROR(__xludf.DUMMYFUNCTION("SUM(ARRAYFORMULA((ABS(FILTER($C:$C,NOT(ISBLANK($C:$C)))-AVT1))*(((ABS(FILTER($C:$C,NOT(ISBLANK($C:$C)))-AVT1)))+1)/2))"),4.04767041E8)</f>
        <v>404767041</v>
      </c>
      <c r="AVU3" s="10">
        <f>IFERROR(__xludf.DUMMYFUNCTION("SUM(ARRAYFORMULA((ABS(FILTER($C:$C,NOT(ISBLANK($C:$C)))-AVU1))*(((ABS(FILTER($C:$C,NOT(ISBLANK($C:$C)))-AVU1)))+1)/2))"),4.05553401E8)</f>
        <v>405553401</v>
      </c>
      <c r="AVV3" s="10">
        <f>IFERROR(__xludf.DUMMYFUNCTION("SUM(ARRAYFORMULA((ABS(FILTER($C:$C,NOT(ISBLANK($C:$C)))-AVV1))*(((ABS(FILTER($C:$C,NOT(ISBLANK($C:$C)))-AVV1)))+1)/2))"),4.06340761E8)</f>
        <v>406340761</v>
      </c>
      <c r="AVW3" s="10">
        <f>IFERROR(__xludf.DUMMYFUNCTION("SUM(ARRAYFORMULA((ABS(FILTER($C:$C,NOT(ISBLANK($C:$C)))-AVW1))*(((ABS(FILTER($C:$C,NOT(ISBLANK($C:$C)))-AVW1)))+1)/2))"),4.07129121E8)</f>
        <v>407129121</v>
      </c>
      <c r="AVX3" s="10">
        <f>IFERROR(__xludf.DUMMYFUNCTION("SUM(ARRAYFORMULA((ABS(FILTER($C:$C,NOT(ISBLANK($C:$C)))-AVX1))*(((ABS(FILTER($C:$C,NOT(ISBLANK($C:$C)))-AVX1)))+1)/2))"),4.07918481E8)</f>
        <v>407918481</v>
      </c>
      <c r="AVY3" s="10">
        <f>IFERROR(__xludf.DUMMYFUNCTION("SUM(ARRAYFORMULA((ABS(FILTER($C:$C,NOT(ISBLANK($C:$C)))-AVY1))*(((ABS(FILTER($C:$C,NOT(ISBLANK($C:$C)))-AVY1)))+1)/2))"),4.08708841E8)</f>
        <v>408708841</v>
      </c>
      <c r="AVZ3" s="10">
        <f>IFERROR(__xludf.DUMMYFUNCTION("SUM(ARRAYFORMULA((ABS(FILTER($C:$C,NOT(ISBLANK($C:$C)))-AVZ1))*(((ABS(FILTER($C:$C,NOT(ISBLANK($C:$C)))-AVZ1)))+1)/2))"),4.09500201E8)</f>
        <v>409500201</v>
      </c>
      <c r="AWA3" s="10">
        <f>IFERROR(__xludf.DUMMYFUNCTION("SUM(ARRAYFORMULA((ABS(FILTER($C:$C,NOT(ISBLANK($C:$C)))-AWA1))*(((ABS(FILTER($C:$C,NOT(ISBLANK($C:$C)))-AWA1)))+1)/2))"),4.10292563E8)</f>
        <v>410292563</v>
      </c>
      <c r="AWB3" s="10">
        <f>IFERROR(__xludf.DUMMYFUNCTION("SUM(ARRAYFORMULA((ABS(FILTER($C:$C,NOT(ISBLANK($C:$C)))-AWB1))*(((ABS(FILTER($C:$C,NOT(ISBLANK($C:$C)))-AWB1)))+1)/2))"),4.11085925E8)</f>
        <v>411085925</v>
      </c>
      <c r="AWC3" s="10">
        <f>IFERROR(__xludf.DUMMYFUNCTION("SUM(ARRAYFORMULA((ABS(FILTER($C:$C,NOT(ISBLANK($C:$C)))-AWC1))*(((ABS(FILTER($C:$C,NOT(ISBLANK($C:$C)))-AWC1)))+1)/2))"),4.11880287E8)</f>
        <v>411880287</v>
      </c>
      <c r="AWD3" s="10">
        <f>IFERROR(__xludf.DUMMYFUNCTION("SUM(ARRAYFORMULA((ABS(FILTER($C:$C,NOT(ISBLANK($C:$C)))-AWD1))*(((ABS(FILTER($C:$C,NOT(ISBLANK($C:$C)))-AWD1)))+1)/2))"),4.12675649E8)</f>
        <v>412675649</v>
      </c>
      <c r="AWE3" s="10">
        <f>IFERROR(__xludf.DUMMYFUNCTION("SUM(ARRAYFORMULA((ABS(FILTER($C:$C,NOT(ISBLANK($C:$C)))-AWE1))*(((ABS(FILTER($C:$C,NOT(ISBLANK($C:$C)))-AWE1)))+1)/2))"),4.13472011E8)</f>
        <v>413472011</v>
      </c>
      <c r="AWF3" s="13">
        <f>IFERROR(__xludf.DUMMYFUNCTION("SUM(ARRAYFORMULA((ABS(FILTER($C:$C,NOT(ISBLANK($C:$C)))-AWF1))*(((ABS(FILTER($C:$C,NOT(ISBLANK($C:$C)))-AWF1)))+1)/2))"),4.14269373E8)</f>
        <v>414269373</v>
      </c>
      <c r="AWG3" s="13">
        <f>IFERROR(__xludf.DUMMYFUNCTION("SUM(ARRAYFORMULA((ABS(FILTER($C:$C,NOT(ISBLANK($C:$C)))-AWG1))*(((ABS(FILTER($C:$C,NOT(ISBLANK($C:$C)))-AWG1)))+1)/2))"),4.15067735E8)</f>
        <v>415067735</v>
      </c>
      <c r="AWH3" s="13">
        <f>IFERROR(__xludf.DUMMYFUNCTION("SUM(ARRAYFORMULA((ABS(FILTER($C:$C,NOT(ISBLANK($C:$C)))-AWH1))*(((ABS(FILTER($C:$C,NOT(ISBLANK($C:$C)))-AWH1)))+1)/2))"),4.15867097E8)</f>
        <v>415867097</v>
      </c>
      <c r="AWI3" s="13">
        <f>IFERROR(__xludf.DUMMYFUNCTION("SUM(ARRAYFORMULA((ABS(FILTER($C:$C,NOT(ISBLANK($C:$C)))-AWI1))*(((ABS(FILTER($C:$C,NOT(ISBLANK($C:$C)))-AWI1)))+1)/2))"),4.16667459E8)</f>
        <v>416667459</v>
      </c>
      <c r="AWJ3" s="13">
        <f>IFERROR(__xludf.DUMMYFUNCTION("SUM(ARRAYFORMULA((ABS(FILTER($C:$C,NOT(ISBLANK($C:$C)))-AWJ1))*(((ABS(FILTER($C:$C,NOT(ISBLANK($C:$C)))-AWJ1)))+1)/2))"),4.17468821E8)</f>
        <v>417468821</v>
      </c>
      <c r="AWK3" s="13">
        <f>IFERROR(__xludf.DUMMYFUNCTION("SUM(ARRAYFORMULA((ABS(FILTER($C:$C,NOT(ISBLANK($C:$C)))-AWK1))*(((ABS(FILTER($C:$C,NOT(ISBLANK($C:$C)))-AWK1)))+1)/2))"),4.18271183E8)</f>
        <v>418271183</v>
      </c>
      <c r="AWL3" s="13">
        <f>IFERROR(__xludf.DUMMYFUNCTION("SUM(ARRAYFORMULA((ABS(FILTER($C:$C,NOT(ISBLANK($C:$C)))-AWL1))*(((ABS(FILTER($C:$C,NOT(ISBLANK($C:$C)))-AWL1)))+1)/2))"),4.19074545E8)</f>
        <v>419074545</v>
      </c>
      <c r="AWM3" s="13">
        <f>IFERROR(__xludf.DUMMYFUNCTION("SUM(ARRAYFORMULA((ABS(FILTER($C:$C,NOT(ISBLANK($C:$C)))-AWM1))*(((ABS(FILTER($C:$C,NOT(ISBLANK($C:$C)))-AWM1)))+1)/2))"),4.19878907E8)</f>
        <v>419878907</v>
      </c>
      <c r="AWN3" s="13">
        <f>IFERROR(__xludf.DUMMYFUNCTION("SUM(ARRAYFORMULA((ABS(FILTER($C:$C,NOT(ISBLANK($C:$C)))-AWN1))*(((ABS(FILTER($C:$C,NOT(ISBLANK($C:$C)))-AWN1)))+1)/2))"),4.20684269E8)</f>
        <v>420684269</v>
      </c>
      <c r="AWO3" s="13">
        <f>IFERROR(__xludf.DUMMYFUNCTION("SUM(ARRAYFORMULA((ABS(FILTER($C:$C,NOT(ISBLANK($C:$C)))-AWO1))*(((ABS(FILTER($C:$C,NOT(ISBLANK($C:$C)))-AWO1)))+1)/2))"),4.21490631E8)</f>
        <v>421490631</v>
      </c>
      <c r="AWP3" s="13">
        <f>IFERROR(__xludf.DUMMYFUNCTION("SUM(ARRAYFORMULA((ABS(FILTER($C:$C,NOT(ISBLANK($C:$C)))-AWP1))*(((ABS(FILTER($C:$C,NOT(ISBLANK($C:$C)))-AWP1)))+1)/2))"),4.22297994E8)</f>
        <v>422297994</v>
      </c>
      <c r="AWQ3" s="13">
        <f>IFERROR(__xludf.DUMMYFUNCTION("SUM(ARRAYFORMULA((ABS(FILTER($C:$C,NOT(ISBLANK($C:$C)))-AWQ1))*(((ABS(FILTER($C:$C,NOT(ISBLANK($C:$C)))-AWQ1)))+1)/2))"),4.23106357E8)</f>
        <v>423106357</v>
      </c>
      <c r="AWR3" s="13">
        <f>IFERROR(__xludf.DUMMYFUNCTION("SUM(ARRAYFORMULA((ABS(FILTER($C:$C,NOT(ISBLANK($C:$C)))-AWR1))*(((ABS(FILTER($C:$C,NOT(ISBLANK($C:$C)))-AWR1)))+1)/2))"),4.23915721E8)</f>
        <v>423915721</v>
      </c>
      <c r="AWS3" s="13">
        <f>IFERROR(__xludf.DUMMYFUNCTION("SUM(ARRAYFORMULA((ABS(FILTER($C:$C,NOT(ISBLANK($C:$C)))-AWS1))*(((ABS(FILTER($C:$C,NOT(ISBLANK($C:$C)))-AWS1)))+1)/2))"),4.24726085E8)</f>
        <v>424726085</v>
      </c>
      <c r="AWT3" s="13">
        <f>IFERROR(__xludf.DUMMYFUNCTION("SUM(ARRAYFORMULA((ABS(FILTER($C:$C,NOT(ISBLANK($C:$C)))-AWT1))*(((ABS(FILTER($C:$C,NOT(ISBLANK($C:$C)))-AWT1)))+1)/2))"),4.25537451E8)</f>
        <v>425537451</v>
      </c>
      <c r="AWU3" s="13">
        <f>IFERROR(__xludf.DUMMYFUNCTION("SUM(ARRAYFORMULA((ABS(FILTER($C:$C,NOT(ISBLANK($C:$C)))-AWU1))*(((ABS(FILTER($C:$C,NOT(ISBLANK($C:$C)))-AWU1)))+1)/2))"),4.26349817E8)</f>
        <v>426349817</v>
      </c>
      <c r="AWV3" s="13">
        <f>IFERROR(__xludf.DUMMYFUNCTION("SUM(ARRAYFORMULA((ABS(FILTER($C:$C,NOT(ISBLANK($C:$C)))-AWV1))*(((ABS(FILTER($C:$C,NOT(ISBLANK($C:$C)))-AWV1)))+1)/2))"),4.27163183E8)</f>
        <v>427163183</v>
      </c>
      <c r="AWW3" s="10">
        <f>IFERROR(__xludf.DUMMYFUNCTION("SUM(ARRAYFORMULA((ABS(FILTER($C:$C,NOT(ISBLANK($C:$C)))-AWW1))*(((ABS(FILTER($C:$C,NOT(ISBLANK($C:$C)))-AWW1)))+1)/2))"),4.27977549E8)</f>
        <v>427977549</v>
      </c>
      <c r="AWX3" s="10">
        <f>IFERROR(__xludf.DUMMYFUNCTION("SUM(ARRAYFORMULA((ABS(FILTER($C:$C,NOT(ISBLANK($C:$C)))-AWX1))*(((ABS(FILTER($C:$C,NOT(ISBLANK($C:$C)))-AWX1)))+1)/2))"),4.28792915E8)</f>
        <v>428792915</v>
      </c>
      <c r="AWY3" s="10">
        <f>IFERROR(__xludf.DUMMYFUNCTION("SUM(ARRAYFORMULA((ABS(FILTER($C:$C,NOT(ISBLANK($C:$C)))-AWY1))*(((ABS(FILTER($C:$C,NOT(ISBLANK($C:$C)))-AWY1)))+1)/2))"),4.29609281E8)</f>
        <v>429609281</v>
      </c>
      <c r="AWZ3" s="10">
        <f>IFERROR(__xludf.DUMMYFUNCTION("SUM(ARRAYFORMULA((ABS(FILTER($C:$C,NOT(ISBLANK($C:$C)))-AWZ1))*(((ABS(FILTER($C:$C,NOT(ISBLANK($C:$C)))-AWZ1)))+1)/2))"),4.30426648E8)</f>
        <v>430426648</v>
      </c>
      <c r="AXA3" s="10">
        <f>IFERROR(__xludf.DUMMYFUNCTION("SUM(ARRAYFORMULA((ABS(FILTER($C:$C,NOT(ISBLANK($C:$C)))-AXA1))*(((ABS(FILTER($C:$C,NOT(ISBLANK($C:$C)))-AXA1)))+1)/2))"),4.31245015E8)</f>
        <v>431245015</v>
      </c>
      <c r="AXB3" s="10">
        <f>IFERROR(__xludf.DUMMYFUNCTION("SUM(ARRAYFORMULA((ABS(FILTER($C:$C,NOT(ISBLANK($C:$C)))-AXB1))*(((ABS(FILTER($C:$C,NOT(ISBLANK($C:$C)))-AXB1)))+1)/2))"),4.32064382E8)</f>
        <v>432064382</v>
      </c>
      <c r="AXC3" s="10">
        <f>IFERROR(__xludf.DUMMYFUNCTION("SUM(ARRAYFORMULA((ABS(FILTER($C:$C,NOT(ISBLANK($C:$C)))-AXC1))*(((ABS(FILTER($C:$C,NOT(ISBLANK($C:$C)))-AXC1)))+1)/2))"),4.32884749E8)</f>
        <v>432884749</v>
      </c>
      <c r="AXD3" s="10">
        <f>IFERROR(__xludf.DUMMYFUNCTION("SUM(ARRAYFORMULA((ABS(FILTER($C:$C,NOT(ISBLANK($C:$C)))-AXD1))*(((ABS(FILTER($C:$C,NOT(ISBLANK($C:$C)))-AXD1)))+1)/2))"),4.33706116E8)</f>
        <v>433706116</v>
      </c>
      <c r="AXE3" s="10">
        <f>IFERROR(__xludf.DUMMYFUNCTION("SUM(ARRAYFORMULA((ABS(FILTER($C:$C,NOT(ISBLANK($C:$C)))-AXE1))*(((ABS(FILTER($C:$C,NOT(ISBLANK($C:$C)))-AXE1)))+1)/2))"),4.34528483E8)</f>
        <v>434528483</v>
      </c>
      <c r="AXF3" s="10">
        <f>IFERROR(__xludf.DUMMYFUNCTION("SUM(ARRAYFORMULA((ABS(FILTER($C:$C,NOT(ISBLANK($C:$C)))-AXF1))*(((ABS(FILTER($C:$C,NOT(ISBLANK($C:$C)))-AXF1)))+1)/2))"),4.3535185E8)</f>
        <v>435351850</v>
      </c>
      <c r="AXG3" s="10">
        <f>IFERROR(__xludf.DUMMYFUNCTION("SUM(ARRAYFORMULA((ABS(FILTER($C:$C,NOT(ISBLANK($C:$C)))-AXG1))*(((ABS(FILTER($C:$C,NOT(ISBLANK($C:$C)))-AXG1)))+1)/2))"),4.36176217E8)</f>
        <v>436176217</v>
      </c>
      <c r="AXH3" s="10">
        <f>IFERROR(__xludf.DUMMYFUNCTION("SUM(ARRAYFORMULA((ABS(FILTER($C:$C,NOT(ISBLANK($C:$C)))-AXH1))*(((ABS(FILTER($C:$C,NOT(ISBLANK($C:$C)))-AXH1)))+1)/2))"),4.37001584E8)</f>
        <v>437001584</v>
      </c>
      <c r="AXI3" s="10">
        <f>IFERROR(__xludf.DUMMYFUNCTION("SUM(ARRAYFORMULA((ABS(FILTER($C:$C,NOT(ISBLANK($C:$C)))-AXI1))*(((ABS(FILTER($C:$C,NOT(ISBLANK($C:$C)))-AXI1)))+1)/2))"),4.37827951E8)</f>
        <v>437827951</v>
      </c>
      <c r="AXJ3" s="10">
        <f>IFERROR(__xludf.DUMMYFUNCTION("SUM(ARRAYFORMULA((ABS(FILTER($C:$C,NOT(ISBLANK($C:$C)))-AXJ1))*(((ABS(FILTER($C:$C,NOT(ISBLANK($C:$C)))-AXJ1)))+1)/2))"),4.3865532E8)</f>
        <v>438655320</v>
      </c>
      <c r="AXK3" s="10">
        <f>IFERROR(__xludf.DUMMYFUNCTION("SUM(ARRAYFORMULA((ABS(FILTER($C:$C,NOT(ISBLANK($C:$C)))-AXK1))*(((ABS(FILTER($C:$C,NOT(ISBLANK($C:$C)))-AXK1)))+1)/2))"),4.39483689E8)</f>
        <v>439483689</v>
      </c>
      <c r="AXL3" s="10">
        <f>IFERROR(__xludf.DUMMYFUNCTION("SUM(ARRAYFORMULA((ABS(FILTER($C:$C,NOT(ISBLANK($C:$C)))-AXL1))*(((ABS(FILTER($C:$C,NOT(ISBLANK($C:$C)))-AXL1)))+1)/2))"),4.40313058E8)</f>
        <v>440313058</v>
      </c>
      <c r="AXM3" s="10">
        <f>IFERROR(__xludf.DUMMYFUNCTION("SUM(ARRAYFORMULA((ABS(FILTER($C:$C,NOT(ISBLANK($C:$C)))-AXM1))*(((ABS(FILTER($C:$C,NOT(ISBLANK($C:$C)))-AXM1)))+1)/2))"),4.41143427E8)</f>
        <v>441143427</v>
      </c>
      <c r="AXN3" s="13">
        <f>IFERROR(__xludf.DUMMYFUNCTION("SUM(ARRAYFORMULA((ABS(FILTER($C:$C,NOT(ISBLANK($C:$C)))-AXN1))*(((ABS(FILTER($C:$C,NOT(ISBLANK($C:$C)))-AXN1)))+1)/2))"),4.41974796E8)</f>
        <v>441974796</v>
      </c>
      <c r="AXO3" s="13">
        <f>IFERROR(__xludf.DUMMYFUNCTION("SUM(ARRAYFORMULA((ABS(FILTER($C:$C,NOT(ISBLANK($C:$C)))-AXO1))*(((ABS(FILTER($C:$C,NOT(ISBLANK($C:$C)))-AXO1)))+1)/2))"),4.42807165E8)</f>
        <v>442807165</v>
      </c>
      <c r="AXP3" s="13">
        <f>IFERROR(__xludf.DUMMYFUNCTION("SUM(ARRAYFORMULA((ABS(FILTER($C:$C,NOT(ISBLANK($C:$C)))-AXP1))*(((ABS(FILTER($C:$C,NOT(ISBLANK($C:$C)))-AXP1)))+1)/2))"),4.43640534E8)</f>
        <v>443640534</v>
      </c>
      <c r="AXQ3" s="13">
        <f>IFERROR(__xludf.DUMMYFUNCTION("SUM(ARRAYFORMULA((ABS(FILTER($C:$C,NOT(ISBLANK($C:$C)))-AXQ1))*(((ABS(FILTER($C:$C,NOT(ISBLANK($C:$C)))-AXQ1)))+1)/2))"),4.44474903E8)</f>
        <v>444474903</v>
      </c>
      <c r="AXR3" s="13">
        <f>IFERROR(__xludf.DUMMYFUNCTION("SUM(ARRAYFORMULA((ABS(FILTER($C:$C,NOT(ISBLANK($C:$C)))-AXR1))*(((ABS(FILTER($C:$C,NOT(ISBLANK($C:$C)))-AXR1)))+1)/2))"),4.45310273E8)</f>
        <v>445310273</v>
      </c>
      <c r="AXS3" s="13">
        <f>IFERROR(__xludf.DUMMYFUNCTION("SUM(ARRAYFORMULA((ABS(FILTER($C:$C,NOT(ISBLANK($C:$C)))-AXS1))*(((ABS(FILTER($C:$C,NOT(ISBLANK($C:$C)))-AXS1)))+1)/2))"),4.46146643E8)</f>
        <v>446146643</v>
      </c>
      <c r="AXT3" s="13">
        <f>IFERROR(__xludf.DUMMYFUNCTION("SUM(ARRAYFORMULA((ABS(FILTER($C:$C,NOT(ISBLANK($C:$C)))-AXT1))*(((ABS(FILTER($C:$C,NOT(ISBLANK($C:$C)))-AXT1)))+1)/2))"),4.46984014E8)</f>
        <v>446984014</v>
      </c>
      <c r="AXU3" s="13">
        <f>IFERROR(__xludf.DUMMYFUNCTION("SUM(ARRAYFORMULA((ABS(FILTER($C:$C,NOT(ISBLANK($C:$C)))-AXU1))*(((ABS(FILTER($C:$C,NOT(ISBLANK($C:$C)))-AXU1)))+1)/2))"),4.47822385E8)</f>
        <v>447822385</v>
      </c>
      <c r="AXV3" s="13">
        <f>IFERROR(__xludf.DUMMYFUNCTION("SUM(ARRAYFORMULA((ABS(FILTER($C:$C,NOT(ISBLANK($C:$C)))-AXV1))*(((ABS(FILTER($C:$C,NOT(ISBLANK($C:$C)))-AXV1)))+1)/2))"),4.48661756E8)</f>
        <v>448661756</v>
      </c>
      <c r="AXW3" s="13">
        <f>IFERROR(__xludf.DUMMYFUNCTION("SUM(ARRAYFORMULA((ABS(FILTER($C:$C,NOT(ISBLANK($C:$C)))-AXW1))*(((ABS(FILTER($C:$C,NOT(ISBLANK($C:$C)))-AXW1)))+1)/2))"),4.49502127E8)</f>
        <v>449502127</v>
      </c>
      <c r="AXX3" s="13">
        <f>IFERROR(__xludf.DUMMYFUNCTION("SUM(ARRAYFORMULA((ABS(FILTER($C:$C,NOT(ISBLANK($C:$C)))-AXX1))*(((ABS(FILTER($C:$C,NOT(ISBLANK($C:$C)))-AXX1)))+1)/2))"),4.50343498E8)</f>
        <v>450343498</v>
      </c>
      <c r="AXY3" s="13">
        <f>IFERROR(__xludf.DUMMYFUNCTION("SUM(ARRAYFORMULA((ABS(FILTER($C:$C,NOT(ISBLANK($C:$C)))-AXY1))*(((ABS(FILTER($C:$C,NOT(ISBLANK($C:$C)))-AXY1)))+1)/2))"),4.51185869E8)</f>
        <v>451185869</v>
      </c>
      <c r="AXZ3" s="13">
        <f>IFERROR(__xludf.DUMMYFUNCTION("SUM(ARRAYFORMULA((ABS(FILTER($C:$C,NOT(ISBLANK($C:$C)))-AXZ1))*(((ABS(FILTER($C:$C,NOT(ISBLANK($C:$C)))-AXZ1)))+1)/2))"),4.5202924E8)</f>
        <v>452029240</v>
      </c>
      <c r="AYA3" s="13">
        <f>IFERROR(__xludf.DUMMYFUNCTION("SUM(ARRAYFORMULA((ABS(FILTER($C:$C,NOT(ISBLANK($C:$C)))-AYA1))*(((ABS(FILTER($C:$C,NOT(ISBLANK($C:$C)))-AYA1)))+1)/2))"),4.52873611E8)</f>
        <v>452873611</v>
      </c>
      <c r="AYB3" s="13">
        <f>IFERROR(__xludf.DUMMYFUNCTION("SUM(ARRAYFORMULA((ABS(FILTER($C:$C,NOT(ISBLANK($C:$C)))-AYB1))*(((ABS(FILTER($C:$C,NOT(ISBLANK($C:$C)))-AYB1)))+1)/2))"),4.53718982E8)</f>
        <v>453718982</v>
      </c>
      <c r="AYC3" s="13">
        <f>IFERROR(__xludf.DUMMYFUNCTION("SUM(ARRAYFORMULA((ABS(FILTER($C:$C,NOT(ISBLANK($C:$C)))-AYC1))*(((ABS(FILTER($C:$C,NOT(ISBLANK($C:$C)))-AYC1)))+1)/2))"),4.54565355E8)</f>
        <v>454565355</v>
      </c>
      <c r="AYD3" s="13">
        <f>IFERROR(__xludf.DUMMYFUNCTION("SUM(ARRAYFORMULA((ABS(FILTER($C:$C,NOT(ISBLANK($C:$C)))-AYD1))*(((ABS(FILTER($C:$C,NOT(ISBLANK($C:$C)))-AYD1)))+1)/2))"),4.55412728E8)</f>
        <v>455412728</v>
      </c>
      <c r="AYE3" s="10">
        <f>IFERROR(__xludf.DUMMYFUNCTION("SUM(ARRAYFORMULA((ABS(FILTER($C:$C,NOT(ISBLANK($C:$C)))-AYE1))*(((ABS(FILTER($C:$C,NOT(ISBLANK($C:$C)))-AYE1)))+1)/2))"),4.56261101E8)</f>
        <v>456261101</v>
      </c>
      <c r="AYF3" s="10">
        <f>IFERROR(__xludf.DUMMYFUNCTION("SUM(ARRAYFORMULA((ABS(FILTER($C:$C,NOT(ISBLANK($C:$C)))-AYF1))*(((ABS(FILTER($C:$C,NOT(ISBLANK($C:$C)))-AYF1)))+1)/2))"),4.57110474E8)</f>
        <v>457110474</v>
      </c>
      <c r="AYG3" s="10">
        <f>IFERROR(__xludf.DUMMYFUNCTION("SUM(ARRAYFORMULA((ABS(FILTER($C:$C,NOT(ISBLANK($C:$C)))-AYG1))*(((ABS(FILTER($C:$C,NOT(ISBLANK($C:$C)))-AYG1)))+1)/2))"),4.57960847E8)</f>
        <v>457960847</v>
      </c>
      <c r="AYH3" s="10">
        <f>IFERROR(__xludf.DUMMYFUNCTION("SUM(ARRAYFORMULA((ABS(FILTER($C:$C,NOT(ISBLANK($C:$C)))-AYH1))*(((ABS(FILTER($C:$C,NOT(ISBLANK($C:$C)))-AYH1)))+1)/2))"),4.5881222E8)</f>
        <v>458812220</v>
      </c>
      <c r="AYI3" s="10">
        <f>IFERROR(__xludf.DUMMYFUNCTION("SUM(ARRAYFORMULA((ABS(FILTER($C:$C,NOT(ISBLANK($C:$C)))-AYI1))*(((ABS(FILTER($C:$C,NOT(ISBLANK($C:$C)))-AYI1)))+1)/2))"),4.59664593E8)</f>
        <v>459664593</v>
      </c>
      <c r="AYJ3" s="10">
        <f>IFERROR(__xludf.DUMMYFUNCTION("SUM(ARRAYFORMULA((ABS(FILTER($C:$C,NOT(ISBLANK($C:$C)))-AYJ1))*(((ABS(FILTER($C:$C,NOT(ISBLANK($C:$C)))-AYJ1)))+1)/2))"),4.60517966E8)</f>
        <v>460517966</v>
      </c>
      <c r="AYK3" s="10">
        <f>IFERROR(__xludf.DUMMYFUNCTION("SUM(ARRAYFORMULA((ABS(FILTER($C:$C,NOT(ISBLANK($C:$C)))-AYK1))*(((ABS(FILTER($C:$C,NOT(ISBLANK($C:$C)))-AYK1)))+1)/2))"),4.61372339E8)</f>
        <v>461372339</v>
      </c>
      <c r="AYL3" s="10">
        <f>IFERROR(__xludf.DUMMYFUNCTION("SUM(ARRAYFORMULA((ABS(FILTER($C:$C,NOT(ISBLANK($C:$C)))-AYL1))*(((ABS(FILTER($C:$C,NOT(ISBLANK($C:$C)))-AYL1)))+1)/2))"),4.62227712E8)</f>
        <v>462227712</v>
      </c>
      <c r="AYM3" s="10">
        <f>IFERROR(__xludf.DUMMYFUNCTION("SUM(ARRAYFORMULA((ABS(FILTER($C:$C,NOT(ISBLANK($C:$C)))-AYM1))*(((ABS(FILTER($C:$C,NOT(ISBLANK($C:$C)))-AYM1)))+1)/2))"),4.63084085E8)</f>
        <v>463084085</v>
      </c>
      <c r="AYN3" s="10">
        <f>IFERROR(__xludf.DUMMYFUNCTION("SUM(ARRAYFORMULA((ABS(FILTER($C:$C,NOT(ISBLANK($C:$C)))-AYN1))*(((ABS(FILTER($C:$C,NOT(ISBLANK($C:$C)))-AYN1)))+1)/2))"),4.63941458E8)</f>
        <v>463941458</v>
      </c>
      <c r="AYO3" s="10">
        <f>IFERROR(__xludf.DUMMYFUNCTION("SUM(ARRAYFORMULA((ABS(FILTER($C:$C,NOT(ISBLANK($C:$C)))-AYO1))*(((ABS(FILTER($C:$C,NOT(ISBLANK($C:$C)))-AYO1)))+1)/2))"),4.64799832E8)</f>
        <v>464799832</v>
      </c>
      <c r="AYP3" s="10">
        <f>IFERROR(__xludf.DUMMYFUNCTION("SUM(ARRAYFORMULA((ABS(FILTER($C:$C,NOT(ISBLANK($C:$C)))-AYP1))*(((ABS(FILTER($C:$C,NOT(ISBLANK($C:$C)))-AYP1)))+1)/2))"),4.65659206E8)</f>
        <v>465659206</v>
      </c>
      <c r="AYQ3" s="10">
        <f>IFERROR(__xludf.DUMMYFUNCTION("SUM(ARRAYFORMULA((ABS(FILTER($C:$C,NOT(ISBLANK($C:$C)))-AYQ1))*(((ABS(FILTER($C:$C,NOT(ISBLANK($C:$C)))-AYQ1)))+1)/2))"),4.66519581E8)</f>
        <v>466519581</v>
      </c>
      <c r="AYR3" s="10">
        <f>IFERROR(__xludf.DUMMYFUNCTION("SUM(ARRAYFORMULA((ABS(FILTER($C:$C,NOT(ISBLANK($C:$C)))-AYR1))*(((ABS(FILTER($C:$C,NOT(ISBLANK($C:$C)))-AYR1)))+1)/2))"),4.67380957E8)</f>
        <v>467380957</v>
      </c>
      <c r="AYS3" s="10">
        <f>IFERROR(__xludf.DUMMYFUNCTION("SUM(ARRAYFORMULA((ABS(FILTER($C:$C,NOT(ISBLANK($C:$C)))-AYS1))*(((ABS(FILTER($C:$C,NOT(ISBLANK($C:$C)))-AYS1)))+1)/2))"),4.68243334E8)</f>
        <v>468243334</v>
      </c>
      <c r="AYT3" s="10">
        <f>IFERROR(__xludf.DUMMYFUNCTION("SUM(ARRAYFORMULA((ABS(FILTER($C:$C,NOT(ISBLANK($C:$C)))-AYT1))*(((ABS(FILTER($C:$C,NOT(ISBLANK($C:$C)))-AYT1)))+1)/2))"),4.69106713E8)</f>
        <v>469106713</v>
      </c>
      <c r="AYU3" s="10">
        <f>IFERROR(__xludf.DUMMYFUNCTION("SUM(ARRAYFORMULA((ABS(FILTER($C:$C,NOT(ISBLANK($C:$C)))-AYU1))*(((ABS(FILTER($C:$C,NOT(ISBLANK($C:$C)))-AYU1)))+1)/2))"),4.69971093E8)</f>
        <v>469971093</v>
      </c>
      <c r="AYV3" s="13">
        <f>IFERROR(__xludf.DUMMYFUNCTION("SUM(ARRAYFORMULA((ABS(FILTER($C:$C,NOT(ISBLANK($C:$C)))-AYV1))*(((ABS(FILTER($C:$C,NOT(ISBLANK($C:$C)))-AYV1)))+1)/2))"),4.70836473E8)</f>
        <v>470836473</v>
      </c>
      <c r="AYW3" s="13">
        <f>IFERROR(__xludf.DUMMYFUNCTION("SUM(ARRAYFORMULA((ABS(FILTER($C:$C,NOT(ISBLANK($C:$C)))-AYW1))*(((ABS(FILTER($C:$C,NOT(ISBLANK($C:$C)))-AYW1)))+1)/2))"),4.71702853E8)</f>
        <v>471702853</v>
      </c>
      <c r="AYX3" s="13">
        <f>IFERROR(__xludf.DUMMYFUNCTION("SUM(ARRAYFORMULA((ABS(FILTER($C:$C,NOT(ISBLANK($C:$C)))-AYX1))*(((ABS(FILTER($C:$C,NOT(ISBLANK($C:$C)))-AYX1)))+1)/2))"),4.72570233E8)</f>
        <v>472570233</v>
      </c>
      <c r="AYY3" s="13">
        <f>IFERROR(__xludf.DUMMYFUNCTION("SUM(ARRAYFORMULA((ABS(FILTER($C:$C,NOT(ISBLANK($C:$C)))-AYY1))*(((ABS(FILTER($C:$C,NOT(ISBLANK($C:$C)))-AYY1)))+1)/2))"),4.73438613E8)</f>
        <v>473438613</v>
      </c>
      <c r="AYZ3" s="13">
        <f>IFERROR(__xludf.DUMMYFUNCTION("SUM(ARRAYFORMULA((ABS(FILTER($C:$C,NOT(ISBLANK($C:$C)))-AYZ1))*(((ABS(FILTER($C:$C,NOT(ISBLANK($C:$C)))-AYZ1)))+1)/2))"),4.74307994E8)</f>
        <v>474307994</v>
      </c>
      <c r="AZA3" s="13">
        <f>IFERROR(__xludf.DUMMYFUNCTION("SUM(ARRAYFORMULA((ABS(FILTER($C:$C,NOT(ISBLANK($C:$C)))-AZA1))*(((ABS(FILTER($C:$C,NOT(ISBLANK($C:$C)))-AZA1)))+1)/2))"),4.75178375E8)</f>
        <v>475178375</v>
      </c>
      <c r="AZB3" s="13">
        <f>IFERROR(__xludf.DUMMYFUNCTION("SUM(ARRAYFORMULA((ABS(FILTER($C:$C,NOT(ISBLANK($C:$C)))-AZB1))*(((ABS(FILTER($C:$C,NOT(ISBLANK($C:$C)))-AZB1)))+1)/2))"),4.76049756E8)</f>
        <v>476049756</v>
      </c>
      <c r="AZC3" s="13">
        <f>IFERROR(__xludf.DUMMYFUNCTION("SUM(ARRAYFORMULA((ABS(FILTER($C:$C,NOT(ISBLANK($C:$C)))-AZC1))*(((ABS(FILTER($C:$C,NOT(ISBLANK($C:$C)))-AZC1)))+1)/2))"),4.76922137E8)</f>
        <v>476922137</v>
      </c>
      <c r="AZD3" s="13">
        <f>IFERROR(__xludf.DUMMYFUNCTION("SUM(ARRAYFORMULA((ABS(FILTER($C:$C,NOT(ISBLANK($C:$C)))-AZD1))*(((ABS(FILTER($C:$C,NOT(ISBLANK($C:$C)))-AZD1)))+1)/2))"),4.77795519E8)</f>
        <v>477795519</v>
      </c>
      <c r="AZE3" s="13">
        <f>IFERROR(__xludf.DUMMYFUNCTION("SUM(ARRAYFORMULA((ABS(FILTER($C:$C,NOT(ISBLANK($C:$C)))-AZE1))*(((ABS(FILTER($C:$C,NOT(ISBLANK($C:$C)))-AZE1)))+1)/2))"),4.78669901E8)</f>
        <v>478669901</v>
      </c>
      <c r="AZF3" s="13">
        <f>IFERROR(__xludf.DUMMYFUNCTION("SUM(ARRAYFORMULA((ABS(FILTER($C:$C,NOT(ISBLANK($C:$C)))-AZF1))*(((ABS(FILTER($C:$C,NOT(ISBLANK($C:$C)))-AZF1)))+1)/2))"),4.79545283E8)</f>
        <v>479545283</v>
      </c>
      <c r="AZG3" s="13">
        <f>IFERROR(__xludf.DUMMYFUNCTION("SUM(ARRAYFORMULA((ABS(FILTER($C:$C,NOT(ISBLANK($C:$C)))-AZG1))*(((ABS(FILTER($C:$C,NOT(ISBLANK($C:$C)))-AZG1)))+1)/2))"),4.80421666E8)</f>
        <v>480421666</v>
      </c>
      <c r="AZH3" s="13">
        <f>IFERROR(__xludf.DUMMYFUNCTION("SUM(ARRAYFORMULA((ABS(FILTER($C:$C,NOT(ISBLANK($C:$C)))-AZH1))*(((ABS(FILTER($C:$C,NOT(ISBLANK($C:$C)))-AZH1)))+1)/2))"),4.81299049E8)</f>
        <v>481299049</v>
      </c>
      <c r="AZI3" s="13">
        <f>IFERROR(__xludf.DUMMYFUNCTION("SUM(ARRAYFORMULA((ABS(FILTER($C:$C,NOT(ISBLANK($C:$C)))-AZI1))*(((ABS(FILTER($C:$C,NOT(ISBLANK($C:$C)))-AZI1)))+1)/2))"),4.82177432E8)</f>
        <v>482177432</v>
      </c>
      <c r="AZJ3" s="13">
        <f>IFERROR(__xludf.DUMMYFUNCTION("SUM(ARRAYFORMULA((ABS(FILTER($C:$C,NOT(ISBLANK($C:$C)))-AZJ1))*(((ABS(FILTER($C:$C,NOT(ISBLANK($C:$C)))-AZJ1)))+1)/2))"),4.83056816E8)</f>
        <v>483056816</v>
      </c>
      <c r="AZK3" s="13">
        <f>IFERROR(__xludf.DUMMYFUNCTION("SUM(ARRAYFORMULA((ABS(FILTER($C:$C,NOT(ISBLANK($C:$C)))-AZK1))*(((ABS(FILTER($C:$C,NOT(ISBLANK($C:$C)))-AZK1)))+1)/2))"),4.839372E8)</f>
        <v>483937200</v>
      </c>
      <c r="AZL3" s="13">
        <f>IFERROR(__xludf.DUMMYFUNCTION("SUM(ARRAYFORMULA((ABS(FILTER($C:$C,NOT(ISBLANK($C:$C)))-AZL1))*(((ABS(FILTER($C:$C,NOT(ISBLANK($C:$C)))-AZL1)))+1)/2))"),4.84818584E8)</f>
        <v>484818584</v>
      </c>
      <c r="AZM3" s="10">
        <f>IFERROR(__xludf.DUMMYFUNCTION("SUM(ARRAYFORMULA((ABS(FILTER($C:$C,NOT(ISBLANK($C:$C)))-AZM1))*(((ABS(FILTER($C:$C,NOT(ISBLANK($C:$C)))-AZM1)))+1)/2))"),4.85700968E8)</f>
        <v>485700968</v>
      </c>
      <c r="AZN3" s="10">
        <f>IFERROR(__xludf.DUMMYFUNCTION("SUM(ARRAYFORMULA((ABS(FILTER($C:$C,NOT(ISBLANK($C:$C)))-AZN1))*(((ABS(FILTER($C:$C,NOT(ISBLANK($C:$C)))-AZN1)))+1)/2))"),4.86584352E8)</f>
        <v>486584352</v>
      </c>
      <c r="AZO3" s="10">
        <f>IFERROR(__xludf.DUMMYFUNCTION("SUM(ARRAYFORMULA((ABS(FILTER($C:$C,NOT(ISBLANK($C:$C)))-AZO1))*(((ABS(FILTER($C:$C,NOT(ISBLANK($C:$C)))-AZO1)))+1)/2))"),4.87468736E8)</f>
        <v>487468736</v>
      </c>
      <c r="AZP3" s="10">
        <f>IFERROR(__xludf.DUMMYFUNCTION("SUM(ARRAYFORMULA((ABS(FILTER($C:$C,NOT(ISBLANK($C:$C)))-AZP1))*(((ABS(FILTER($C:$C,NOT(ISBLANK($C:$C)))-AZP1)))+1)/2))"),4.8835412E8)</f>
        <v>488354120</v>
      </c>
      <c r="AZQ3" s="10">
        <f>IFERROR(__xludf.DUMMYFUNCTION("SUM(ARRAYFORMULA((ABS(FILTER($C:$C,NOT(ISBLANK($C:$C)))-AZQ1))*(((ABS(FILTER($C:$C,NOT(ISBLANK($C:$C)))-AZQ1)))+1)/2))"),4.89240504E8)</f>
        <v>489240504</v>
      </c>
      <c r="AZR3" s="10">
        <f>IFERROR(__xludf.DUMMYFUNCTION("SUM(ARRAYFORMULA((ABS(FILTER($C:$C,NOT(ISBLANK($C:$C)))-AZR1))*(((ABS(FILTER($C:$C,NOT(ISBLANK($C:$C)))-AZR1)))+1)/2))"),4.90127888E8)</f>
        <v>490127888</v>
      </c>
      <c r="AZS3" s="10">
        <f>IFERROR(__xludf.DUMMYFUNCTION("SUM(ARRAYFORMULA((ABS(FILTER($C:$C,NOT(ISBLANK($C:$C)))-AZS1))*(((ABS(FILTER($C:$C,NOT(ISBLANK($C:$C)))-AZS1)))+1)/2))"),4.91016272E8)</f>
        <v>491016272</v>
      </c>
      <c r="AZT3" s="10">
        <f>IFERROR(__xludf.DUMMYFUNCTION("SUM(ARRAYFORMULA((ABS(FILTER($C:$C,NOT(ISBLANK($C:$C)))-AZT1))*(((ABS(FILTER($C:$C,NOT(ISBLANK($C:$C)))-AZT1)))+1)/2))"),4.91905656E8)</f>
        <v>491905656</v>
      </c>
      <c r="AZU3" s="10">
        <f>IFERROR(__xludf.DUMMYFUNCTION("SUM(ARRAYFORMULA((ABS(FILTER($C:$C,NOT(ISBLANK($C:$C)))-AZU1))*(((ABS(FILTER($C:$C,NOT(ISBLANK($C:$C)))-AZU1)))+1)/2))"),4.9279604E8)</f>
        <v>492796040</v>
      </c>
      <c r="AZV3" s="10">
        <f>IFERROR(__xludf.DUMMYFUNCTION("SUM(ARRAYFORMULA((ABS(FILTER($C:$C,NOT(ISBLANK($C:$C)))-AZV1))*(((ABS(FILTER($C:$C,NOT(ISBLANK($C:$C)))-AZV1)))+1)/2))"),4.93687424E8)</f>
        <v>493687424</v>
      </c>
      <c r="AZW3" s="10">
        <f>IFERROR(__xludf.DUMMYFUNCTION("SUM(ARRAYFORMULA((ABS(FILTER($C:$C,NOT(ISBLANK($C:$C)))-AZW1))*(((ABS(FILTER($C:$C,NOT(ISBLANK($C:$C)))-AZW1)))+1)/2))"),4.94579808E8)</f>
        <v>494579808</v>
      </c>
      <c r="AZX3" s="10">
        <f>IFERROR(__xludf.DUMMYFUNCTION("SUM(ARRAYFORMULA((ABS(FILTER($C:$C,NOT(ISBLANK($C:$C)))-AZX1))*(((ABS(FILTER($C:$C,NOT(ISBLANK($C:$C)))-AZX1)))+1)/2))"),4.95473193E8)</f>
        <v>495473193</v>
      </c>
      <c r="AZY3" s="10">
        <f>IFERROR(__xludf.DUMMYFUNCTION("SUM(ARRAYFORMULA((ABS(FILTER($C:$C,NOT(ISBLANK($C:$C)))-AZY1))*(((ABS(FILTER($C:$C,NOT(ISBLANK($C:$C)))-AZY1)))+1)/2))"),4.96367578E8)</f>
        <v>496367578</v>
      </c>
      <c r="AZZ3" s="10">
        <f>IFERROR(__xludf.DUMMYFUNCTION("SUM(ARRAYFORMULA((ABS(FILTER($C:$C,NOT(ISBLANK($C:$C)))-AZZ1))*(((ABS(FILTER($C:$C,NOT(ISBLANK($C:$C)))-AZZ1)))+1)/2))"),4.97262963E8)</f>
        <v>497262963</v>
      </c>
      <c r="BAA3" s="10">
        <f>IFERROR(__xludf.DUMMYFUNCTION("SUM(ARRAYFORMULA((ABS(FILTER($C:$C,NOT(ISBLANK($C:$C)))-BAA1))*(((ABS(FILTER($C:$C,NOT(ISBLANK($C:$C)))-BAA1)))+1)/2))"),4.98159348E8)</f>
        <v>498159348</v>
      </c>
      <c r="BAB3" s="10">
        <f>IFERROR(__xludf.DUMMYFUNCTION("SUM(ARRAYFORMULA((ABS(FILTER($C:$C,NOT(ISBLANK($C:$C)))-BAB1))*(((ABS(FILTER($C:$C,NOT(ISBLANK($C:$C)))-BAB1)))+1)/2))"),4.99056733E8)</f>
        <v>499056733</v>
      </c>
      <c r="BAC3" s="10">
        <f>IFERROR(__xludf.DUMMYFUNCTION("SUM(ARRAYFORMULA((ABS(FILTER($C:$C,NOT(ISBLANK($C:$C)))-BAC1))*(((ABS(FILTER($C:$C,NOT(ISBLANK($C:$C)))-BAC1)))+1)/2))"),4.99955118E8)</f>
        <v>499955118</v>
      </c>
      <c r="BAD3" s="13">
        <f>IFERROR(__xludf.DUMMYFUNCTION("SUM(ARRAYFORMULA((ABS(FILTER($C:$C,NOT(ISBLANK($C:$C)))-BAD1))*(((ABS(FILTER($C:$C,NOT(ISBLANK($C:$C)))-BAD1)))+1)/2))"),5.00854503E8)</f>
        <v>500854503</v>
      </c>
      <c r="BAE3" s="13">
        <f>IFERROR(__xludf.DUMMYFUNCTION("SUM(ARRAYFORMULA((ABS(FILTER($C:$C,NOT(ISBLANK($C:$C)))-BAE1))*(((ABS(FILTER($C:$C,NOT(ISBLANK($C:$C)))-BAE1)))+1)/2))"),5.01754888E8)</f>
        <v>501754888</v>
      </c>
      <c r="BAF3" s="13">
        <f>IFERROR(__xludf.DUMMYFUNCTION("SUM(ARRAYFORMULA((ABS(FILTER($C:$C,NOT(ISBLANK($C:$C)))-BAF1))*(((ABS(FILTER($C:$C,NOT(ISBLANK($C:$C)))-BAF1)))+1)/2))"),5.02656274E8)</f>
        <v>502656274</v>
      </c>
      <c r="BAG3" s="13">
        <f>IFERROR(__xludf.DUMMYFUNCTION("SUM(ARRAYFORMULA((ABS(FILTER($C:$C,NOT(ISBLANK($C:$C)))-BAG1))*(((ABS(FILTER($C:$C,NOT(ISBLANK($C:$C)))-BAG1)))+1)/2))"),5.0355866E8)</f>
        <v>503558660</v>
      </c>
      <c r="BAH3" s="13">
        <f>IFERROR(__xludf.DUMMYFUNCTION("SUM(ARRAYFORMULA((ABS(FILTER($C:$C,NOT(ISBLANK($C:$C)))-BAH1))*(((ABS(FILTER($C:$C,NOT(ISBLANK($C:$C)))-BAH1)))+1)/2))"),5.04462046E8)</f>
        <v>504462046</v>
      </c>
      <c r="BAI3" s="13">
        <f>IFERROR(__xludf.DUMMYFUNCTION("SUM(ARRAYFORMULA((ABS(FILTER($C:$C,NOT(ISBLANK($C:$C)))-BAI1))*(((ABS(FILTER($C:$C,NOT(ISBLANK($C:$C)))-BAI1)))+1)/2))"),5.05366433E8)</f>
        <v>505366433</v>
      </c>
      <c r="BAJ3" s="13">
        <f>IFERROR(__xludf.DUMMYFUNCTION("SUM(ARRAYFORMULA((ABS(FILTER($C:$C,NOT(ISBLANK($C:$C)))-BAJ1))*(((ABS(FILTER($C:$C,NOT(ISBLANK($C:$C)))-BAJ1)))+1)/2))"),5.0627182E8)</f>
        <v>506271820</v>
      </c>
      <c r="BAK3" s="13">
        <f>IFERROR(__xludf.DUMMYFUNCTION("SUM(ARRAYFORMULA((ABS(FILTER($C:$C,NOT(ISBLANK($C:$C)))-BAK1))*(((ABS(FILTER($C:$C,NOT(ISBLANK($C:$C)))-BAK1)))+1)/2))"),5.07178207E8)</f>
        <v>507178207</v>
      </c>
      <c r="BAL3" s="13">
        <f>IFERROR(__xludf.DUMMYFUNCTION("SUM(ARRAYFORMULA((ABS(FILTER($C:$C,NOT(ISBLANK($C:$C)))-BAL1))*(((ABS(FILTER($C:$C,NOT(ISBLANK($C:$C)))-BAL1)))+1)/2))"),5.08085594E8)</f>
        <v>508085594</v>
      </c>
      <c r="BAM3" s="13">
        <f>IFERROR(__xludf.DUMMYFUNCTION("SUM(ARRAYFORMULA((ABS(FILTER($C:$C,NOT(ISBLANK($C:$C)))-BAM1))*(((ABS(FILTER($C:$C,NOT(ISBLANK($C:$C)))-BAM1)))+1)/2))"),5.08993982E8)</f>
        <v>508993982</v>
      </c>
      <c r="BAN3" s="13">
        <f>IFERROR(__xludf.DUMMYFUNCTION("SUM(ARRAYFORMULA((ABS(FILTER($C:$C,NOT(ISBLANK($C:$C)))-BAN1))*(((ABS(FILTER($C:$C,NOT(ISBLANK($C:$C)))-BAN1)))+1)/2))"),5.09903371E8)</f>
        <v>509903371</v>
      </c>
      <c r="BAO3" s="13">
        <f>IFERROR(__xludf.DUMMYFUNCTION("SUM(ARRAYFORMULA((ABS(FILTER($C:$C,NOT(ISBLANK($C:$C)))-BAO1))*(((ABS(FILTER($C:$C,NOT(ISBLANK($C:$C)))-BAO1)))+1)/2))"),5.1081376E8)</f>
        <v>510813760</v>
      </c>
      <c r="BAP3" s="13">
        <f>IFERROR(__xludf.DUMMYFUNCTION("SUM(ARRAYFORMULA((ABS(FILTER($C:$C,NOT(ISBLANK($C:$C)))-BAP1))*(((ABS(FILTER($C:$C,NOT(ISBLANK($C:$C)))-BAP1)))+1)/2))"),5.11725149E8)</f>
        <v>511725149</v>
      </c>
      <c r="BAQ3" s="13">
        <f>IFERROR(__xludf.DUMMYFUNCTION("SUM(ARRAYFORMULA((ABS(FILTER($C:$C,NOT(ISBLANK($C:$C)))-BAQ1))*(((ABS(FILTER($C:$C,NOT(ISBLANK($C:$C)))-BAQ1)))+1)/2))"),5.1263754E8)</f>
        <v>512637540</v>
      </c>
      <c r="BAR3" s="13">
        <f>IFERROR(__xludf.DUMMYFUNCTION("SUM(ARRAYFORMULA((ABS(FILTER($C:$C,NOT(ISBLANK($C:$C)))-BAR1))*(((ABS(FILTER($C:$C,NOT(ISBLANK($C:$C)))-BAR1)))+1)/2))"),5.13550931E8)</f>
        <v>513550931</v>
      </c>
      <c r="BAS3" s="13">
        <f>IFERROR(__xludf.DUMMYFUNCTION("SUM(ARRAYFORMULA((ABS(FILTER($C:$C,NOT(ISBLANK($C:$C)))-BAS1))*(((ABS(FILTER($C:$C,NOT(ISBLANK($C:$C)))-BAS1)))+1)/2))"),5.14465322E8)</f>
        <v>514465322</v>
      </c>
      <c r="BAT3" s="13">
        <f>IFERROR(__xludf.DUMMYFUNCTION("SUM(ARRAYFORMULA((ABS(FILTER($C:$C,NOT(ISBLANK($C:$C)))-BAT1))*(((ABS(FILTER($C:$C,NOT(ISBLANK($C:$C)))-BAT1)))+1)/2))"),5.15380713E8)</f>
        <v>515380713</v>
      </c>
      <c r="BAU3" s="10">
        <f>IFERROR(__xludf.DUMMYFUNCTION("SUM(ARRAYFORMULA((ABS(FILTER($C:$C,NOT(ISBLANK($C:$C)))-BAU1))*(((ABS(FILTER($C:$C,NOT(ISBLANK($C:$C)))-BAU1)))+1)/2))"),5.16297104E8)</f>
        <v>516297104</v>
      </c>
      <c r="BAV3" s="10">
        <f>IFERROR(__xludf.DUMMYFUNCTION("SUM(ARRAYFORMULA((ABS(FILTER($C:$C,NOT(ISBLANK($C:$C)))-BAV1))*(((ABS(FILTER($C:$C,NOT(ISBLANK($C:$C)))-BAV1)))+1)/2))"),5.17214495E8)</f>
        <v>517214495</v>
      </c>
      <c r="BAW3" s="10">
        <f>IFERROR(__xludf.DUMMYFUNCTION("SUM(ARRAYFORMULA((ABS(FILTER($C:$C,NOT(ISBLANK($C:$C)))-BAW1))*(((ABS(FILTER($C:$C,NOT(ISBLANK($C:$C)))-BAW1)))+1)/2))"),5.18132886E8)</f>
        <v>518132886</v>
      </c>
      <c r="BAX3" s="10">
        <f>IFERROR(__xludf.DUMMYFUNCTION("SUM(ARRAYFORMULA((ABS(FILTER($C:$C,NOT(ISBLANK($C:$C)))-BAX1))*(((ABS(FILTER($C:$C,NOT(ISBLANK($C:$C)))-BAX1)))+1)/2))"),5.19052277E8)</f>
        <v>519052277</v>
      </c>
      <c r="BAY3" s="10">
        <f>IFERROR(__xludf.DUMMYFUNCTION("SUM(ARRAYFORMULA((ABS(FILTER($C:$C,NOT(ISBLANK($C:$C)))-BAY1))*(((ABS(FILTER($C:$C,NOT(ISBLANK($C:$C)))-BAY1)))+1)/2))"),5.19972668E8)</f>
        <v>519972668</v>
      </c>
      <c r="BAZ3" s="10">
        <f>IFERROR(__xludf.DUMMYFUNCTION("SUM(ARRAYFORMULA((ABS(FILTER($C:$C,NOT(ISBLANK($C:$C)))-BAZ1))*(((ABS(FILTER($C:$C,NOT(ISBLANK($C:$C)))-BAZ1)))+1)/2))"),5.20894059E8)</f>
        <v>520894059</v>
      </c>
      <c r="BBA3" s="10">
        <f>IFERROR(__xludf.DUMMYFUNCTION("SUM(ARRAYFORMULA((ABS(FILTER($C:$C,NOT(ISBLANK($C:$C)))-BBA1))*(((ABS(FILTER($C:$C,NOT(ISBLANK($C:$C)))-BBA1)))+1)/2))"),5.2181645E8)</f>
        <v>521816450</v>
      </c>
      <c r="BBB3" s="10">
        <f>IFERROR(__xludf.DUMMYFUNCTION("SUM(ARRAYFORMULA((ABS(FILTER($C:$C,NOT(ISBLANK($C:$C)))-BBB1))*(((ABS(FILTER($C:$C,NOT(ISBLANK($C:$C)))-BBB1)))+1)/2))"),5.22739841E8)</f>
        <v>522739841</v>
      </c>
      <c r="BBC3" s="10">
        <f>IFERROR(__xludf.DUMMYFUNCTION("SUM(ARRAYFORMULA((ABS(FILTER($C:$C,NOT(ISBLANK($C:$C)))-BBC1))*(((ABS(FILTER($C:$C,NOT(ISBLANK($C:$C)))-BBC1)))+1)/2))"),5.23664232E8)</f>
        <v>523664232</v>
      </c>
      <c r="BBD3" s="10">
        <f>IFERROR(__xludf.DUMMYFUNCTION("SUM(ARRAYFORMULA((ABS(FILTER($C:$C,NOT(ISBLANK($C:$C)))-BBD1))*(((ABS(FILTER($C:$C,NOT(ISBLANK($C:$C)))-BBD1)))+1)/2))"),5.24589623E8)</f>
        <v>524589623</v>
      </c>
      <c r="BBE3" s="10">
        <f>IFERROR(__xludf.DUMMYFUNCTION("SUM(ARRAYFORMULA((ABS(FILTER($C:$C,NOT(ISBLANK($C:$C)))-BBE1))*(((ABS(FILTER($C:$C,NOT(ISBLANK($C:$C)))-BBE1)))+1)/2))"),5.25516014E8)</f>
        <v>525516014</v>
      </c>
      <c r="BBF3" s="10">
        <f>IFERROR(__xludf.DUMMYFUNCTION("SUM(ARRAYFORMULA((ABS(FILTER($C:$C,NOT(ISBLANK($C:$C)))-BBF1))*(((ABS(FILTER($C:$C,NOT(ISBLANK($C:$C)))-BBF1)))+1)/2))"),5.26443405E8)</f>
        <v>526443405</v>
      </c>
      <c r="BBG3" s="10">
        <f>IFERROR(__xludf.DUMMYFUNCTION("SUM(ARRAYFORMULA((ABS(FILTER($C:$C,NOT(ISBLANK($C:$C)))-BBG1))*(((ABS(FILTER($C:$C,NOT(ISBLANK($C:$C)))-BBG1)))+1)/2))"),5.27371796E8)</f>
        <v>527371796</v>
      </c>
      <c r="BBH3" s="10">
        <f>IFERROR(__xludf.DUMMYFUNCTION("SUM(ARRAYFORMULA((ABS(FILTER($C:$C,NOT(ISBLANK($C:$C)))-BBH1))*(((ABS(FILTER($C:$C,NOT(ISBLANK($C:$C)))-BBH1)))+1)/2))"),5.28301187E8)</f>
        <v>528301187</v>
      </c>
      <c r="BBI3" s="10">
        <f>IFERROR(__xludf.DUMMYFUNCTION("SUM(ARRAYFORMULA((ABS(FILTER($C:$C,NOT(ISBLANK($C:$C)))-BBI1))*(((ABS(FILTER($C:$C,NOT(ISBLANK($C:$C)))-BBI1)))+1)/2))"),5.29231579E8)</f>
        <v>529231579</v>
      </c>
      <c r="BBJ3" s="10">
        <f>IFERROR(__xludf.DUMMYFUNCTION("SUM(ARRAYFORMULA((ABS(FILTER($C:$C,NOT(ISBLANK($C:$C)))-BBJ1))*(((ABS(FILTER($C:$C,NOT(ISBLANK($C:$C)))-BBJ1)))+1)/2))"),5.30162971E8)</f>
        <v>530162971</v>
      </c>
      <c r="BBK3" s="10">
        <f>IFERROR(__xludf.DUMMYFUNCTION("SUM(ARRAYFORMULA((ABS(FILTER($C:$C,NOT(ISBLANK($C:$C)))-BBK1))*(((ABS(FILTER($C:$C,NOT(ISBLANK($C:$C)))-BBK1)))+1)/2))"),5.31095363E8)</f>
        <v>531095363</v>
      </c>
      <c r="BBL3" s="13">
        <f>IFERROR(__xludf.DUMMYFUNCTION("SUM(ARRAYFORMULA((ABS(FILTER($C:$C,NOT(ISBLANK($C:$C)))-BBL1))*(((ABS(FILTER($C:$C,NOT(ISBLANK($C:$C)))-BBL1)))+1)/2))"),5.32028756E8)</f>
        <v>532028756</v>
      </c>
      <c r="BBM3" s="13">
        <f>IFERROR(__xludf.DUMMYFUNCTION("SUM(ARRAYFORMULA((ABS(FILTER($C:$C,NOT(ISBLANK($C:$C)))-BBM1))*(((ABS(FILTER($C:$C,NOT(ISBLANK($C:$C)))-BBM1)))+1)/2))"),5.32963149E8)</f>
        <v>532963149</v>
      </c>
      <c r="BBN3" s="13">
        <f>IFERROR(__xludf.DUMMYFUNCTION("SUM(ARRAYFORMULA((ABS(FILTER($C:$C,NOT(ISBLANK($C:$C)))-BBN1))*(((ABS(FILTER($C:$C,NOT(ISBLANK($C:$C)))-BBN1)))+1)/2))"),5.33898542E8)</f>
        <v>533898542</v>
      </c>
      <c r="BBO3" s="13">
        <f>IFERROR(__xludf.DUMMYFUNCTION("SUM(ARRAYFORMULA((ABS(FILTER($C:$C,NOT(ISBLANK($C:$C)))-BBO1))*(((ABS(FILTER($C:$C,NOT(ISBLANK($C:$C)))-BBO1)))+1)/2))"),5.34834935E8)</f>
        <v>534834935</v>
      </c>
      <c r="BBP3" s="13">
        <f>IFERROR(__xludf.DUMMYFUNCTION("SUM(ARRAYFORMULA((ABS(FILTER($C:$C,NOT(ISBLANK($C:$C)))-BBP1))*(((ABS(FILTER($C:$C,NOT(ISBLANK($C:$C)))-BBP1)))+1)/2))"),5.35772328E8)</f>
        <v>535772328</v>
      </c>
      <c r="BBQ3" s="13">
        <f>IFERROR(__xludf.DUMMYFUNCTION("SUM(ARRAYFORMULA((ABS(FILTER($C:$C,NOT(ISBLANK($C:$C)))-BBQ1))*(((ABS(FILTER($C:$C,NOT(ISBLANK($C:$C)))-BBQ1)))+1)/2))"),5.36710721E8)</f>
        <v>536710721</v>
      </c>
      <c r="BBR3" s="13">
        <f>IFERROR(__xludf.DUMMYFUNCTION("SUM(ARRAYFORMULA((ABS(FILTER($C:$C,NOT(ISBLANK($C:$C)))-BBR1))*(((ABS(FILTER($C:$C,NOT(ISBLANK($C:$C)))-BBR1)))+1)/2))"),5.37650114E8)</f>
        <v>537650114</v>
      </c>
      <c r="BBS3" s="13">
        <f>IFERROR(__xludf.DUMMYFUNCTION("SUM(ARRAYFORMULA((ABS(FILTER($C:$C,NOT(ISBLANK($C:$C)))-BBS1))*(((ABS(FILTER($C:$C,NOT(ISBLANK($C:$C)))-BBS1)))+1)/2))"),5.38590507E8)</f>
        <v>538590507</v>
      </c>
      <c r="BBT3" s="13">
        <f>IFERROR(__xludf.DUMMYFUNCTION("SUM(ARRAYFORMULA((ABS(FILTER($C:$C,NOT(ISBLANK($C:$C)))-BBT1))*(((ABS(FILTER($C:$C,NOT(ISBLANK($C:$C)))-BBT1)))+1)/2))"),5.395319E8)</f>
        <v>539531900</v>
      </c>
      <c r="BBU3" s="13">
        <f>IFERROR(__xludf.DUMMYFUNCTION("SUM(ARRAYFORMULA((ABS(FILTER($C:$C,NOT(ISBLANK($C:$C)))-BBU1))*(((ABS(FILTER($C:$C,NOT(ISBLANK($C:$C)))-BBU1)))+1)/2))"),5.40474294E8)</f>
        <v>540474294</v>
      </c>
      <c r="BBV3" s="13">
        <f>IFERROR(__xludf.DUMMYFUNCTION("SUM(ARRAYFORMULA((ABS(FILTER($C:$C,NOT(ISBLANK($C:$C)))-BBV1))*(((ABS(FILTER($C:$C,NOT(ISBLANK($C:$C)))-BBV1)))+1)/2))"),5.41417688E8)</f>
        <v>541417688</v>
      </c>
      <c r="BBW3" s="13">
        <f>IFERROR(__xludf.DUMMYFUNCTION("SUM(ARRAYFORMULA((ABS(FILTER($C:$C,NOT(ISBLANK($C:$C)))-BBW1))*(((ABS(FILTER($C:$C,NOT(ISBLANK($C:$C)))-BBW1)))+1)/2))"),5.42362082E8)</f>
        <v>542362082</v>
      </c>
      <c r="BBX3" s="13">
        <f>IFERROR(__xludf.DUMMYFUNCTION("SUM(ARRAYFORMULA((ABS(FILTER($C:$C,NOT(ISBLANK($C:$C)))-BBX1))*(((ABS(FILTER($C:$C,NOT(ISBLANK($C:$C)))-BBX1)))+1)/2))"),5.43307476E8)</f>
        <v>543307476</v>
      </c>
      <c r="BBY3" s="13">
        <f>IFERROR(__xludf.DUMMYFUNCTION("SUM(ARRAYFORMULA((ABS(FILTER($C:$C,NOT(ISBLANK($C:$C)))-BBY1))*(((ABS(FILTER($C:$C,NOT(ISBLANK($C:$C)))-BBY1)))+1)/2))"),5.4425387E8)</f>
        <v>544253870</v>
      </c>
      <c r="BBZ3" s="13">
        <f>IFERROR(__xludf.DUMMYFUNCTION("SUM(ARRAYFORMULA((ABS(FILTER($C:$C,NOT(ISBLANK($C:$C)))-BBZ1))*(((ABS(FILTER($C:$C,NOT(ISBLANK($C:$C)))-BBZ1)))+1)/2))"),5.45201264E8)</f>
        <v>545201264</v>
      </c>
      <c r="BCA3" s="13">
        <f>IFERROR(__xludf.DUMMYFUNCTION("SUM(ARRAYFORMULA((ABS(FILTER($C:$C,NOT(ISBLANK($C:$C)))-BCA1))*(((ABS(FILTER($C:$C,NOT(ISBLANK($C:$C)))-BCA1)))+1)/2))"),5.46149659E8)</f>
        <v>546149659</v>
      </c>
      <c r="BCB3" s="13">
        <f>IFERROR(__xludf.DUMMYFUNCTION("SUM(ARRAYFORMULA((ABS(FILTER($C:$C,NOT(ISBLANK($C:$C)))-BCB1))*(((ABS(FILTER($C:$C,NOT(ISBLANK($C:$C)))-BCB1)))+1)/2))"),5.47099054E8)</f>
        <v>547099054</v>
      </c>
      <c r="BCC3" s="10">
        <f>IFERROR(__xludf.DUMMYFUNCTION("SUM(ARRAYFORMULA((ABS(FILTER($C:$C,NOT(ISBLANK($C:$C)))-BCC1))*(((ABS(FILTER($C:$C,NOT(ISBLANK($C:$C)))-BCC1)))+1)/2))"),5.48049449E8)</f>
        <v>548049449</v>
      </c>
      <c r="BCD3" s="10">
        <f>IFERROR(__xludf.DUMMYFUNCTION("SUM(ARRAYFORMULA((ABS(FILTER($C:$C,NOT(ISBLANK($C:$C)))-BCD1))*(((ABS(FILTER($C:$C,NOT(ISBLANK($C:$C)))-BCD1)))+1)/2))"),5.49000844E8)</f>
        <v>549000844</v>
      </c>
      <c r="BCE3" s="10">
        <f>IFERROR(__xludf.DUMMYFUNCTION("SUM(ARRAYFORMULA((ABS(FILTER($C:$C,NOT(ISBLANK($C:$C)))-BCE1))*(((ABS(FILTER($C:$C,NOT(ISBLANK($C:$C)))-BCE1)))+1)/2))"),5.49953239E8)</f>
        <v>549953239</v>
      </c>
      <c r="BCF3" s="10">
        <f>IFERROR(__xludf.DUMMYFUNCTION("SUM(ARRAYFORMULA((ABS(FILTER($C:$C,NOT(ISBLANK($C:$C)))-BCF1))*(((ABS(FILTER($C:$C,NOT(ISBLANK($C:$C)))-BCF1)))+1)/2))"),5.50906634E8)</f>
        <v>550906634</v>
      </c>
      <c r="BCG3" s="10">
        <f>IFERROR(__xludf.DUMMYFUNCTION("SUM(ARRAYFORMULA((ABS(FILTER($C:$C,NOT(ISBLANK($C:$C)))-BCG1))*(((ABS(FILTER($C:$C,NOT(ISBLANK($C:$C)))-BCG1)))+1)/2))"),5.51861029E8)</f>
        <v>551861029</v>
      </c>
      <c r="BCH3" s="10">
        <f>IFERROR(__xludf.DUMMYFUNCTION("SUM(ARRAYFORMULA((ABS(FILTER($C:$C,NOT(ISBLANK($C:$C)))-BCH1))*(((ABS(FILTER($C:$C,NOT(ISBLANK($C:$C)))-BCH1)))+1)/2))"),5.52816424E8)</f>
        <v>552816424</v>
      </c>
      <c r="BCI3" s="10">
        <f>IFERROR(__xludf.DUMMYFUNCTION("SUM(ARRAYFORMULA((ABS(FILTER($C:$C,NOT(ISBLANK($C:$C)))-BCI1))*(((ABS(FILTER($C:$C,NOT(ISBLANK($C:$C)))-BCI1)))+1)/2))"),5.53772819E8)</f>
        <v>553772819</v>
      </c>
      <c r="BCJ3" s="10">
        <f>IFERROR(__xludf.DUMMYFUNCTION("SUM(ARRAYFORMULA((ABS(FILTER($C:$C,NOT(ISBLANK($C:$C)))-BCJ1))*(((ABS(FILTER($C:$C,NOT(ISBLANK($C:$C)))-BCJ1)))+1)/2))"),5.54730214E8)</f>
        <v>554730214</v>
      </c>
      <c r="BCK3" s="10">
        <f>IFERROR(__xludf.DUMMYFUNCTION("SUM(ARRAYFORMULA((ABS(FILTER($C:$C,NOT(ISBLANK($C:$C)))-BCK1))*(((ABS(FILTER($C:$C,NOT(ISBLANK($C:$C)))-BCK1)))+1)/2))"),5.55688609E8)</f>
        <v>555688609</v>
      </c>
      <c r="BCL3" s="10">
        <f>IFERROR(__xludf.DUMMYFUNCTION("SUM(ARRAYFORMULA((ABS(FILTER($C:$C,NOT(ISBLANK($C:$C)))-BCL1))*(((ABS(FILTER($C:$C,NOT(ISBLANK($C:$C)))-BCL1)))+1)/2))"),5.56648004E8)</f>
        <v>556648004</v>
      </c>
      <c r="BCM3" s="10">
        <f>IFERROR(__xludf.DUMMYFUNCTION("SUM(ARRAYFORMULA((ABS(FILTER($C:$C,NOT(ISBLANK($C:$C)))-BCM1))*(((ABS(FILTER($C:$C,NOT(ISBLANK($C:$C)))-BCM1)))+1)/2))"),5.57608399E8)</f>
        <v>557608399</v>
      </c>
      <c r="BCN3" s="10">
        <f>IFERROR(__xludf.DUMMYFUNCTION("SUM(ARRAYFORMULA((ABS(FILTER($C:$C,NOT(ISBLANK($C:$C)))-BCN1))*(((ABS(FILTER($C:$C,NOT(ISBLANK($C:$C)))-BCN1)))+1)/2))"),5.58569794E8)</f>
        <v>558569794</v>
      </c>
      <c r="BCO3" s="10">
        <f>IFERROR(__xludf.DUMMYFUNCTION("SUM(ARRAYFORMULA((ABS(FILTER($C:$C,NOT(ISBLANK($C:$C)))-BCO1))*(((ABS(FILTER($C:$C,NOT(ISBLANK($C:$C)))-BCO1)))+1)/2))"),5.59532189E8)</f>
        <v>559532189</v>
      </c>
      <c r="BCP3" s="10">
        <f>IFERROR(__xludf.DUMMYFUNCTION("SUM(ARRAYFORMULA((ABS(FILTER($C:$C,NOT(ISBLANK($C:$C)))-BCP1))*(((ABS(FILTER($C:$C,NOT(ISBLANK($C:$C)))-BCP1)))+1)/2))"),5.60495584E8)</f>
        <v>560495584</v>
      </c>
      <c r="BCQ3" s="10">
        <f>IFERROR(__xludf.DUMMYFUNCTION("SUM(ARRAYFORMULA((ABS(FILTER($C:$C,NOT(ISBLANK($C:$C)))-BCQ1))*(((ABS(FILTER($C:$C,NOT(ISBLANK($C:$C)))-BCQ1)))+1)/2))"),5.61459979E8)</f>
        <v>561459979</v>
      </c>
      <c r="BCR3" s="10">
        <f>IFERROR(__xludf.DUMMYFUNCTION("SUM(ARRAYFORMULA((ABS(FILTER($C:$C,NOT(ISBLANK($C:$C)))-BCR1))*(((ABS(FILTER($C:$C,NOT(ISBLANK($C:$C)))-BCR1)))+1)/2))"),5.62425374E8)</f>
        <v>562425374</v>
      </c>
      <c r="BCS3" s="10">
        <f>IFERROR(__xludf.DUMMYFUNCTION("SUM(ARRAYFORMULA((ABS(FILTER($C:$C,NOT(ISBLANK($C:$C)))-BCS1))*(((ABS(FILTER($C:$C,NOT(ISBLANK($C:$C)))-BCS1)))+1)/2))"),5.63391769E8)</f>
        <v>563391769</v>
      </c>
      <c r="BCT3" s="13">
        <f>IFERROR(__xludf.DUMMYFUNCTION("SUM(ARRAYFORMULA((ABS(FILTER($C:$C,NOT(ISBLANK($C:$C)))-BCT1))*(((ABS(FILTER($C:$C,NOT(ISBLANK($C:$C)))-BCT1)))+1)/2))"),5.64359164E8)</f>
        <v>564359164</v>
      </c>
      <c r="BCU3" s="13">
        <f>IFERROR(__xludf.DUMMYFUNCTION("SUM(ARRAYFORMULA((ABS(FILTER($C:$C,NOT(ISBLANK($C:$C)))-BCU1))*(((ABS(FILTER($C:$C,NOT(ISBLANK($C:$C)))-BCU1)))+1)/2))"),5.6532756E8)</f>
        <v>565327560</v>
      </c>
      <c r="BCV3" s="13">
        <f>IFERROR(__xludf.DUMMYFUNCTION("SUM(ARRAYFORMULA((ABS(FILTER($C:$C,NOT(ISBLANK($C:$C)))-BCV1))*(((ABS(FILTER($C:$C,NOT(ISBLANK($C:$C)))-BCV1)))+1)/2))"),5.66296956E8)</f>
        <v>566296956</v>
      </c>
      <c r="BCW3" s="13">
        <f>IFERROR(__xludf.DUMMYFUNCTION("SUM(ARRAYFORMULA((ABS(FILTER($C:$C,NOT(ISBLANK($C:$C)))-BCW1))*(((ABS(FILTER($C:$C,NOT(ISBLANK($C:$C)))-BCW1)))+1)/2))"),5.67267352E8)</f>
        <v>567267352</v>
      </c>
      <c r="BCX3" s="13">
        <f>IFERROR(__xludf.DUMMYFUNCTION("SUM(ARRAYFORMULA((ABS(FILTER($C:$C,NOT(ISBLANK($C:$C)))-BCX1))*(((ABS(FILTER($C:$C,NOT(ISBLANK($C:$C)))-BCX1)))+1)/2))"),5.68238748E8)</f>
        <v>568238748</v>
      </c>
      <c r="BCY3" s="13">
        <f>IFERROR(__xludf.DUMMYFUNCTION("SUM(ARRAYFORMULA((ABS(FILTER($C:$C,NOT(ISBLANK($C:$C)))-BCY1))*(((ABS(FILTER($C:$C,NOT(ISBLANK($C:$C)))-BCY1)))+1)/2))"),5.69211144E8)</f>
        <v>569211144</v>
      </c>
      <c r="BCZ3" s="13">
        <f>IFERROR(__xludf.DUMMYFUNCTION("SUM(ARRAYFORMULA((ABS(FILTER($C:$C,NOT(ISBLANK($C:$C)))-BCZ1))*(((ABS(FILTER($C:$C,NOT(ISBLANK($C:$C)))-BCZ1)))+1)/2))"),5.7018454E8)</f>
        <v>570184540</v>
      </c>
      <c r="BDA3" s="13">
        <f>IFERROR(__xludf.DUMMYFUNCTION("SUM(ARRAYFORMULA((ABS(FILTER($C:$C,NOT(ISBLANK($C:$C)))-BDA1))*(((ABS(FILTER($C:$C,NOT(ISBLANK($C:$C)))-BDA1)))+1)/2))"),5.71158936E8)</f>
        <v>571158936</v>
      </c>
      <c r="BDB3" s="13">
        <f>IFERROR(__xludf.DUMMYFUNCTION("SUM(ARRAYFORMULA((ABS(FILTER($C:$C,NOT(ISBLANK($C:$C)))-BDB1))*(((ABS(FILTER($C:$C,NOT(ISBLANK($C:$C)))-BDB1)))+1)/2))"),5.72134332E8)</f>
        <v>572134332</v>
      </c>
      <c r="BDC3" s="13">
        <f>IFERROR(__xludf.DUMMYFUNCTION("SUM(ARRAYFORMULA((ABS(FILTER($C:$C,NOT(ISBLANK($C:$C)))-BDC1))*(((ABS(FILTER($C:$C,NOT(ISBLANK($C:$C)))-BDC1)))+1)/2))"),5.73110728E8)</f>
        <v>573110728</v>
      </c>
      <c r="BDD3" s="13">
        <f>IFERROR(__xludf.DUMMYFUNCTION("SUM(ARRAYFORMULA((ABS(FILTER($C:$C,NOT(ISBLANK($C:$C)))-BDD1))*(((ABS(FILTER($C:$C,NOT(ISBLANK($C:$C)))-BDD1)))+1)/2))"),5.74088124E8)</f>
        <v>574088124</v>
      </c>
      <c r="BDE3" s="13">
        <f>IFERROR(__xludf.DUMMYFUNCTION("SUM(ARRAYFORMULA((ABS(FILTER($C:$C,NOT(ISBLANK($C:$C)))-BDE1))*(((ABS(FILTER($C:$C,NOT(ISBLANK($C:$C)))-BDE1)))+1)/2))"),5.7506652E8)</f>
        <v>575066520</v>
      </c>
      <c r="BDF3" s="13">
        <f>IFERROR(__xludf.DUMMYFUNCTION("SUM(ARRAYFORMULA((ABS(FILTER($C:$C,NOT(ISBLANK($C:$C)))-BDF1))*(((ABS(FILTER($C:$C,NOT(ISBLANK($C:$C)))-BDF1)))+1)/2))"),5.76045916E8)</f>
        <v>576045916</v>
      </c>
      <c r="BDG3" s="13">
        <f>IFERROR(__xludf.DUMMYFUNCTION("SUM(ARRAYFORMULA((ABS(FILTER($C:$C,NOT(ISBLANK($C:$C)))-BDG1))*(((ABS(FILTER($C:$C,NOT(ISBLANK($C:$C)))-BDG1)))+1)/2))"),5.77026312E8)</f>
        <v>577026312</v>
      </c>
      <c r="BDH3" s="13">
        <f>IFERROR(__xludf.DUMMYFUNCTION("SUM(ARRAYFORMULA((ABS(FILTER($C:$C,NOT(ISBLANK($C:$C)))-BDH1))*(((ABS(FILTER($C:$C,NOT(ISBLANK($C:$C)))-BDH1)))+1)/2))"),5.78007708E8)</f>
        <v>578007708</v>
      </c>
      <c r="BDI3" s="13">
        <f>IFERROR(__xludf.DUMMYFUNCTION("SUM(ARRAYFORMULA((ABS(FILTER($C:$C,NOT(ISBLANK($C:$C)))-BDI1))*(((ABS(FILTER($C:$C,NOT(ISBLANK($C:$C)))-BDI1)))+1)/2))"),5.78990104E8)</f>
        <v>578990104</v>
      </c>
      <c r="BDJ3" s="13">
        <f>IFERROR(__xludf.DUMMYFUNCTION("SUM(ARRAYFORMULA((ABS(FILTER($C:$C,NOT(ISBLANK($C:$C)))-BDJ1))*(((ABS(FILTER($C:$C,NOT(ISBLANK($C:$C)))-BDJ1)))+1)/2))"),5.799735E8)</f>
        <v>579973500</v>
      </c>
      <c r="BDK3" s="10">
        <f>IFERROR(__xludf.DUMMYFUNCTION("SUM(ARRAYFORMULA((ABS(FILTER($C:$C,NOT(ISBLANK($C:$C)))-BDK1))*(((ABS(FILTER($C:$C,NOT(ISBLANK($C:$C)))-BDK1)))+1)/2))"),5.80957897E8)</f>
        <v>580957897</v>
      </c>
      <c r="BDL3" s="10">
        <f>IFERROR(__xludf.DUMMYFUNCTION("SUM(ARRAYFORMULA((ABS(FILTER($C:$C,NOT(ISBLANK($C:$C)))-BDL1))*(((ABS(FILTER($C:$C,NOT(ISBLANK($C:$C)))-BDL1)))+1)/2))"),5.81943294E8)</f>
        <v>581943294</v>
      </c>
      <c r="BDM3" s="10">
        <f>IFERROR(__xludf.DUMMYFUNCTION("SUM(ARRAYFORMULA((ABS(FILTER($C:$C,NOT(ISBLANK($C:$C)))-BDM1))*(((ABS(FILTER($C:$C,NOT(ISBLANK($C:$C)))-BDM1)))+1)/2))"),5.82929691E8)</f>
        <v>582929691</v>
      </c>
      <c r="BDN3" s="10">
        <f>IFERROR(__xludf.DUMMYFUNCTION("SUM(ARRAYFORMULA((ABS(FILTER($C:$C,NOT(ISBLANK($C:$C)))-BDN1))*(((ABS(FILTER($C:$C,NOT(ISBLANK($C:$C)))-BDN1)))+1)/2))"),5.83917088E8)</f>
        <v>583917088</v>
      </c>
      <c r="BDO3" s="10">
        <f>IFERROR(__xludf.DUMMYFUNCTION("SUM(ARRAYFORMULA((ABS(FILTER($C:$C,NOT(ISBLANK($C:$C)))-BDO1))*(((ABS(FILTER($C:$C,NOT(ISBLANK($C:$C)))-BDO1)))+1)/2))"),5.84905487E8)</f>
        <v>584905487</v>
      </c>
      <c r="BDP3" s="10">
        <f>IFERROR(__xludf.DUMMYFUNCTION("SUM(ARRAYFORMULA((ABS(FILTER($C:$C,NOT(ISBLANK($C:$C)))-BDP1))*(((ABS(FILTER($C:$C,NOT(ISBLANK($C:$C)))-BDP1)))+1)/2))"),5.85894886E8)</f>
        <v>585894886</v>
      </c>
      <c r="BDQ3" s="10">
        <f>IFERROR(__xludf.DUMMYFUNCTION("SUM(ARRAYFORMULA((ABS(FILTER($C:$C,NOT(ISBLANK($C:$C)))-BDQ1))*(((ABS(FILTER($C:$C,NOT(ISBLANK($C:$C)))-BDQ1)))+1)/2))"),5.86885286E8)</f>
        <v>586885286</v>
      </c>
      <c r="BDR3" s="10">
        <f>IFERROR(__xludf.DUMMYFUNCTION("SUM(ARRAYFORMULA((ABS(FILTER($C:$C,NOT(ISBLANK($C:$C)))-BDR1))*(((ABS(FILTER($C:$C,NOT(ISBLANK($C:$C)))-BDR1)))+1)/2))"),5.87876686E8)</f>
        <v>587876686</v>
      </c>
      <c r="BDS3" s="10">
        <f>IFERROR(__xludf.DUMMYFUNCTION("SUM(ARRAYFORMULA((ABS(FILTER($C:$C,NOT(ISBLANK($C:$C)))-BDS1))*(((ABS(FILTER($C:$C,NOT(ISBLANK($C:$C)))-BDS1)))+1)/2))"),5.88869086E8)</f>
        <v>588869086</v>
      </c>
      <c r="BDT3" s="10">
        <f>IFERROR(__xludf.DUMMYFUNCTION("SUM(ARRAYFORMULA((ABS(FILTER($C:$C,NOT(ISBLANK($C:$C)))-BDT1))*(((ABS(FILTER($C:$C,NOT(ISBLANK($C:$C)))-BDT1)))+1)/2))"),5.89862487E8)</f>
        <v>589862487</v>
      </c>
      <c r="BDU3" s="10">
        <f>IFERROR(__xludf.DUMMYFUNCTION("SUM(ARRAYFORMULA((ABS(FILTER($C:$C,NOT(ISBLANK($C:$C)))-BDU1))*(((ABS(FILTER($C:$C,NOT(ISBLANK($C:$C)))-BDU1)))+1)/2))"),5.90856888E8)</f>
        <v>590856888</v>
      </c>
      <c r="BDV3" s="10">
        <f>IFERROR(__xludf.DUMMYFUNCTION("SUM(ARRAYFORMULA((ABS(FILTER($C:$C,NOT(ISBLANK($C:$C)))-BDV1))*(((ABS(FILTER($C:$C,NOT(ISBLANK($C:$C)))-BDV1)))+1)/2))"),5.91852289E8)</f>
        <v>591852289</v>
      </c>
      <c r="BDW3" s="10">
        <f>IFERROR(__xludf.DUMMYFUNCTION("SUM(ARRAYFORMULA((ABS(FILTER($C:$C,NOT(ISBLANK($C:$C)))-BDW1))*(((ABS(FILTER($C:$C,NOT(ISBLANK($C:$C)))-BDW1)))+1)/2))"),5.9284869E8)</f>
        <v>592848690</v>
      </c>
      <c r="BDX3" s="10">
        <f>IFERROR(__xludf.DUMMYFUNCTION("SUM(ARRAYFORMULA((ABS(FILTER($C:$C,NOT(ISBLANK($C:$C)))-BDX1))*(((ABS(FILTER($C:$C,NOT(ISBLANK($C:$C)))-BDX1)))+1)/2))"),5.93846091E8)</f>
        <v>593846091</v>
      </c>
      <c r="BDY3" s="10">
        <f>IFERROR(__xludf.DUMMYFUNCTION("SUM(ARRAYFORMULA((ABS(FILTER($C:$C,NOT(ISBLANK($C:$C)))-BDY1))*(((ABS(FILTER($C:$C,NOT(ISBLANK($C:$C)))-BDY1)))+1)/2))"),5.94844492E8)</f>
        <v>594844492</v>
      </c>
      <c r="BDZ3" s="10">
        <f>IFERROR(__xludf.DUMMYFUNCTION("SUM(ARRAYFORMULA((ABS(FILTER($C:$C,NOT(ISBLANK($C:$C)))-BDZ1))*(((ABS(FILTER($C:$C,NOT(ISBLANK($C:$C)))-BDZ1)))+1)/2))"),5.95843893E8)</f>
        <v>595843893</v>
      </c>
      <c r="BEA3" s="10">
        <f>IFERROR(__xludf.DUMMYFUNCTION("SUM(ARRAYFORMULA((ABS(FILTER($C:$C,NOT(ISBLANK($C:$C)))-BEA1))*(((ABS(FILTER($C:$C,NOT(ISBLANK($C:$C)))-BEA1)))+1)/2))"),5.96844295E8)</f>
        <v>596844295</v>
      </c>
      <c r="BEB3" s="13">
        <f>IFERROR(__xludf.DUMMYFUNCTION("SUM(ARRAYFORMULA((ABS(FILTER($C:$C,NOT(ISBLANK($C:$C)))-BEB1))*(((ABS(FILTER($C:$C,NOT(ISBLANK($C:$C)))-BEB1)))+1)/2))"),5.97845697E8)</f>
        <v>597845697</v>
      </c>
      <c r="BEC3" s="13">
        <f>IFERROR(__xludf.DUMMYFUNCTION("SUM(ARRAYFORMULA((ABS(FILTER($C:$C,NOT(ISBLANK($C:$C)))-BEC1))*(((ABS(FILTER($C:$C,NOT(ISBLANK($C:$C)))-BEC1)))+1)/2))"),5.98848099E8)</f>
        <v>598848099</v>
      </c>
      <c r="BED3" s="13">
        <f>IFERROR(__xludf.DUMMYFUNCTION("SUM(ARRAYFORMULA((ABS(FILTER($C:$C,NOT(ISBLANK($C:$C)))-BED1))*(((ABS(FILTER($C:$C,NOT(ISBLANK($C:$C)))-BED1)))+1)/2))"),5.99851501E8)</f>
        <v>599851501</v>
      </c>
      <c r="BEE3" s="13">
        <f>IFERROR(__xludf.DUMMYFUNCTION("SUM(ARRAYFORMULA((ABS(FILTER($C:$C,NOT(ISBLANK($C:$C)))-BEE1))*(((ABS(FILTER($C:$C,NOT(ISBLANK($C:$C)))-BEE1)))+1)/2))"),6.00855903E8)</f>
        <v>600855903</v>
      </c>
      <c r="BEF3" s="13">
        <f>IFERROR(__xludf.DUMMYFUNCTION("SUM(ARRAYFORMULA((ABS(FILTER($C:$C,NOT(ISBLANK($C:$C)))-BEF1))*(((ABS(FILTER($C:$C,NOT(ISBLANK($C:$C)))-BEF1)))+1)/2))"),6.01861305E8)</f>
        <v>601861305</v>
      </c>
      <c r="BEG3" s="13">
        <f>IFERROR(__xludf.DUMMYFUNCTION("SUM(ARRAYFORMULA((ABS(FILTER($C:$C,NOT(ISBLANK($C:$C)))-BEG1))*(((ABS(FILTER($C:$C,NOT(ISBLANK($C:$C)))-BEG1)))+1)/2))"),6.02867707E8)</f>
        <v>602867707</v>
      </c>
      <c r="BEH3" s="13">
        <f>IFERROR(__xludf.DUMMYFUNCTION("SUM(ARRAYFORMULA((ABS(FILTER($C:$C,NOT(ISBLANK($C:$C)))-BEH1))*(((ABS(FILTER($C:$C,NOT(ISBLANK($C:$C)))-BEH1)))+1)/2))"),6.03875109E8)</f>
        <v>603875109</v>
      </c>
      <c r="BEI3" s="13">
        <f>IFERROR(__xludf.DUMMYFUNCTION("SUM(ARRAYFORMULA((ABS(FILTER($C:$C,NOT(ISBLANK($C:$C)))-BEI1))*(((ABS(FILTER($C:$C,NOT(ISBLANK($C:$C)))-BEI1)))+1)/2))"),6.04883511E8)</f>
        <v>604883511</v>
      </c>
      <c r="BEJ3" s="13">
        <f>IFERROR(__xludf.DUMMYFUNCTION("SUM(ARRAYFORMULA((ABS(FILTER($C:$C,NOT(ISBLANK($C:$C)))-BEJ1))*(((ABS(FILTER($C:$C,NOT(ISBLANK($C:$C)))-BEJ1)))+1)/2))"),6.05892913E8)</f>
        <v>605892913</v>
      </c>
      <c r="BEK3" s="13">
        <f>IFERROR(__xludf.DUMMYFUNCTION("SUM(ARRAYFORMULA((ABS(FILTER($C:$C,NOT(ISBLANK($C:$C)))-BEK1))*(((ABS(FILTER($C:$C,NOT(ISBLANK($C:$C)))-BEK1)))+1)/2))"),6.06903315E8)</f>
        <v>606903315</v>
      </c>
      <c r="BEL3" s="13">
        <f>IFERROR(__xludf.DUMMYFUNCTION("SUM(ARRAYFORMULA((ABS(FILTER($C:$C,NOT(ISBLANK($C:$C)))-BEL1))*(((ABS(FILTER($C:$C,NOT(ISBLANK($C:$C)))-BEL1)))+1)/2))"),6.07914717E8)</f>
        <v>607914717</v>
      </c>
      <c r="BEM3" s="13">
        <f>IFERROR(__xludf.DUMMYFUNCTION("SUM(ARRAYFORMULA((ABS(FILTER($C:$C,NOT(ISBLANK($C:$C)))-BEM1))*(((ABS(FILTER($C:$C,NOT(ISBLANK($C:$C)))-BEM1)))+1)/2))"),6.0892712E8)</f>
        <v>608927120</v>
      </c>
      <c r="BEN3" s="13">
        <f>IFERROR(__xludf.DUMMYFUNCTION("SUM(ARRAYFORMULA((ABS(FILTER($C:$C,NOT(ISBLANK($C:$C)))-BEN1))*(((ABS(FILTER($C:$C,NOT(ISBLANK($C:$C)))-BEN1)))+1)/2))"),6.09940523E8)</f>
        <v>609940523</v>
      </c>
      <c r="BEO3" s="13">
        <f>IFERROR(__xludf.DUMMYFUNCTION("SUM(ARRAYFORMULA((ABS(FILTER($C:$C,NOT(ISBLANK($C:$C)))-BEO1))*(((ABS(FILTER($C:$C,NOT(ISBLANK($C:$C)))-BEO1)))+1)/2))"),6.10954926E8)</f>
        <v>610954926</v>
      </c>
      <c r="BEP3" s="13">
        <f>IFERROR(__xludf.DUMMYFUNCTION("SUM(ARRAYFORMULA((ABS(FILTER($C:$C,NOT(ISBLANK($C:$C)))-BEP1))*(((ABS(FILTER($C:$C,NOT(ISBLANK($C:$C)))-BEP1)))+1)/2))"),6.11970329E8)</f>
        <v>611970329</v>
      </c>
      <c r="BEQ3" s="13">
        <f>IFERROR(__xludf.DUMMYFUNCTION("SUM(ARRAYFORMULA((ABS(FILTER($C:$C,NOT(ISBLANK($C:$C)))-BEQ1))*(((ABS(FILTER($C:$C,NOT(ISBLANK($C:$C)))-BEQ1)))+1)/2))"),6.12986732E8)</f>
        <v>612986732</v>
      </c>
      <c r="BER3" s="13">
        <f>IFERROR(__xludf.DUMMYFUNCTION("SUM(ARRAYFORMULA((ABS(FILTER($C:$C,NOT(ISBLANK($C:$C)))-BER1))*(((ABS(FILTER($C:$C,NOT(ISBLANK($C:$C)))-BER1)))+1)/2))"),6.14004135E8)</f>
        <v>614004135</v>
      </c>
      <c r="BES3" s="10">
        <f>IFERROR(__xludf.DUMMYFUNCTION("SUM(ARRAYFORMULA((ABS(FILTER($C:$C,NOT(ISBLANK($C:$C)))-BES1))*(((ABS(FILTER($C:$C,NOT(ISBLANK($C:$C)))-BES1)))+1)/2))"),6.15022538E8)</f>
        <v>615022538</v>
      </c>
      <c r="BET3" s="10">
        <f>IFERROR(__xludf.DUMMYFUNCTION("SUM(ARRAYFORMULA((ABS(FILTER($C:$C,NOT(ISBLANK($C:$C)))-BET1))*(((ABS(FILTER($C:$C,NOT(ISBLANK($C:$C)))-BET1)))+1)/2))"),6.16041941E8)</f>
        <v>616041941</v>
      </c>
      <c r="BEU3" s="10">
        <f>IFERROR(__xludf.DUMMYFUNCTION("SUM(ARRAYFORMULA((ABS(FILTER($C:$C,NOT(ISBLANK($C:$C)))-BEU1))*(((ABS(FILTER($C:$C,NOT(ISBLANK($C:$C)))-BEU1)))+1)/2))"),6.17062344E8)</f>
        <v>617062344</v>
      </c>
      <c r="BEV3" s="10">
        <f>IFERROR(__xludf.DUMMYFUNCTION("SUM(ARRAYFORMULA((ABS(FILTER($C:$C,NOT(ISBLANK($C:$C)))-BEV1))*(((ABS(FILTER($C:$C,NOT(ISBLANK($C:$C)))-BEV1)))+1)/2))"),6.18083747E8)</f>
        <v>618083747</v>
      </c>
      <c r="BEW3" s="10">
        <f>IFERROR(__xludf.DUMMYFUNCTION("SUM(ARRAYFORMULA((ABS(FILTER($C:$C,NOT(ISBLANK($C:$C)))-BEW1))*(((ABS(FILTER($C:$C,NOT(ISBLANK($C:$C)))-BEW1)))+1)/2))"),6.1910615E8)</f>
        <v>619106150</v>
      </c>
      <c r="BEX3" s="10">
        <f>IFERROR(__xludf.DUMMYFUNCTION("SUM(ARRAYFORMULA((ABS(FILTER($C:$C,NOT(ISBLANK($C:$C)))-BEX1))*(((ABS(FILTER($C:$C,NOT(ISBLANK($C:$C)))-BEX1)))+1)/2))"),6.20129553E8)</f>
        <v>620129553</v>
      </c>
      <c r="BEY3" s="10">
        <f>IFERROR(__xludf.DUMMYFUNCTION("SUM(ARRAYFORMULA((ABS(FILTER($C:$C,NOT(ISBLANK($C:$C)))-BEY1))*(((ABS(FILTER($C:$C,NOT(ISBLANK($C:$C)))-BEY1)))+1)/2))"),6.21153956E8)</f>
        <v>621153956</v>
      </c>
      <c r="BEZ3" s="10">
        <f>IFERROR(__xludf.DUMMYFUNCTION("SUM(ARRAYFORMULA((ABS(FILTER($C:$C,NOT(ISBLANK($C:$C)))-BEZ1))*(((ABS(FILTER($C:$C,NOT(ISBLANK($C:$C)))-BEZ1)))+1)/2))"),6.22179359E8)</f>
        <v>622179359</v>
      </c>
      <c r="BFA3" s="10">
        <f>IFERROR(__xludf.DUMMYFUNCTION("SUM(ARRAYFORMULA((ABS(FILTER($C:$C,NOT(ISBLANK($C:$C)))-BFA1))*(((ABS(FILTER($C:$C,NOT(ISBLANK($C:$C)))-BFA1)))+1)/2))"),6.23205762E8)</f>
        <v>623205762</v>
      </c>
      <c r="BFB3" s="10">
        <f>IFERROR(__xludf.DUMMYFUNCTION("SUM(ARRAYFORMULA((ABS(FILTER($C:$C,NOT(ISBLANK($C:$C)))-BFB1))*(((ABS(FILTER($C:$C,NOT(ISBLANK($C:$C)))-BFB1)))+1)/2))"),6.24233165E8)</f>
        <v>624233165</v>
      </c>
      <c r="BFC3" s="10">
        <f>IFERROR(__xludf.DUMMYFUNCTION("SUM(ARRAYFORMULA((ABS(FILTER($C:$C,NOT(ISBLANK($C:$C)))-BFC1))*(((ABS(FILTER($C:$C,NOT(ISBLANK($C:$C)))-BFC1)))+1)/2))"),6.25261568E8)</f>
        <v>625261568</v>
      </c>
      <c r="BFD3" s="10">
        <f>IFERROR(__xludf.DUMMYFUNCTION("SUM(ARRAYFORMULA((ABS(FILTER($C:$C,NOT(ISBLANK($C:$C)))-BFD1))*(((ABS(FILTER($C:$C,NOT(ISBLANK($C:$C)))-BFD1)))+1)/2))"),6.26290972E8)</f>
        <v>626290972</v>
      </c>
      <c r="BFE3" s="10">
        <f>IFERROR(__xludf.DUMMYFUNCTION("SUM(ARRAYFORMULA((ABS(FILTER($C:$C,NOT(ISBLANK($C:$C)))-BFE1))*(((ABS(FILTER($C:$C,NOT(ISBLANK($C:$C)))-BFE1)))+1)/2))"),6.27321376E8)</f>
        <v>627321376</v>
      </c>
      <c r="BFF3" s="10">
        <f>IFERROR(__xludf.DUMMYFUNCTION("SUM(ARRAYFORMULA((ABS(FILTER($C:$C,NOT(ISBLANK($C:$C)))-BFF1))*(((ABS(FILTER($C:$C,NOT(ISBLANK($C:$C)))-BFF1)))+1)/2))"),6.2835278E8)</f>
        <v>628352780</v>
      </c>
      <c r="BFG3" s="10">
        <f>IFERROR(__xludf.DUMMYFUNCTION("SUM(ARRAYFORMULA((ABS(FILTER($C:$C,NOT(ISBLANK($C:$C)))-BFG1))*(((ABS(FILTER($C:$C,NOT(ISBLANK($C:$C)))-BFG1)))+1)/2))"),6.29385184E8)</f>
        <v>629385184</v>
      </c>
      <c r="BFH3" s="10">
        <f>IFERROR(__xludf.DUMMYFUNCTION("SUM(ARRAYFORMULA((ABS(FILTER($C:$C,NOT(ISBLANK($C:$C)))-BFH1))*(((ABS(FILTER($C:$C,NOT(ISBLANK($C:$C)))-BFH1)))+1)/2))"),6.30418588E8)</f>
        <v>630418588</v>
      </c>
      <c r="BFI3" s="10">
        <f>IFERROR(__xludf.DUMMYFUNCTION("SUM(ARRAYFORMULA((ABS(FILTER($C:$C,NOT(ISBLANK($C:$C)))-BFI1))*(((ABS(FILTER($C:$C,NOT(ISBLANK($C:$C)))-BFI1)))+1)/2))"),6.31452992E8)</f>
        <v>631452992</v>
      </c>
      <c r="BFJ3" s="13">
        <f>IFERROR(__xludf.DUMMYFUNCTION("SUM(ARRAYFORMULA((ABS(FILTER($C:$C,NOT(ISBLANK($C:$C)))-BFJ1))*(((ABS(FILTER($C:$C,NOT(ISBLANK($C:$C)))-BFJ1)))+1)/2))"),6.32488396E8)</f>
        <v>632488396</v>
      </c>
      <c r="BFK3" s="13">
        <f>IFERROR(__xludf.DUMMYFUNCTION("SUM(ARRAYFORMULA((ABS(FILTER($C:$C,NOT(ISBLANK($C:$C)))-BFK1))*(((ABS(FILTER($C:$C,NOT(ISBLANK($C:$C)))-BFK1)))+1)/2))"),6.335248E8)</f>
        <v>633524800</v>
      </c>
      <c r="BFL3" s="13">
        <f>IFERROR(__xludf.DUMMYFUNCTION("SUM(ARRAYFORMULA((ABS(FILTER($C:$C,NOT(ISBLANK($C:$C)))-BFL1))*(((ABS(FILTER($C:$C,NOT(ISBLANK($C:$C)))-BFL1)))+1)/2))"),6.34562204E8)</f>
        <v>634562204</v>
      </c>
      <c r="BFM3" s="13">
        <f>IFERROR(__xludf.DUMMYFUNCTION("SUM(ARRAYFORMULA((ABS(FILTER($C:$C,NOT(ISBLANK($C:$C)))-BFM1))*(((ABS(FILTER($C:$C,NOT(ISBLANK($C:$C)))-BFM1)))+1)/2))"),6.35600608E8)</f>
        <v>635600608</v>
      </c>
      <c r="BFN3" s="13">
        <f>IFERROR(__xludf.DUMMYFUNCTION("SUM(ARRAYFORMULA((ABS(FILTER($C:$C,NOT(ISBLANK($C:$C)))-BFN1))*(((ABS(FILTER($C:$C,NOT(ISBLANK($C:$C)))-BFN1)))+1)/2))"),6.36640012E8)</f>
        <v>636640012</v>
      </c>
      <c r="BFO3" s="13">
        <f>IFERROR(__xludf.DUMMYFUNCTION("SUM(ARRAYFORMULA((ABS(FILTER($C:$C,NOT(ISBLANK($C:$C)))-BFO1))*(((ABS(FILTER($C:$C,NOT(ISBLANK($C:$C)))-BFO1)))+1)/2))"),6.37680416E8)</f>
        <v>637680416</v>
      </c>
      <c r="BFP3" s="13">
        <f>IFERROR(__xludf.DUMMYFUNCTION("SUM(ARRAYFORMULA((ABS(FILTER($C:$C,NOT(ISBLANK($C:$C)))-BFP1))*(((ABS(FILTER($C:$C,NOT(ISBLANK($C:$C)))-BFP1)))+1)/2))"),6.3872182E8)</f>
        <v>638721820</v>
      </c>
      <c r="BFQ3" s="13">
        <f>IFERROR(__xludf.DUMMYFUNCTION("SUM(ARRAYFORMULA((ABS(FILTER($C:$C,NOT(ISBLANK($C:$C)))-BFQ1))*(((ABS(FILTER($C:$C,NOT(ISBLANK($C:$C)))-BFQ1)))+1)/2))"),6.39764224E8)</f>
        <v>639764224</v>
      </c>
      <c r="BFR3" s="13">
        <f>IFERROR(__xludf.DUMMYFUNCTION("SUM(ARRAYFORMULA((ABS(FILTER($C:$C,NOT(ISBLANK($C:$C)))-BFR1))*(((ABS(FILTER($C:$C,NOT(ISBLANK($C:$C)))-BFR1)))+1)/2))"),6.40807628E8)</f>
        <v>640807628</v>
      </c>
      <c r="BFS3" s="13">
        <f>IFERROR(__xludf.DUMMYFUNCTION("SUM(ARRAYFORMULA((ABS(FILTER($C:$C,NOT(ISBLANK($C:$C)))-BFS1))*(((ABS(FILTER($C:$C,NOT(ISBLANK($C:$C)))-BFS1)))+1)/2))"),6.41852032E8)</f>
        <v>641852032</v>
      </c>
      <c r="BFT3" s="13">
        <f>IFERROR(__xludf.DUMMYFUNCTION("SUM(ARRAYFORMULA((ABS(FILTER($C:$C,NOT(ISBLANK($C:$C)))-BFT1))*(((ABS(FILTER($C:$C,NOT(ISBLANK($C:$C)))-BFT1)))+1)/2))"),6.42897436E8)</f>
        <v>642897436</v>
      </c>
      <c r="BFU3" s="13">
        <f>IFERROR(__xludf.DUMMYFUNCTION("SUM(ARRAYFORMULA((ABS(FILTER($C:$C,NOT(ISBLANK($C:$C)))-BFU1))*(((ABS(FILTER($C:$C,NOT(ISBLANK($C:$C)))-BFU1)))+1)/2))"),6.4394384E8)</f>
        <v>643943840</v>
      </c>
      <c r="BFV3" s="13">
        <f>IFERROR(__xludf.DUMMYFUNCTION("SUM(ARRAYFORMULA((ABS(FILTER($C:$C,NOT(ISBLANK($C:$C)))-BFV1))*(((ABS(FILTER($C:$C,NOT(ISBLANK($C:$C)))-BFV1)))+1)/2))"),6.44991244E8)</f>
        <v>644991244</v>
      </c>
      <c r="BFW3" s="13">
        <f>IFERROR(__xludf.DUMMYFUNCTION("SUM(ARRAYFORMULA((ABS(FILTER($C:$C,NOT(ISBLANK($C:$C)))-BFW1))*(((ABS(FILTER($C:$C,NOT(ISBLANK($C:$C)))-BFW1)))+1)/2))"),6.46039648E8)</f>
        <v>646039648</v>
      </c>
      <c r="BFX3" s="13">
        <f>IFERROR(__xludf.DUMMYFUNCTION("SUM(ARRAYFORMULA((ABS(FILTER($C:$C,NOT(ISBLANK($C:$C)))-BFX1))*(((ABS(FILTER($C:$C,NOT(ISBLANK($C:$C)))-BFX1)))+1)/2))"),6.47089052E8)</f>
        <v>647089052</v>
      </c>
      <c r="BFY3" s="13">
        <f>IFERROR(__xludf.DUMMYFUNCTION("SUM(ARRAYFORMULA((ABS(FILTER($C:$C,NOT(ISBLANK($C:$C)))-BFY1))*(((ABS(FILTER($C:$C,NOT(ISBLANK($C:$C)))-BFY1)))+1)/2))"),6.48139456E8)</f>
        <v>648139456</v>
      </c>
      <c r="BFZ3" s="13">
        <f>IFERROR(__xludf.DUMMYFUNCTION("SUM(ARRAYFORMULA((ABS(FILTER($C:$C,NOT(ISBLANK($C:$C)))-BFZ1))*(((ABS(FILTER($C:$C,NOT(ISBLANK($C:$C)))-BFZ1)))+1)/2))"),6.4919086E8)</f>
        <v>649190860</v>
      </c>
      <c r="BGA3" s="10">
        <f>IFERROR(__xludf.DUMMYFUNCTION("SUM(ARRAYFORMULA((ABS(FILTER($C:$C,NOT(ISBLANK($C:$C)))-BGA1))*(((ABS(FILTER($C:$C,NOT(ISBLANK($C:$C)))-BGA1)))+1)/2))"),6.50243264E8)</f>
        <v>650243264</v>
      </c>
      <c r="BGB3" s="10">
        <f>IFERROR(__xludf.DUMMYFUNCTION("SUM(ARRAYFORMULA((ABS(FILTER($C:$C,NOT(ISBLANK($C:$C)))-BGB1))*(((ABS(FILTER($C:$C,NOT(ISBLANK($C:$C)))-BGB1)))+1)/2))"),6.51296668E8)</f>
        <v>651296668</v>
      </c>
      <c r="BGC3" s="10">
        <f>IFERROR(__xludf.DUMMYFUNCTION("SUM(ARRAYFORMULA((ABS(FILTER($C:$C,NOT(ISBLANK($C:$C)))-BGC1))*(((ABS(FILTER($C:$C,NOT(ISBLANK($C:$C)))-BGC1)))+1)/2))"),6.52351072E8)</f>
        <v>652351072</v>
      </c>
      <c r="BGD3" s="10">
        <f>IFERROR(__xludf.DUMMYFUNCTION("SUM(ARRAYFORMULA((ABS(FILTER($C:$C,NOT(ISBLANK($C:$C)))-BGD1))*(((ABS(FILTER($C:$C,NOT(ISBLANK($C:$C)))-BGD1)))+1)/2))"),6.53406476E8)</f>
        <v>653406476</v>
      </c>
      <c r="BGE3" s="10">
        <f>IFERROR(__xludf.DUMMYFUNCTION("SUM(ARRAYFORMULA((ABS(FILTER($C:$C,NOT(ISBLANK($C:$C)))-BGE1))*(((ABS(FILTER($C:$C,NOT(ISBLANK($C:$C)))-BGE1)))+1)/2))"),6.5446288E8)</f>
        <v>654462880</v>
      </c>
      <c r="BGF3" s="10">
        <f>IFERROR(__xludf.DUMMYFUNCTION("SUM(ARRAYFORMULA((ABS(FILTER($C:$C,NOT(ISBLANK($C:$C)))-BGF1))*(((ABS(FILTER($C:$C,NOT(ISBLANK($C:$C)))-BGF1)))+1)/2))"),6.55520284E8)</f>
        <v>655520284</v>
      </c>
      <c r="BGG3" s="10">
        <f>IFERROR(__xludf.DUMMYFUNCTION("SUM(ARRAYFORMULA((ABS(FILTER($C:$C,NOT(ISBLANK($C:$C)))-BGG1))*(((ABS(FILTER($C:$C,NOT(ISBLANK($C:$C)))-BGG1)))+1)/2))"),6.56578688E8)</f>
        <v>656578688</v>
      </c>
      <c r="BGH3" s="10">
        <f>IFERROR(__xludf.DUMMYFUNCTION("SUM(ARRAYFORMULA((ABS(FILTER($C:$C,NOT(ISBLANK($C:$C)))-BGH1))*(((ABS(FILTER($C:$C,NOT(ISBLANK($C:$C)))-BGH1)))+1)/2))"),6.57638092E8)</f>
        <v>657638092</v>
      </c>
      <c r="BGI3" s="10">
        <f>IFERROR(__xludf.DUMMYFUNCTION("SUM(ARRAYFORMULA((ABS(FILTER($C:$C,NOT(ISBLANK($C:$C)))-BGI1))*(((ABS(FILTER($C:$C,NOT(ISBLANK($C:$C)))-BGI1)))+1)/2))"),6.58698496E8)</f>
        <v>658698496</v>
      </c>
      <c r="BGJ3" s="10">
        <f>IFERROR(__xludf.DUMMYFUNCTION("SUM(ARRAYFORMULA((ABS(FILTER($C:$C,NOT(ISBLANK($C:$C)))-BGJ1))*(((ABS(FILTER($C:$C,NOT(ISBLANK($C:$C)))-BGJ1)))+1)/2))"),6.597599E8)</f>
        <v>659759900</v>
      </c>
      <c r="BGK3" s="10">
        <f>IFERROR(__xludf.DUMMYFUNCTION("SUM(ARRAYFORMULA((ABS(FILTER($C:$C,NOT(ISBLANK($C:$C)))-BGK1))*(((ABS(FILTER($C:$C,NOT(ISBLANK($C:$C)))-BGK1)))+1)/2))"),6.60822304E8)</f>
        <v>660822304</v>
      </c>
      <c r="BGL3" s="10">
        <f>IFERROR(__xludf.DUMMYFUNCTION("SUM(ARRAYFORMULA((ABS(FILTER($C:$C,NOT(ISBLANK($C:$C)))-BGL1))*(((ABS(FILTER($C:$C,NOT(ISBLANK($C:$C)))-BGL1)))+1)/2))"),6.61885708E8)</f>
        <v>661885708</v>
      </c>
      <c r="BGM3" s="10">
        <f>IFERROR(__xludf.DUMMYFUNCTION("SUM(ARRAYFORMULA((ABS(FILTER($C:$C,NOT(ISBLANK($C:$C)))-BGM1))*(((ABS(FILTER($C:$C,NOT(ISBLANK($C:$C)))-BGM1)))+1)/2))"),6.62950112E8)</f>
        <v>662950112</v>
      </c>
      <c r="BGN3" s="10">
        <f>IFERROR(__xludf.DUMMYFUNCTION("SUM(ARRAYFORMULA((ABS(FILTER($C:$C,NOT(ISBLANK($C:$C)))-BGN1))*(((ABS(FILTER($C:$C,NOT(ISBLANK($C:$C)))-BGN1)))+1)/2))"),6.64015516E8)</f>
        <v>664015516</v>
      </c>
      <c r="BGO3" s="10">
        <f>IFERROR(__xludf.DUMMYFUNCTION("SUM(ARRAYFORMULA((ABS(FILTER($C:$C,NOT(ISBLANK($C:$C)))-BGO1))*(((ABS(FILTER($C:$C,NOT(ISBLANK($C:$C)))-BGO1)))+1)/2))"),6.6508192E8)</f>
        <v>665081920</v>
      </c>
      <c r="BGP3" s="10">
        <f>IFERROR(__xludf.DUMMYFUNCTION("SUM(ARRAYFORMULA((ABS(FILTER($C:$C,NOT(ISBLANK($C:$C)))-BGP1))*(((ABS(FILTER($C:$C,NOT(ISBLANK($C:$C)))-BGP1)))+1)/2))"),6.66149325E8)</f>
        <v>666149325</v>
      </c>
      <c r="BGQ3" s="10">
        <f>IFERROR(__xludf.DUMMYFUNCTION("SUM(ARRAYFORMULA((ABS(FILTER($C:$C,NOT(ISBLANK($C:$C)))-BGQ1))*(((ABS(FILTER($C:$C,NOT(ISBLANK($C:$C)))-BGQ1)))+1)/2))"),6.6721773E8)</f>
        <v>667217730</v>
      </c>
      <c r="BGR3" s="13">
        <f>IFERROR(__xludf.DUMMYFUNCTION("SUM(ARRAYFORMULA((ABS(FILTER($C:$C,NOT(ISBLANK($C:$C)))-BGR1))*(((ABS(FILTER($C:$C,NOT(ISBLANK($C:$C)))-BGR1)))+1)/2))"),6.68287135E8)</f>
        <v>668287135</v>
      </c>
      <c r="BGS3" s="13">
        <f>IFERROR(__xludf.DUMMYFUNCTION("SUM(ARRAYFORMULA((ABS(FILTER($C:$C,NOT(ISBLANK($C:$C)))-BGS1))*(((ABS(FILTER($C:$C,NOT(ISBLANK($C:$C)))-BGS1)))+1)/2))"),6.6935754E8)</f>
        <v>669357540</v>
      </c>
      <c r="BGT3" s="13">
        <f>IFERROR(__xludf.DUMMYFUNCTION("SUM(ARRAYFORMULA((ABS(FILTER($C:$C,NOT(ISBLANK($C:$C)))-BGT1))*(((ABS(FILTER($C:$C,NOT(ISBLANK($C:$C)))-BGT1)))+1)/2))"),6.70428945E8)</f>
        <v>670428945</v>
      </c>
      <c r="BGU3" s="13">
        <f>IFERROR(__xludf.DUMMYFUNCTION("SUM(ARRAYFORMULA((ABS(FILTER($C:$C,NOT(ISBLANK($C:$C)))-BGU1))*(((ABS(FILTER($C:$C,NOT(ISBLANK($C:$C)))-BGU1)))+1)/2))"),6.7150135E8)</f>
        <v>671501350</v>
      </c>
      <c r="BGV3" s="13">
        <f>IFERROR(__xludf.DUMMYFUNCTION("SUM(ARRAYFORMULA((ABS(FILTER($C:$C,NOT(ISBLANK($C:$C)))-BGV1))*(((ABS(FILTER($C:$C,NOT(ISBLANK($C:$C)))-BGV1)))+1)/2))"),6.72574755E8)</f>
        <v>672574755</v>
      </c>
      <c r="BGW3" s="13">
        <f>IFERROR(__xludf.DUMMYFUNCTION("SUM(ARRAYFORMULA((ABS(FILTER($C:$C,NOT(ISBLANK($C:$C)))-BGW1))*(((ABS(FILTER($C:$C,NOT(ISBLANK($C:$C)))-BGW1)))+1)/2))"),6.7364916E8)</f>
        <v>673649160</v>
      </c>
      <c r="BGX3" s="13">
        <f>IFERROR(__xludf.DUMMYFUNCTION("SUM(ARRAYFORMULA((ABS(FILTER($C:$C,NOT(ISBLANK($C:$C)))-BGX1))*(((ABS(FILTER($C:$C,NOT(ISBLANK($C:$C)))-BGX1)))+1)/2))"),6.74724566E8)</f>
        <v>674724566</v>
      </c>
      <c r="BGY3" s="13">
        <f>IFERROR(__xludf.DUMMYFUNCTION("SUM(ARRAYFORMULA((ABS(FILTER($C:$C,NOT(ISBLANK($C:$C)))-BGY1))*(((ABS(FILTER($C:$C,NOT(ISBLANK($C:$C)))-BGY1)))+1)/2))"),6.75800972E8)</f>
        <v>675800972</v>
      </c>
      <c r="BGZ3" s="13">
        <f>IFERROR(__xludf.DUMMYFUNCTION("SUM(ARRAYFORMULA((ABS(FILTER($C:$C,NOT(ISBLANK($C:$C)))-BGZ1))*(((ABS(FILTER($C:$C,NOT(ISBLANK($C:$C)))-BGZ1)))+1)/2))"),6.76878379E8)</f>
        <v>676878379</v>
      </c>
      <c r="BHA3" s="13">
        <f>IFERROR(__xludf.DUMMYFUNCTION("SUM(ARRAYFORMULA((ABS(FILTER($C:$C,NOT(ISBLANK($C:$C)))-BHA1))*(((ABS(FILTER($C:$C,NOT(ISBLANK($C:$C)))-BHA1)))+1)/2))"),6.77956786E8)</f>
        <v>677956786</v>
      </c>
      <c r="BHB3" s="13">
        <f>IFERROR(__xludf.DUMMYFUNCTION("SUM(ARRAYFORMULA((ABS(FILTER($C:$C,NOT(ISBLANK($C:$C)))-BHB1))*(((ABS(FILTER($C:$C,NOT(ISBLANK($C:$C)))-BHB1)))+1)/2))"),6.79036194E8)</f>
        <v>679036194</v>
      </c>
      <c r="BHC3" s="13">
        <f>IFERROR(__xludf.DUMMYFUNCTION("SUM(ARRAYFORMULA((ABS(FILTER($C:$C,NOT(ISBLANK($C:$C)))-BHC1))*(((ABS(FILTER($C:$C,NOT(ISBLANK($C:$C)))-BHC1)))+1)/2))"),6.80116602E8)</f>
        <v>680116602</v>
      </c>
      <c r="BHD3" s="13">
        <f>IFERROR(__xludf.DUMMYFUNCTION("SUM(ARRAYFORMULA((ABS(FILTER($C:$C,NOT(ISBLANK($C:$C)))-BHD1))*(((ABS(FILTER($C:$C,NOT(ISBLANK($C:$C)))-BHD1)))+1)/2))"),6.8119801E8)</f>
        <v>681198010</v>
      </c>
      <c r="BHE3" s="13">
        <f>IFERROR(__xludf.DUMMYFUNCTION("SUM(ARRAYFORMULA((ABS(FILTER($C:$C,NOT(ISBLANK($C:$C)))-BHE1))*(((ABS(FILTER($C:$C,NOT(ISBLANK($C:$C)))-BHE1)))+1)/2))"),6.82280418E8)</f>
        <v>682280418</v>
      </c>
      <c r="BHF3" s="13">
        <f>IFERROR(__xludf.DUMMYFUNCTION("SUM(ARRAYFORMULA((ABS(FILTER($C:$C,NOT(ISBLANK($C:$C)))-BHF1))*(((ABS(FILTER($C:$C,NOT(ISBLANK($C:$C)))-BHF1)))+1)/2))"),6.83363826E8)</f>
        <v>683363826</v>
      </c>
      <c r="BHG3" s="13">
        <f>IFERROR(__xludf.DUMMYFUNCTION("SUM(ARRAYFORMULA((ABS(FILTER($C:$C,NOT(ISBLANK($C:$C)))-BHG1))*(((ABS(FILTER($C:$C,NOT(ISBLANK($C:$C)))-BHG1)))+1)/2))"),6.84448235E8)</f>
        <v>684448235</v>
      </c>
      <c r="BHH3" s="13">
        <f>IFERROR(__xludf.DUMMYFUNCTION("SUM(ARRAYFORMULA((ABS(FILTER($C:$C,NOT(ISBLANK($C:$C)))-BHH1))*(((ABS(FILTER($C:$C,NOT(ISBLANK($C:$C)))-BHH1)))+1)/2))"),6.85533644E8)</f>
        <v>685533644</v>
      </c>
      <c r="BHI3" s="10">
        <f>IFERROR(__xludf.DUMMYFUNCTION("SUM(ARRAYFORMULA((ABS(FILTER($C:$C,NOT(ISBLANK($C:$C)))-BHI1))*(((ABS(FILTER($C:$C,NOT(ISBLANK($C:$C)))-BHI1)))+1)/2))"),6.86620053E8)</f>
        <v>686620053</v>
      </c>
      <c r="BHJ3" s="10">
        <f>IFERROR(__xludf.DUMMYFUNCTION("SUM(ARRAYFORMULA((ABS(FILTER($C:$C,NOT(ISBLANK($C:$C)))-BHJ1))*(((ABS(FILTER($C:$C,NOT(ISBLANK($C:$C)))-BHJ1)))+1)/2))"),6.87707463E8)</f>
        <v>687707463</v>
      </c>
      <c r="BHK3" s="10">
        <f>IFERROR(__xludf.DUMMYFUNCTION("SUM(ARRAYFORMULA((ABS(FILTER($C:$C,NOT(ISBLANK($C:$C)))-BHK1))*(((ABS(FILTER($C:$C,NOT(ISBLANK($C:$C)))-BHK1)))+1)/2))"),6.88795873E8)</f>
        <v>688795873</v>
      </c>
      <c r="BHL3" s="10">
        <f>IFERROR(__xludf.DUMMYFUNCTION("SUM(ARRAYFORMULA((ABS(FILTER($C:$C,NOT(ISBLANK($C:$C)))-BHL1))*(((ABS(FILTER($C:$C,NOT(ISBLANK($C:$C)))-BHL1)))+1)/2))"),6.89885283E8)</f>
        <v>689885283</v>
      </c>
      <c r="BHM3" s="10">
        <f>IFERROR(__xludf.DUMMYFUNCTION("SUM(ARRAYFORMULA((ABS(FILTER($C:$C,NOT(ISBLANK($C:$C)))-BHM1))*(((ABS(FILTER($C:$C,NOT(ISBLANK($C:$C)))-BHM1)))+1)/2))"),6.90975693E8)</f>
        <v>690975693</v>
      </c>
      <c r="BHN3" s="10">
        <f>IFERROR(__xludf.DUMMYFUNCTION("SUM(ARRAYFORMULA((ABS(FILTER($C:$C,NOT(ISBLANK($C:$C)))-BHN1))*(((ABS(FILTER($C:$C,NOT(ISBLANK($C:$C)))-BHN1)))+1)/2))"),6.92067103E8)</f>
        <v>692067103</v>
      </c>
      <c r="BHO3" s="10">
        <f>IFERROR(__xludf.DUMMYFUNCTION("SUM(ARRAYFORMULA((ABS(FILTER($C:$C,NOT(ISBLANK($C:$C)))-BHO1))*(((ABS(FILTER($C:$C,NOT(ISBLANK($C:$C)))-BHO1)))+1)/2))"),6.93159513E8)</f>
        <v>693159513</v>
      </c>
      <c r="BHP3" s="10">
        <f>IFERROR(__xludf.DUMMYFUNCTION("SUM(ARRAYFORMULA((ABS(FILTER($C:$C,NOT(ISBLANK($C:$C)))-BHP1))*(((ABS(FILTER($C:$C,NOT(ISBLANK($C:$C)))-BHP1)))+1)/2))"),6.94252923E8)</f>
        <v>694252923</v>
      </c>
      <c r="BHQ3" s="10">
        <f>IFERROR(__xludf.DUMMYFUNCTION("SUM(ARRAYFORMULA((ABS(FILTER($C:$C,NOT(ISBLANK($C:$C)))-BHQ1))*(((ABS(FILTER($C:$C,NOT(ISBLANK($C:$C)))-BHQ1)))+1)/2))"),6.95347333E8)</f>
        <v>695347333</v>
      </c>
      <c r="BHR3" s="10">
        <f>IFERROR(__xludf.DUMMYFUNCTION("SUM(ARRAYFORMULA((ABS(FILTER($C:$C,NOT(ISBLANK($C:$C)))-BHR1))*(((ABS(FILTER($C:$C,NOT(ISBLANK($C:$C)))-BHR1)))+1)/2))"),6.96442743E8)</f>
        <v>696442743</v>
      </c>
      <c r="BHS3" s="10">
        <f>IFERROR(__xludf.DUMMYFUNCTION("SUM(ARRAYFORMULA((ABS(FILTER($C:$C,NOT(ISBLANK($C:$C)))-BHS1))*(((ABS(FILTER($C:$C,NOT(ISBLANK($C:$C)))-BHS1)))+1)/2))"),6.97539153E8)</f>
        <v>697539153</v>
      </c>
      <c r="BHT3" s="10">
        <f>IFERROR(__xludf.DUMMYFUNCTION("SUM(ARRAYFORMULA((ABS(FILTER($C:$C,NOT(ISBLANK($C:$C)))-BHT1))*(((ABS(FILTER($C:$C,NOT(ISBLANK($C:$C)))-BHT1)))+1)/2))"),6.98636563E8)</f>
        <v>698636563</v>
      </c>
      <c r="BHU3" s="10">
        <f>IFERROR(__xludf.DUMMYFUNCTION("SUM(ARRAYFORMULA((ABS(FILTER($C:$C,NOT(ISBLANK($C:$C)))-BHU1))*(((ABS(FILTER($C:$C,NOT(ISBLANK($C:$C)))-BHU1)))+1)/2))"),6.99734973E8)</f>
        <v>699734973</v>
      </c>
      <c r="BHV3" s="10">
        <f>IFERROR(__xludf.DUMMYFUNCTION("SUM(ARRAYFORMULA((ABS(FILTER($C:$C,NOT(ISBLANK($C:$C)))-BHV1))*(((ABS(FILTER($C:$C,NOT(ISBLANK($C:$C)))-BHV1)))+1)/2))"),7.00834383E8)</f>
        <v>700834383</v>
      </c>
      <c r="BHW3" s="10">
        <f>IFERROR(__xludf.DUMMYFUNCTION("SUM(ARRAYFORMULA((ABS(FILTER($C:$C,NOT(ISBLANK($C:$C)))-BHW1))*(((ABS(FILTER($C:$C,NOT(ISBLANK($C:$C)))-BHW1)))+1)/2))"),7.01934793E8)</f>
        <v>701934793</v>
      </c>
      <c r="BHX3" s="10">
        <f>IFERROR(__xludf.DUMMYFUNCTION("SUM(ARRAYFORMULA((ABS(FILTER($C:$C,NOT(ISBLANK($C:$C)))-BHX1))*(((ABS(FILTER($C:$C,NOT(ISBLANK($C:$C)))-BHX1)))+1)/2))"),7.03036203E8)</f>
        <v>703036203</v>
      </c>
      <c r="BHY3" s="10">
        <f>IFERROR(__xludf.DUMMYFUNCTION("SUM(ARRAYFORMULA((ABS(FILTER($C:$C,NOT(ISBLANK($C:$C)))-BHY1))*(((ABS(FILTER($C:$C,NOT(ISBLANK($C:$C)))-BHY1)))+1)/2))"),7.04138614E8)</f>
        <v>704138614</v>
      </c>
      <c r="BHZ3" s="13">
        <f>IFERROR(__xludf.DUMMYFUNCTION("SUM(ARRAYFORMULA((ABS(FILTER($C:$C,NOT(ISBLANK($C:$C)))-BHZ1))*(((ABS(FILTER($C:$C,NOT(ISBLANK($C:$C)))-BHZ1)))+1)/2))"),7.05242025E8)</f>
        <v>705242025</v>
      </c>
      <c r="BIA3" s="13">
        <f>IFERROR(__xludf.DUMMYFUNCTION("SUM(ARRAYFORMULA((ABS(FILTER($C:$C,NOT(ISBLANK($C:$C)))-BIA1))*(((ABS(FILTER($C:$C,NOT(ISBLANK($C:$C)))-BIA1)))+1)/2))"),7.06346437E8)</f>
        <v>706346437</v>
      </c>
      <c r="BIB3" s="13">
        <f>IFERROR(__xludf.DUMMYFUNCTION("SUM(ARRAYFORMULA((ABS(FILTER($C:$C,NOT(ISBLANK($C:$C)))-BIB1))*(((ABS(FILTER($C:$C,NOT(ISBLANK($C:$C)))-BIB1)))+1)/2))"),7.07451849E8)</f>
        <v>707451849</v>
      </c>
      <c r="BIC3" s="13">
        <f>IFERROR(__xludf.DUMMYFUNCTION("SUM(ARRAYFORMULA((ABS(FILTER($C:$C,NOT(ISBLANK($C:$C)))-BIC1))*(((ABS(FILTER($C:$C,NOT(ISBLANK($C:$C)))-BIC1)))+1)/2))"),7.08558261E8)</f>
        <v>708558261</v>
      </c>
      <c r="BID3" s="13">
        <f>IFERROR(__xludf.DUMMYFUNCTION("SUM(ARRAYFORMULA((ABS(FILTER($C:$C,NOT(ISBLANK($C:$C)))-BID1))*(((ABS(FILTER($C:$C,NOT(ISBLANK($C:$C)))-BID1)))+1)/2))"),7.09665673E8)</f>
        <v>709665673</v>
      </c>
      <c r="BIE3" s="13">
        <f>IFERROR(__xludf.DUMMYFUNCTION("SUM(ARRAYFORMULA((ABS(FILTER($C:$C,NOT(ISBLANK($C:$C)))-BIE1))*(((ABS(FILTER($C:$C,NOT(ISBLANK($C:$C)))-BIE1)))+1)/2))"),7.10774085E8)</f>
        <v>710774085</v>
      </c>
      <c r="BIF3" s="13">
        <f>IFERROR(__xludf.DUMMYFUNCTION("SUM(ARRAYFORMULA((ABS(FILTER($C:$C,NOT(ISBLANK($C:$C)))-BIF1))*(((ABS(FILTER($C:$C,NOT(ISBLANK($C:$C)))-BIF1)))+1)/2))"),7.11883497E8)</f>
        <v>711883497</v>
      </c>
      <c r="BIG3" s="13">
        <f>IFERROR(__xludf.DUMMYFUNCTION("SUM(ARRAYFORMULA((ABS(FILTER($C:$C,NOT(ISBLANK($C:$C)))-BIG1))*(((ABS(FILTER($C:$C,NOT(ISBLANK($C:$C)))-BIG1)))+1)/2))"),7.12993909E8)</f>
        <v>712993909</v>
      </c>
      <c r="BIH3" s="13">
        <f>IFERROR(__xludf.DUMMYFUNCTION("SUM(ARRAYFORMULA((ABS(FILTER($C:$C,NOT(ISBLANK($C:$C)))-BIH1))*(((ABS(FILTER($C:$C,NOT(ISBLANK($C:$C)))-BIH1)))+1)/2))"),7.14105321E8)</f>
        <v>714105321</v>
      </c>
      <c r="BII3" s="13">
        <f>IFERROR(__xludf.DUMMYFUNCTION("SUM(ARRAYFORMULA((ABS(FILTER($C:$C,NOT(ISBLANK($C:$C)))-BII1))*(((ABS(FILTER($C:$C,NOT(ISBLANK($C:$C)))-BII1)))+1)/2))"),7.15217733E8)</f>
        <v>715217733</v>
      </c>
      <c r="BIJ3" s="13">
        <f>IFERROR(__xludf.DUMMYFUNCTION("SUM(ARRAYFORMULA((ABS(FILTER($C:$C,NOT(ISBLANK($C:$C)))-BIJ1))*(((ABS(FILTER($C:$C,NOT(ISBLANK($C:$C)))-BIJ1)))+1)/2))"),7.16331145E8)</f>
        <v>716331145</v>
      </c>
      <c r="BIK3" s="13">
        <f>IFERROR(__xludf.DUMMYFUNCTION("SUM(ARRAYFORMULA((ABS(FILTER($C:$C,NOT(ISBLANK($C:$C)))-BIK1))*(((ABS(FILTER($C:$C,NOT(ISBLANK($C:$C)))-BIK1)))+1)/2))"),7.17445557E8)</f>
        <v>717445557</v>
      </c>
      <c r="BIL3" s="13">
        <f>IFERROR(__xludf.DUMMYFUNCTION("SUM(ARRAYFORMULA((ABS(FILTER($C:$C,NOT(ISBLANK($C:$C)))-BIL1))*(((ABS(FILTER($C:$C,NOT(ISBLANK($C:$C)))-BIL1)))+1)/2))"),7.18560969E8)</f>
        <v>718560969</v>
      </c>
      <c r="BIM3" s="13">
        <f>IFERROR(__xludf.DUMMYFUNCTION("SUM(ARRAYFORMULA((ABS(FILTER($C:$C,NOT(ISBLANK($C:$C)))-BIM1))*(((ABS(FILTER($C:$C,NOT(ISBLANK($C:$C)))-BIM1)))+1)/2))"),7.19677381E8)</f>
        <v>719677381</v>
      </c>
      <c r="BIN3" s="13">
        <f>IFERROR(__xludf.DUMMYFUNCTION("SUM(ARRAYFORMULA((ABS(FILTER($C:$C,NOT(ISBLANK($C:$C)))-BIN1))*(((ABS(FILTER($C:$C,NOT(ISBLANK($C:$C)))-BIN1)))+1)/2))"),7.20794793E8)</f>
        <v>720794793</v>
      </c>
      <c r="BIO3" s="13">
        <f>IFERROR(__xludf.DUMMYFUNCTION("SUM(ARRAYFORMULA((ABS(FILTER($C:$C,NOT(ISBLANK($C:$C)))-BIO1))*(((ABS(FILTER($C:$C,NOT(ISBLANK($C:$C)))-BIO1)))+1)/2))"),7.21913205E8)</f>
        <v>721913205</v>
      </c>
      <c r="BIP3" s="13">
        <f>IFERROR(__xludf.DUMMYFUNCTION("SUM(ARRAYFORMULA((ABS(FILTER($C:$C,NOT(ISBLANK($C:$C)))-BIP1))*(((ABS(FILTER($C:$C,NOT(ISBLANK($C:$C)))-BIP1)))+1)/2))"),7.23032617E8)</f>
        <v>723032617</v>
      </c>
      <c r="BIQ3" s="10">
        <f>IFERROR(__xludf.DUMMYFUNCTION("SUM(ARRAYFORMULA((ABS(FILTER($C:$C,NOT(ISBLANK($C:$C)))-BIQ1))*(((ABS(FILTER($C:$C,NOT(ISBLANK($C:$C)))-BIQ1)))+1)/2))"),7.24153029E8)</f>
        <v>724153029</v>
      </c>
      <c r="BIR3" s="10">
        <f>IFERROR(__xludf.DUMMYFUNCTION("SUM(ARRAYFORMULA((ABS(FILTER($C:$C,NOT(ISBLANK($C:$C)))-BIR1))*(((ABS(FILTER($C:$C,NOT(ISBLANK($C:$C)))-BIR1)))+1)/2))"),7.25274441E8)</f>
        <v>725274441</v>
      </c>
      <c r="BIS3" s="10">
        <f>IFERROR(__xludf.DUMMYFUNCTION("SUM(ARRAYFORMULA((ABS(FILTER($C:$C,NOT(ISBLANK($C:$C)))-BIS1))*(((ABS(FILTER($C:$C,NOT(ISBLANK($C:$C)))-BIS1)))+1)/2))"),7.26396853E8)</f>
        <v>726396853</v>
      </c>
      <c r="BIT3" s="10">
        <f>IFERROR(__xludf.DUMMYFUNCTION("SUM(ARRAYFORMULA((ABS(FILTER($C:$C,NOT(ISBLANK($C:$C)))-BIT1))*(((ABS(FILTER($C:$C,NOT(ISBLANK($C:$C)))-BIT1)))+1)/2))"),7.27520265E8)</f>
        <v>727520265</v>
      </c>
      <c r="BIU3" s="10">
        <f>IFERROR(__xludf.DUMMYFUNCTION("SUM(ARRAYFORMULA((ABS(FILTER($C:$C,NOT(ISBLANK($C:$C)))-BIU1))*(((ABS(FILTER($C:$C,NOT(ISBLANK($C:$C)))-BIU1)))+1)/2))"),7.28644677E8)</f>
        <v>728644677</v>
      </c>
      <c r="BIV3" s="10">
        <f>IFERROR(__xludf.DUMMYFUNCTION("SUM(ARRAYFORMULA((ABS(FILTER($C:$C,NOT(ISBLANK($C:$C)))-BIV1))*(((ABS(FILTER($C:$C,NOT(ISBLANK($C:$C)))-BIV1)))+1)/2))"),7.29770089E8)</f>
        <v>729770089</v>
      </c>
      <c r="BIW3" s="10">
        <f>IFERROR(__xludf.DUMMYFUNCTION("SUM(ARRAYFORMULA((ABS(FILTER($C:$C,NOT(ISBLANK($C:$C)))-BIW1))*(((ABS(FILTER($C:$C,NOT(ISBLANK($C:$C)))-BIW1)))+1)/2))"),7.30896501E8)</f>
        <v>730896501</v>
      </c>
      <c r="BIX3" s="10">
        <f>IFERROR(__xludf.DUMMYFUNCTION("SUM(ARRAYFORMULA((ABS(FILTER($C:$C,NOT(ISBLANK($C:$C)))-BIX1))*(((ABS(FILTER($C:$C,NOT(ISBLANK($C:$C)))-BIX1)))+1)/2))"),7.32023913E8)</f>
        <v>732023913</v>
      </c>
      <c r="BIY3" s="10">
        <f>IFERROR(__xludf.DUMMYFUNCTION("SUM(ARRAYFORMULA((ABS(FILTER($C:$C,NOT(ISBLANK($C:$C)))-BIY1))*(((ABS(FILTER($C:$C,NOT(ISBLANK($C:$C)))-BIY1)))+1)/2))"),7.33152325E8)</f>
        <v>733152325</v>
      </c>
      <c r="BIZ3" s="10">
        <f>IFERROR(__xludf.DUMMYFUNCTION("SUM(ARRAYFORMULA((ABS(FILTER($C:$C,NOT(ISBLANK($C:$C)))-BIZ1))*(((ABS(FILTER($C:$C,NOT(ISBLANK($C:$C)))-BIZ1)))+1)/2))"),7.34281737E8)</f>
        <v>734281737</v>
      </c>
      <c r="BJA3" s="10">
        <f>IFERROR(__xludf.DUMMYFUNCTION("SUM(ARRAYFORMULA((ABS(FILTER($C:$C,NOT(ISBLANK($C:$C)))-BJA1))*(((ABS(FILTER($C:$C,NOT(ISBLANK($C:$C)))-BJA1)))+1)/2))"),7.35412149E8)</f>
        <v>735412149</v>
      </c>
      <c r="BJB3" s="10">
        <f>IFERROR(__xludf.DUMMYFUNCTION("SUM(ARRAYFORMULA((ABS(FILTER($C:$C,NOT(ISBLANK($C:$C)))-BJB1))*(((ABS(FILTER($C:$C,NOT(ISBLANK($C:$C)))-BJB1)))+1)/2))"),7.36543561E8)</f>
        <v>736543561</v>
      </c>
      <c r="BJC3" s="10">
        <f>IFERROR(__xludf.DUMMYFUNCTION("SUM(ARRAYFORMULA((ABS(FILTER($C:$C,NOT(ISBLANK($C:$C)))-BJC1))*(((ABS(FILTER($C:$C,NOT(ISBLANK($C:$C)))-BJC1)))+1)/2))"),7.37675973E8)</f>
        <v>737675973</v>
      </c>
      <c r="BJD3" s="10">
        <f>IFERROR(__xludf.DUMMYFUNCTION("SUM(ARRAYFORMULA((ABS(FILTER($C:$C,NOT(ISBLANK($C:$C)))-BJD1))*(((ABS(FILTER($C:$C,NOT(ISBLANK($C:$C)))-BJD1)))+1)/2))"),7.38809385E8)</f>
        <v>738809385</v>
      </c>
      <c r="BJE3" s="10">
        <f>IFERROR(__xludf.DUMMYFUNCTION("SUM(ARRAYFORMULA((ABS(FILTER($C:$C,NOT(ISBLANK($C:$C)))-BJE1))*(((ABS(FILTER($C:$C,NOT(ISBLANK($C:$C)))-BJE1)))+1)/2))"),7.39943797E8)</f>
        <v>739943797</v>
      </c>
      <c r="BJF3" s="10">
        <f>IFERROR(__xludf.DUMMYFUNCTION("SUM(ARRAYFORMULA((ABS(FILTER($C:$C,NOT(ISBLANK($C:$C)))-BJF1))*(((ABS(FILTER($C:$C,NOT(ISBLANK($C:$C)))-BJF1)))+1)/2))"),7.41079209E8)</f>
        <v>741079209</v>
      </c>
      <c r="BJG3" s="10">
        <f>IFERROR(__xludf.DUMMYFUNCTION("SUM(ARRAYFORMULA((ABS(FILTER($C:$C,NOT(ISBLANK($C:$C)))-BJG1))*(((ABS(FILTER($C:$C,NOT(ISBLANK($C:$C)))-BJG1)))+1)/2))"),7.42215621E8)</f>
        <v>742215621</v>
      </c>
      <c r="BJH3" s="13">
        <f>IFERROR(__xludf.DUMMYFUNCTION("SUM(ARRAYFORMULA((ABS(FILTER($C:$C,NOT(ISBLANK($C:$C)))-BJH1))*(((ABS(FILTER($C:$C,NOT(ISBLANK($C:$C)))-BJH1)))+1)/2))"),7.43353033E8)</f>
        <v>743353033</v>
      </c>
      <c r="BJI3" s="13">
        <f>IFERROR(__xludf.DUMMYFUNCTION("SUM(ARRAYFORMULA((ABS(FILTER($C:$C,NOT(ISBLANK($C:$C)))-BJI1))*(((ABS(FILTER($C:$C,NOT(ISBLANK($C:$C)))-BJI1)))+1)/2))"),7.44491445E8)</f>
        <v>744491445</v>
      </c>
      <c r="BJJ3" s="13">
        <f>IFERROR(__xludf.DUMMYFUNCTION("SUM(ARRAYFORMULA((ABS(FILTER($C:$C,NOT(ISBLANK($C:$C)))-BJJ1))*(((ABS(FILTER($C:$C,NOT(ISBLANK($C:$C)))-BJJ1)))+1)/2))"),7.45630857E8)</f>
        <v>745630857</v>
      </c>
      <c r="BJK3" s="13">
        <f>IFERROR(__xludf.DUMMYFUNCTION("SUM(ARRAYFORMULA((ABS(FILTER($C:$C,NOT(ISBLANK($C:$C)))-BJK1))*(((ABS(FILTER($C:$C,NOT(ISBLANK($C:$C)))-BJK1)))+1)/2))"),7.46771269E8)</f>
        <v>746771269</v>
      </c>
      <c r="BJL3" s="13">
        <f>IFERROR(__xludf.DUMMYFUNCTION("SUM(ARRAYFORMULA((ABS(FILTER($C:$C,NOT(ISBLANK($C:$C)))-BJL1))*(((ABS(FILTER($C:$C,NOT(ISBLANK($C:$C)))-BJL1)))+1)/2))"),7.47912682E8)</f>
        <v>747912682</v>
      </c>
      <c r="BJM3" s="13">
        <f>IFERROR(__xludf.DUMMYFUNCTION("SUM(ARRAYFORMULA((ABS(FILTER($C:$C,NOT(ISBLANK($C:$C)))-BJM1))*(((ABS(FILTER($C:$C,NOT(ISBLANK($C:$C)))-BJM1)))+1)/2))"),7.49055096E8)</f>
        <v>749055096</v>
      </c>
      <c r="BJN3" s="13">
        <f>IFERROR(__xludf.DUMMYFUNCTION("SUM(ARRAYFORMULA((ABS(FILTER($C:$C,NOT(ISBLANK($C:$C)))-BJN1))*(((ABS(FILTER($C:$C,NOT(ISBLANK($C:$C)))-BJN1)))+1)/2))"),7.5019851E8)</f>
        <v>750198510</v>
      </c>
      <c r="BJO3" s="13">
        <f>IFERROR(__xludf.DUMMYFUNCTION("SUM(ARRAYFORMULA((ABS(FILTER($C:$C,NOT(ISBLANK($C:$C)))-BJO1))*(((ABS(FILTER($C:$C,NOT(ISBLANK($C:$C)))-BJO1)))+1)/2))"),7.51342924E8)</f>
        <v>751342924</v>
      </c>
      <c r="BJP3" s="13">
        <f>IFERROR(__xludf.DUMMYFUNCTION("SUM(ARRAYFORMULA((ABS(FILTER($C:$C,NOT(ISBLANK($C:$C)))-BJP1))*(((ABS(FILTER($C:$C,NOT(ISBLANK($C:$C)))-BJP1)))+1)/2))"),7.52488338E8)</f>
        <v>752488338</v>
      </c>
      <c r="BJQ3" s="13">
        <f>IFERROR(__xludf.DUMMYFUNCTION("SUM(ARRAYFORMULA((ABS(FILTER($C:$C,NOT(ISBLANK($C:$C)))-BJQ1))*(((ABS(FILTER($C:$C,NOT(ISBLANK($C:$C)))-BJQ1)))+1)/2))"),7.53634752E8)</f>
        <v>753634752</v>
      </c>
      <c r="BJR3" s="13">
        <f>IFERROR(__xludf.DUMMYFUNCTION("SUM(ARRAYFORMULA((ABS(FILTER($C:$C,NOT(ISBLANK($C:$C)))-BJR1))*(((ABS(FILTER($C:$C,NOT(ISBLANK($C:$C)))-BJR1)))+1)/2))"),7.54782166E8)</f>
        <v>754782166</v>
      </c>
      <c r="BJS3" s="13">
        <f>IFERROR(__xludf.DUMMYFUNCTION("SUM(ARRAYFORMULA((ABS(FILTER($C:$C,NOT(ISBLANK($C:$C)))-BJS1))*(((ABS(FILTER($C:$C,NOT(ISBLANK($C:$C)))-BJS1)))+1)/2))"),7.5593058E8)</f>
        <v>755930580</v>
      </c>
      <c r="BJT3" s="13">
        <f>IFERROR(__xludf.DUMMYFUNCTION("SUM(ARRAYFORMULA((ABS(FILTER($C:$C,NOT(ISBLANK($C:$C)))-BJT1))*(((ABS(FILTER($C:$C,NOT(ISBLANK($C:$C)))-BJT1)))+1)/2))"),7.57079995E8)</f>
        <v>757079995</v>
      </c>
      <c r="BJU3" s="13">
        <f>IFERROR(__xludf.DUMMYFUNCTION("SUM(ARRAYFORMULA((ABS(FILTER($C:$C,NOT(ISBLANK($C:$C)))-BJU1))*(((ABS(FILTER($C:$C,NOT(ISBLANK($C:$C)))-BJU1)))+1)/2))"),7.5823041E8)</f>
        <v>758230410</v>
      </c>
      <c r="BJV3" s="13">
        <f>IFERROR(__xludf.DUMMYFUNCTION("SUM(ARRAYFORMULA((ABS(FILTER($C:$C,NOT(ISBLANK($C:$C)))-BJV1))*(((ABS(FILTER($C:$C,NOT(ISBLANK($C:$C)))-BJV1)))+1)/2))"),7.59381825E8)</f>
        <v>759381825</v>
      </c>
      <c r="BJW3" s="13">
        <f>IFERROR(__xludf.DUMMYFUNCTION("SUM(ARRAYFORMULA((ABS(FILTER($C:$C,NOT(ISBLANK($C:$C)))-BJW1))*(((ABS(FILTER($C:$C,NOT(ISBLANK($C:$C)))-BJW1)))+1)/2))"),7.6053424E8)</f>
        <v>760534240</v>
      </c>
      <c r="BJX3" s="13">
        <f>IFERROR(__xludf.DUMMYFUNCTION("SUM(ARRAYFORMULA((ABS(FILTER($C:$C,NOT(ISBLANK($C:$C)))-BJX1))*(((ABS(FILTER($C:$C,NOT(ISBLANK($C:$C)))-BJX1)))+1)/2))"),7.61687655E8)</f>
        <v>761687655</v>
      </c>
      <c r="BJY3" s="10">
        <f>IFERROR(__xludf.DUMMYFUNCTION("SUM(ARRAYFORMULA((ABS(FILTER($C:$C,NOT(ISBLANK($C:$C)))-BJY1))*(((ABS(FILTER($C:$C,NOT(ISBLANK($C:$C)))-BJY1)))+1)/2))"),7.6284207E8)</f>
        <v>762842070</v>
      </c>
      <c r="BJZ3" s="10">
        <f>IFERROR(__xludf.DUMMYFUNCTION("SUM(ARRAYFORMULA((ABS(FILTER($C:$C,NOT(ISBLANK($C:$C)))-BJZ1))*(((ABS(FILTER($C:$C,NOT(ISBLANK($C:$C)))-BJZ1)))+1)/2))"),7.63997485E8)</f>
        <v>763997485</v>
      </c>
      <c r="BKA3" s="10">
        <f>IFERROR(__xludf.DUMMYFUNCTION("SUM(ARRAYFORMULA((ABS(FILTER($C:$C,NOT(ISBLANK($C:$C)))-BKA1))*(((ABS(FILTER($C:$C,NOT(ISBLANK($C:$C)))-BKA1)))+1)/2))"),7.65153901E8)</f>
        <v>765153901</v>
      </c>
      <c r="BKB3" s="10">
        <f>IFERROR(__xludf.DUMMYFUNCTION("SUM(ARRAYFORMULA((ABS(FILTER($C:$C,NOT(ISBLANK($C:$C)))-BKB1))*(((ABS(FILTER($C:$C,NOT(ISBLANK($C:$C)))-BKB1)))+1)/2))"),7.66311317E8)</f>
        <v>766311317</v>
      </c>
      <c r="BKC3" s="10">
        <f>IFERROR(__xludf.DUMMYFUNCTION("SUM(ARRAYFORMULA((ABS(FILTER($C:$C,NOT(ISBLANK($C:$C)))-BKC1))*(((ABS(FILTER($C:$C,NOT(ISBLANK($C:$C)))-BKC1)))+1)/2))"),7.67469733E8)</f>
        <v>767469733</v>
      </c>
      <c r="BKD3" s="10">
        <f>IFERROR(__xludf.DUMMYFUNCTION("SUM(ARRAYFORMULA((ABS(FILTER($C:$C,NOT(ISBLANK($C:$C)))-BKD1))*(((ABS(FILTER($C:$C,NOT(ISBLANK($C:$C)))-BKD1)))+1)/2))"),7.68629149E8)</f>
        <v>768629149</v>
      </c>
      <c r="BKE3" s="10">
        <f>IFERROR(__xludf.DUMMYFUNCTION("SUM(ARRAYFORMULA((ABS(FILTER($C:$C,NOT(ISBLANK($C:$C)))-BKE1))*(((ABS(FILTER($C:$C,NOT(ISBLANK($C:$C)))-BKE1)))+1)/2))"),7.69789565E8)</f>
        <v>769789565</v>
      </c>
      <c r="BKF3" s="10">
        <f>IFERROR(__xludf.DUMMYFUNCTION("SUM(ARRAYFORMULA((ABS(FILTER($C:$C,NOT(ISBLANK($C:$C)))-BKF1))*(((ABS(FILTER($C:$C,NOT(ISBLANK($C:$C)))-BKF1)))+1)/2))"),7.70950981E8)</f>
        <v>770950981</v>
      </c>
      <c r="BKG3" s="10">
        <f>IFERROR(__xludf.DUMMYFUNCTION("SUM(ARRAYFORMULA((ABS(FILTER($C:$C,NOT(ISBLANK($C:$C)))-BKG1))*(((ABS(FILTER($C:$C,NOT(ISBLANK($C:$C)))-BKG1)))+1)/2))"),7.72113397E8)</f>
        <v>772113397</v>
      </c>
      <c r="BKH3" s="10">
        <f>IFERROR(__xludf.DUMMYFUNCTION("SUM(ARRAYFORMULA((ABS(FILTER($C:$C,NOT(ISBLANK($C:$C)))-BKH1))*(((ABS(FILTER($C:$C,NOT(ISBLANK($C:$C)))-BKH1)))+1)/2))"),7.73276813E8)</f>
        <v>773276813</v>
      </c>
      <c r="BKI3" s="10">
        <f>IFERROR(__xludf.DUMMYFUNCTION("SUM(ARRAYFORMULA((ABS(FILTER($C:$C,NOT(ISBLANK($C:$C)))-BKI1))*(((ABS(FILTER($C:$C,NOT(ISBLANK($C:$C)))-BKI1)))+1)/2))"),7.74441229E8)</f>
        <v>774441229</v>
      </c>
      <c r="BKJ3" s="10">
        <f>IFERROR(__xludf.DUMMYFUNCTION("SUM(ARRAYFORMULA((ABS(FILTER($C:$C,NOT(ISBLANK($C:$C)))-BKJ1))*(((ABS(FILTER($C:$C,NOT(ISBLANK($C:$C)))-BKJ1)))+1)/2))"),7.75606645E8)</f>
        <v>775606645</v>
      </c>
      <c r="BKK3" s="10">
        <f>IFERROR(__xludf.DUMMYFUNCTION("SUM(ARRAYFORMULA((ABS(FILTER($C:$C,NOT(ISBLANK($C:$C)))-BKK1))*(((ABS(FILTER($C:$C,NOT(ISBLANK($C:$C)))-BKK1)))+1)/2))"),7.76773061E8)</f>
        <v>776773061</v>
      </c>
      <c r="BKL3" s="10">
        <f>IFERROR(__xludf.DUMMYFUNCTION("SUM(ARRAYFORMULA((ABS(FILTER($C:$C,NOT(ISBLANK($C:$C)))-BKL1))*(((ABS(FILTER($C:$C,NOT(ISBLANK($C:$C)))-BKL1)))+1)/2))"),7.77940477E8)</f>
        <v>777940477</v>
      </c>
      <c r="BKM3" s="10">
        <f>IFERROR(__xludf.DUMMYFUNCTION("SUM(ARRAYFORMULA((ABS(FILTER($C:$C,NOT(ISBLANK($C:$C)))-BKM1))*(((ABS(FILTER($C:$C,NOT(ISBLANK($C:$C)))-BKM1)))+1)/2))"),7.79108893E8)</f>
        <v>779108893</v>
      </c>
      <c r="BKN3" s="10">
        <f>IFERROR(__xludf.DUMMYFUNCTION("SUM(ARRAYFORMULA((ABS(FILTER($C:$C,NOT(ISBLANK($C:$C)))-BKN1))*(((ABS(FILTER($C:$C,NOT(ISBLANK($C:$C)))-BKN1)))+1)/2))"),7.80278309E8)</f>
        <v>780278309</v>
      </c>
      <c r="BKO3" s="10">
        <f>IFERROR(__xludf.DUMMYFUNCTION("SUM(ARRAYFORMULA((ABS(FILTER($C:$C,NOT(ISBLANK($C:$C)))-BKO1))*(((ABS(FILTER($C:$C,NOT(ISBLANK($C:$C)))-BKO1)))+1)/2))"),7.81448725E8)</f>
        <v>781448725</v>
      </c>
      <c r="BKP3" s="13">
        <f>IFERROR(__xludf.DUMMYFUNCTION("SUM(ARRAYFORMULA((ABS(FILTER($C:$C,NOT(ISBLANK($C:$C)))-BKP1))*(((ABS(FILTER($C:$C,NOT(ISBLANK($C:$C)))-BKP1)))+1)/2))"),7.82620141E8)</f>
        <v>782620141</v>
      </c>
      <c r="BKQ3" s="13">
        <f>IFERROR(__xludf.DUMMYFUNCTION("SUM(ARRAYFORMULA((ABS(FILTER($C:$C,NOT(ISBLANK($C:$C)))-BKQ1))*(((ABS(FILTER($C:$C,NOT(ISBLANK($C:$C)))-BKQ1)))+1)/2))"),7.83792557E8)</f>
        <v>783792557</v>
      </c>
      <c r="BKR3" s="13">
        <f>IFERROR(__xludf.DUMMYFUNCTION("SUM(ARRAYFORMULA((ABS(FILTER($C:$C,NOT(ISBLANK($C:$C)))-BKR1))*(((ABS(FILTER($C:$C,NOT(ISBLANK($C:$C)))-BKR1)))+1)/2))"),7.84965973E8)</f>
        <v>784965973</v>
      </c>
      <c r="BKS3" s="13">
        <f>IFERROR(__xludf.DUMMYFUNCTION("SUM(ARRAYFORMULA((ABS(FILTER($C:$C,NOT(ISBLANK($C:$C)))-BKS1))*(((ABS(FILTER($C:$C,NOT(ISBLANK($C:$C)))-BKS1)))+1)/2))"),7.86140389E8)</f>
        <v>786140389</v>
      </c>
      <c r="BKT3" s="13">
        <f>IFERROR(__xludf.DUMMYFUNCTION("SUM(ARRAYFORMULA((ABS(FILTER($C:$C,NOT(ISBLANK($C:$C)))-BKT1))*(((ABS(FILTER($C:$C,NOT(ISBLANK($C:$C)))-BKT1)))+1)/2))"),7.87315806E8)</f>
        <v>787315806</v>
      </c>
      <c r="BKU3" s="13">
        <f>IFERROR(__xludf.DUMMYFUNCTION("SUM(ARRAYFORMULA((ABS(FILTER($C:$C,NOT(ISBLANK($C:$C)))-BKU1))*(((ABS(FILTER($C:$C,NOT(ISBLANK($C:$C)))-BKU1)))+1)/2))"),7.88492223E8)</f>
        <v>788492223</v>
      </c>
      <c r="BKV3" s="13">
        <f>IFERROR(__xludf.DUMMYFUNCTION("SUM(ARRAYFORMULA((ABS(FILTER($C:$C,NOT(ISBLANK($C:$C)))-BKV1))*(((ABS(FILTER($C:$C,NOT(ISBLANK($C:$C)))-BKV1)))+1)/2))"),7.8966964E8)</f>
        <v>789669640</v>
      </c>
      <c r="BKW3" s="13">
        <f>IFERROR(__xludf.DUMMYFUNCTION("SUM(ARRAYFORMULA((ABS(FILTER($C:$C,NOT(ISBLANK($C:$C)))-BKW1))*(((ABS(FILTER($C:$C,NOT(ISBLANK($C:$C)))-BKW1)))+1)/2))"),7.90848059E8)</f>
        <v>790848059</v>
      </c>
      <c r="BKX3" s="13">
        <f>IFERROR(__xludf.DUMMYFUNCTION("SUM(ARRAYFORMULA((ABS(FILTER($C:$C,NOT(ISBLANK($C:$C)))-BKX1))*(((ABS(FILTER($C:$C,NOT(ISBLANK($C:$C)))-BKX1)))+1)/2))"),7.92027478E8)</f>
        <v>792027478</v>
      </c>
      <c r="BKY3" s="13">
        <f>IFERROR(__xludf.DUMMYFUNCTION("SUM(ARRAYFORMULA((ABS(FILTER($C:$C,NOT(ISBLANK($C:$C)))-BKY1))*(((ABS(FILTER($C:$C,NOT(ISBLANK($C:$C)))-BKY1)))+1)/2))"),7.93207897E8)</f>
        <v>793207897</v>
      </c>
      <c r="BKZ3" s="13">
        <f>IFERROR(__xludf.DUMMYFUNCTION("SUM(ARRAYFORMULA((ABS(FILTER($C:$C,NOT(ISBLANK($C:$C)))-BKZ1))*(((ABS(FILTER($C:$C,NOT(ISBLANK($C:$C)))-BKZ1)))+1)/2))"),7.94389316E8)</f>
        <v>794389316</v>
      </c>
      <c r="BLA3" s="13">
        <f>IFERROR(__xludf.DUMMYFUNCTION("SUM(ARRAYFORMULA((ABS(FILTER($C:$C,NOT(ISBLANK($C:$C)))-BLA1))*(((ABS(FILTER($C:$C,NOT(ISBLANK($C:$C)))-BLA1)))+1)/2))"),7.95571735E8)</f>
        <v>795571735</v>
      </c>
      <c r="BLB3" s="13">
        <f>IFERROR(__xludf.DUMMYFUNCTION("SUM(ARRAYFORMULA((ABS(FILTER($C:$C,NOT(ISBLANK($C:$C)))-BLB1))*(((ABS(FILTER($C:$C,NOT(ISBLANK($C:$C)))-BLB1)))+1)/2))"),7.96755154E8)</f>
        <v>796755154</v>
      </c>
      <c r="BLC3" s="13">
        <f>IFERROR(__xludf.DUMMYFUNCTION("SUM(ARRAYFORMULA((ABS(FILTER($C:$C,NOT(ISBLANK($C:$C)))-BLC1))*(((ABS(FILTER($C:$C,NOT(ISBLANK($C:$C)))-BLC1)))+1)/2))"),7.97939573E8)</f>
        <v>797939573</v>
      </c>
      <c r="BLD3" s="13">
        <f>IFERROR(__xludf.DUMMYFUNCTION("SUM(ARRAYFORMULA((ABS(FILTER($C:$C,NOT(ISBLANK($C:$C)))-BLD1))*(((ABS(FILTER($C:$C,NOT(ISBLANK($C:$C)))-BLD1)))+1)/2))"),7.99124992E8)</f>
        <v>799124992</v>
      </c>
      <c r="BLE3" s="13">
        <f>IFERROR(__xludf.DUMMYFUNCTION("SUM(ARRAYFORMULA((ABS(FILTER($C:$C,NOT(ISBLANK($C:$C)))-BLE1))*(((ABS(FILTER($C:$C,NOT(ISBLANK($C:$C)))-BLE1)))+1)/2))"),8.00311411E8)</f>
        <v>800311411</v>
      </c>
      <c r="BLF3" s="13">
        <f>IFERROR(__xludf.DUMMYFUNCTION("SUM(ARRAYFORMULA((ABS(FILTER($C:$C,NOT(ISBLANK($C:$C)))-BLF1))*(((ABS(FILTER($C:$C,NOT(ISBLANK($C:$C)))-BLF1)))+1)/2))"),8.0149883E8)</f>
        <v>801498830</v>
      </c>
      <c r="BLG3" s="10">
        <f>IFERROR(__xludf.DUMMYFUNCTION("SUM(ARRAYFORMULA((ABS(FILTER($C:$C,NOT(ISBLANK($C:$C)))-BLG1))*(((ABS(FILTER($C:$C,NOT(ISBLANK($C:$C)))-BLG1)))+1)/2))"),8.02687249E8)</f>
        <v>802687249</v>
      </c>
      <c r="BLH3" s="10">
        <f>IFERROR(__xludf.DUMMYFUNCTION("SUM(ARRAYFORMULA((ABS(FILTER($C:$C,NOT(ISBLANK($C:$C)))-BLH1))*(((ABS(FILTER($C:$C,NOT(ISBLANK($C:$C)))-BLH1)))+1)/2))"),8.03876668E8)</f>
        <v>803876668</v>
      </c>
      <c r="BLI3" s="10">
        <f>IFERROR(__xludf.DUMMYFUNCTION("SUM(ARRAYFORMULA((ABS(FILTER($C:$C,NOT(ISBLANK($C:$C)))-BLI1))*(((ABS(FILTER($C:$C,NOT(ISBLANK($C:$C)))-BLI1)))+1)/2))"),8.05067087E8)</f>
        <v>805067087</v>
      </c>
      <c r="BLJ3" s="10">
        <f>IFERROR(__xludf.DUMMYFUNCTION("SUM(ARRAYFORMULA((ABS(FILTER($C:$C,NOT(ISBLANK($C:$C)))-BLJ1))*(((ABS(FILTER($C:$C,NOT(ISBLANK($C:$C)))-BLJ1)))+1)/2))"),8.06258506E8)</f>
        <v>806258506</v>
      </c>
      <c r="BLK3" s="10">
        <f>IFERROR(__xludf.DUMMYFUNCTION("SUM(ARRAYFORMULA((ABS(FILTER($C:$C,NOT(ISBLANK($C:$C)))-BLK1))*(((ABS(FILTER($C:$C,NOT(ISBLANK($C:$C)))-BLK1)))+1)/2))"),8.07450925E8)</f>
        <v>807450925</v>
      </c>
      <c r="BLL3" s="10">
        <f>IFERROR(__xludf.DUMMYFUNCTION("SUM(ARRAYFORMULA((ABS(FILTER($C:$C,NOT(ISBLANK($C:$C)))-BLL1))*(((ABS(FILTER($C:$C,NOT(ISBLANK($C:$C)))-BLL1)))+1)/2))"),8.08644344E8)</f>
        <v>808644344</v>
      </c>
      <c r="BLM3" s="10">
        <f>IFERROR(__xludf.DUMMYFUNCTION("SUM(ARRAYFORMULA((ABS(FILTER($C:$C,NOT(ISBLANK($C:$C)))-BLM1))*(((ABS(FILTER($C:$C,NOT(ISBLANK($C:$C)))-BLM1)))+1)/2))"),8.09838763E8)</f>
        <v>809838763</v>
      </c>
      <c r="BLN3" s="10">
        <f>IFERROR(__xludf.DUMMYFUNCTION("SUM(ARRAYFORMULA((ABS(FILTER($C:$C,NOT(ISBLANK($C:$C)))-BLN1))*(((ABS(FILTER($C:$C,NOT(ISBLANK($C:$C)))-BLN1)))+1)/2))"),8.11034182E8)</f>
        <v>811034182</v>
      </c>
      <c r="BLO3" s="10">
        <f>IFERROR(__xludf.DUMMYFUNCTION("SUM(ARRAYFORMULA((ABS(FILTER($C:$C,NOT(ISBLANK($C:$C)))-BLO1))*(((ABS(FILTER($C:$C,NOT(ISBLANK($C:$C)))-BLO1)))+1)/2))"),8.12230601E8)</f>
        <v>812230601</v>
      </c>
      <c r="BLP3" s="10">
        <f>IFERROR(__xludf.DUMMYFUNCTION("SUM(ARRAYFORMULA((ABS(FILTER($C:$C,NOT(ISBLANK($C:$C)))-BLP1))*(((ABS(FILTER($C:$C,NOT(ISBLANK($C:$C)))-BLP1)))+1)/2))"),8.1342802E8)</f>
        <v>813428020</v>
      </c>
      <c r="BLQ3" s="10">
        <f>IFERROR(__xludf.DUMMYFUNCTION("SUM(ARRAYFORMULA((ABS(FILTER($C:$C,NOT(ISBLANK($C:$C)))-BLQ1))*(((ABS(FILTER($C:$C,NOT(ISBLANK($C:$C)))-BLQ1)))+1)/2))"),8.14626439E8)</f>
        <v>814626439</v>
      </c>
      <c r="BLR3" s="10">
        <f>IFERROR(__xludf.DUMMYFUNCTION("SUM(ARRAYFORMULA((ABS(FILTER($C:$C,NOT(ISBLANK($C:$C)))-BLR1))*(((ABS(FILTER($C:$C,NOT(ISBLANK($C:$C)))-BLR1)))+1)/2))"),8.15825858E8)</f>
        <v>815825858</v>
      </c>
      <c r="BLS3" s="10">
        <f>IFERROR(__xludf.DUMMYFUNCTION("SUM(ARRAYFORMULA((ABS(FILTER($C:$C,NOT(ISBLANK($C:$C)))-BLS1))*(((ABS(FILTER($C:$C,NOT(ISBLANK($C:$C)))-BLS1)))+1)/2))"),8.17026277E8)</f>
        <v>817026277</v>
      </c>
      <c r="BLT3" s="10">
        <f>IFERROR(__xludf.DUMMYFUNCTION("SUM(ARRAYFORMULA((ABS(FILTER($C:$C,NOT(ISBLANK($C:$C)))-BLT1))*(((ABS(FILTER($C:$C,NOT(ISBLANK($C:$C)))-BLT1)))+1)/2))"),8.18227696E8)</f>
        <v>818227696</v>
      </c>
      <c r="BLU3" s="10">
        <f>IFERROR(__xludf.DUMMYFUNCTION("SUM(ARRAYFORMULA((ABS(FILTER($C:$C,NOT(ISBLANK($C:$C)))-BLU1))*(((ABS(FILTER($C:$C,NOT(ISBLANK($C:$C)))-BLU1)))+1)/2))"),8.19430115E8)</f>
        <v>819430115</v>
      </c>
      <c r="BLV3" s="10">
        <f>IFERROR(__xludf.DUMMYFUNCTION("SUM(ARRAYFORMULA((ABS(FILTER($C:$C,NOT(ISBLANK($C:$C)))-BLV1))*(((ABS(FILTER($C:$C,NOT(ISBLANK($C:$C)))-BLV1)))+1)/2))"),8.20633534E8)</f>
        <v>820633534</v>
      </c>
      <c r="BLW3" s="10">
        <f>IFERROR(__xludf.DUMMYFUNCTION("SUM(ARRAYFORMULA((ABS(FILTER($C:$C,NOT(ISBLANK($C:$C)))-BLW1))*(((ABS(FILTER($C:$C,NOT(ISBLANK($C:$C)))-BLW1)))+1)/2))"),8.21837953E8)</f>
        <v>821837953</v>
      </c>
      <c r="BLX3" s="13">
        <f>IFERROR(__xludf.DUMMYFUNCTION("SUM(ARRAYFORMULA((ABS(FILTER($C:$C,NOT(ISBLANK($C:$C)))-BLX1))*(((ABS(FILTER($C:$C,NOT(ISBLANK($C:$C)))-BLX1)))+1)/2))"),8.23043372E8)</f>
        <v>823043372</v>
      </c>
      <c r="BLY3" s="13">
        <f>IFERROR(__xludf.DUMMYFUNCTION("SUM(ARRAYFORMULA((ABS(FILTER($C:$C,NOT(ISBLANK($C:$C)))-BLY1))*(((ABS(FILTER($C:$C,NOT(ISBLANK($C:$C)))-BLY1)))+1)/2))"),8.24249791E8)</f>
        <v>824249791</v>
      </c>
      <c r="BLZ3" s="13">
        <f>IFERROR(__xludf.DUMMYFUNCTION("SUM(ARRAYFORMULA((ABS(FILTER($C:$C,NOT(ISBLANK($C:$C)))-BLZ1))*(((ABS(FILTER($C:$C,NOT(ISBLANK($C:$C)))-BLZ1)))+1)/2))"),8.2545721E8)</f>
        <v>825457210</v>
      </c>
      <c r="BMA3" s="13">
        <f>IFERROR(__xludf.DUMMYFUNCTION("SUM(ARRAYFORMULA((ABS(FILTER($C:$C,NOT(ISBLANK($C:$C)))-BMA1))*(((ABS(FILTER($C:$C,NOT(ISBLANK($C:$C)))-BMA1)))+1)/2))"),8.26665629E8)</f>
        <v>826665629</v>
      </c>
      <c r="BMB3" s="13">
        <f>IFERROR(__xludf.DUMMYFUNCTION("SUM(ARRAYFORMULA((ABS(FILTER($C:$C,NOT(ISBLANK($C:$C)))-BMB1))*(((ABS(FILTER($C:$C,NOT(ISBLANK($C:$C)))-BMB1)))+1)/2))"),8.27875048E8)</f>
        <v>827875048</v>
      </c>
      <c r="BMC3" s="13">
        <f>IFERROR(__xludf.DUMMYFUNCTION("SUM(ARRAYFORMULA((ABS(FILTER($C:$C,NOT(ISBLANK($C:$C)))-BMC1))*(((ABS(FILTER($C:$C,NOT(ISBLANK($C:$C)))-BMC1)))+1)/2))"),8.29085467E8)</f>
        <v>829085467</v>
      </c>
      <c r="BMD3" s="13">
        <f>IFERROR(__xludf.DUMMYFUNCTION("SUM(ARRAYFORMULA((ABS(FILTER($C:$C,NOT(ISBLANK($C:$C)))-BMD1))*(((ABS(FILTER($C:$C,NOT(ISBLANK($C:$C)))-BMD1)))+1)/2))"),8.30296886E8)</f>
        <v>830296886</v>
      </c>
      <c r="BME3" s="13">
        <f>IFERROR(__xludf.DUMMYFUNCTION("SUM(ARRAYFORMULA((ABS(FILTER($C:$C,NOT(ISBLANK($C:$C)))-BME1))*(((ABS(FILTER($C:$C,NOT(ISBLANK($C:$C)))-BME1)))+1)/2))"),8.31509305E8)</f>
        <v>831509305</v>
      </c>
      <c r="BMF3" s="13">
        <f>IFERROR(__xludf.DUMMYFUNCTION("SUM(ARRAYFORMULA((ABS(FILTER($C:$C,NOT(ISBLANK($C:$C)))-BMF1))*(((ABS(FILTER($C:$C,NOT(ISBLANK($C:$C)))-BMF1)))+1)/2))"),8.32722724E8)</f>
        <v>832722724</v>
      </c>
      <c r="BMG3" s="13">
        <f>IFERROR(__xludf.DUMMYFUNCTION("SUM(ARRAYFORMULA((ABS(FILTER($C:$C,NOT(ISBLANK($C:$C)))-BMG1))*(((ABS(FILTER($C:$C,NOT(ISBLANK($C:$C)))-BMG1)))+1)/2))"),8.33937143E8)</f>
        <v>833937143</v>
      </c>
      <c r="BMH3" s="13">
        <f>IFERROR(__xludf.DUMMYFUNCTION("SUM(ARRAYFORMULA((ABS(FILTER($C:$C,NOT(ISBLANK($C:$C)))-BMH1))*(((ABS(FILTER($C:$C,NOT(ISBLANK($C:$C)))-BMH1)))+1)/2))"),8.35152562E8)</f>
        <v>835152562</v>
      </c>
      <c r="BMI3" s="13">
        <f>IFERROR(__xludf.DUMMYFUNCTION("SUM(ARRAYFORMULA((ABS(FILTER($C:$C,NOT(ISBLANK($C:$C)))-BMI1))*(((ABS(FILTER($C:$C,NOT(ISBLANK($C:$C)))-BMI1)))+1)/2))"),8.36368981E8)</f>
        <v>836368981</v>
      </c>
      <c r="BMJ3" s="13">
        <f>IFERROR(__xludf.DUMMYFUNCTION("SUM(ARRAYFORMULA((ABS(FILTER($C:$C,NOT(ISBLANK($C:$C)))-BMJ1))*(((ABS(FILTER($C:$C,NOT(ISBLANK($C:$C)))-BMJ1)))+1)/2))"),8.375864E8)</f>
        <v>837586400</v>
      </c>
      <c r="BMK3" s="13">
        <f>IFERROR(__xludf.DUMMYFUNCTION("SUM(ARRAYFORMULA((ABS(FILTER($C:$C,NOT(ISBLANK($C:$C)))-BMK1))*(((ABS(FILTER($C:$C,NOT(ISBLANK($C:$C)))-BMK1)))+1)/2))"),8.38804819E8)</f>
        <v>838804819</v>
      </c>
      <c r="BML3" s="13">
        <f>IFERROR(__xludf.DUMMYFUNCTION("SUM(ARRAYFORMULA((ABS(FILTER($C:$C,NOT(ISBLANK($C:$C)))-BML1))*(((ABS(FILTER($C:$C,NOT(ISBLANK($C:$C)))-BML1)))+1)/2))"),8.40024238E8)</f>
        <v>840024238</v>
      </c>
      <c r="BMM3" s="13">
        <f>IFERROR(__xludf.DUMMYFUNCTION("SUM(ARRAYFORMULA((ABS(FILTER($C:$C,NOT(ISBLANK($C:$C)))-BMM1))*(((ABS(FILTER($C:$C,NOT(ISBLANK($C:$C)))-BMM1)))+1)/2))"),8.41244658E8)</f>
        <v>841244658</v>
      </c>
      <c r="BMN3" s="13">
        <f>IFERROR(__xludf.DUMMYFUNCTION("SUM(ARRAYFORMULA((ABS(FILTER($C:$C,NOT(ISBLANK($C:$C)))-BMN1))*(((ABS(FILTER($C:$C,NOT(ISBLANK($C:$C)))-BMN1)))+1)/2))"),8.42466078E8)</f>
        <v>842466078</v>
      </c>
      <c r="BMO3" s="10">
        <f>IFERROR(__xludf.DUMMYFUNCTION("SUM(ARRAYFORMULA((ABS(FILTER($C:$C,NOT(ISBLANK($C:$C)))-BMO1))*(((ABS(FILTER($C:$C,NOT(ISBLANK($C:$C)))-BMO1)))+1)/2))"),8.43688498E8)</f>
        <v>843688498</v>
      </c>
      <c r="BMP3" s="10">
        <f>IFERROR(__xludf.DUMMYFUNCTION("SUM(ARRAYFORMULA((ABS(FILTER($C:$C,NOT(ISBLANK($C:$C)))-BMP1))*(((ABS(FILTER($C:$C,NOT(ISBLANK($C:$C)))-BMP1)))+1)/2))"),8.44911918E8)</f>
        <v>844911918</v>
      </c>
      <c r="BMQ3" s="10">
        <f>IFERROR(__xludf.DUMMYFUNCTION("SUM(ARRAYFORMULA((ABS(FILTER($C:$C,NOT(ISBLANK($C:$C)))-BMQ1))*(((ABS(FILTER($C:$C,NOT(ISBLANK($C:$C)))-BMQ1)))+1)/2))"),8.46136338E8)</f>
        <v>846136338</v>
      </c>
      <c r="BMR3" s="10">
        <f>IFERROR(__xludf.DUMMYFUNCTION("SUM(ARRAYFORMULA((ABS(FILTER($C:$C,NOT(ISBLANK($C:$C)))-BMR1))*(((ABS(FILTER($C:$C,NOT(ISBLANK($C:$C)))-BMR1)))+1)/2))"),8.47361758E8)</f>
        <v>847361758</v>
      </c>
      <c r="BMS3" s="10">
        <f>IFERROR(__xludf.DUMMYFUNCTION("SUM(ARRAYFORMULA((ABS(FILTER($C:$C,NOT(ISBLANK($C:$C)))-BMS1))*(((ABS(FILTER($C:$C,NOT(ISBLANK($C:$C)))-BMS1)))+1)/2))"),8.48588178E8)</f>
        <v>848588178</v>
      </c>
      <c r="BMT3" s="10">
        <f>IFERROR(__xludf.DUMMYFUNCTION("SUM(ARRAYFORMULA((ABS(FILTER($C:$C,NOT(ISBLANK($C:$C)))-BMT1))*(((ABS(FILTER($C:$C,NOT(ISBLANK($C:$C)))-BMT1)))+1)/2))"),8.49815598E8)</f>
        <v>849815598</v>
      </c>
      <c r="BMU3" s="10">
        <f>IFERROR(__xludf.DUMMYFUNCTION("SUM(ARRAYFORMULA((ABS(FILTER($C:$C,NOT(ISBLANK($C:$C)))-BMU1))*(((ABS(FILTER($C:$C,NOT(ISBLANK($C:$C)))-BMU1)))+1)/2))"),8.51044018E8)</f>
        <v>851044018</v>
      </c>
      <c r="BMV3" s="10">
        <f>IFERROR(__xludf.DUMMYFUNCTION("SUM(ARRAYFORMULA((ABS(FILTER($C:$C,NOT(ISBLANK($C:$C)))-BMV1))*(((ABS(FILTER($C:$C,NOT(ISBLANK($C:$C)))-BMV1)))+1)/2))"),8.52273438E8)</f>
        <v>852273438</v>
      </c>
      <c r="BMW3" s="10">
        <f>IFERROR(__xludf.DUMMYFUNCTION("SUM(ARRAYFORMULA((ABS(FILTER($C:$C,NOT(ISBLANK($C:$C)))-BMW1))*(((ABS(FILTER($C:$C,NOT(ISBLANK($C:$C)))-BMW1)))+1)/2))"),8.53503858E8)</f>
        <v>853503858</v>
      </c>
      <c r="BMX3" s="10">
        <f>IFERROR(__xludf.DUMMYFUNCTION("SUM(ARRAYFORMULA((ABS(FILTER($C:$C,NOT(ISBLANK($C:$C)))-BMX1))*(((ABS(FILTER($C:$C,NOT(ISBLANK($C:$C)))-BMX1)))+1)/2))"),8.54735278E8)</f>
        <v>854735278</v>
      </c>
      <c r="BMY3" s="10">
        <f>IFERROR(__xludf.DUMMYFUNCTION("SUM(ARRAYFORMULA((ABS(FILTER($C:$C,NOT(ISBLANK($C:$C)))-BMY1))*(((ABS(FILTER($C:$C,NOT(ISBLANK($C:$C)))-BMY1)))+1)/2))"),8.55967698E8)</f>
        <v>855967698</v>
      </c>
      <c r="BMZ3" s="10">
        <f>IFERROR(__xludf.DUMMYFUNCTION("SUM(ARRAYFORMULA((ABS(FILTER($C:$C,NOT(ISBLANK($C:$C)))-BMZ1))*(((ABS(FILTER($C:$C,NOT(ISBLANK($C:$C)))-BMZ1)))+1)/2))"),8.57201118E8)</f>
        <v>857201118</v>
      </c>
      <c r="BNA3" s="10">
        <f>IFERROR(__xludf.DUMMYFUNCTION("SUM(ARRAYFORMULA((ABS(FILTER($C:$C,NOT(ISBLANK($C:$C)))-BNA1))*(((ABS(FILTER($C:$C,NOT(ISBLANK($C:$C)))-BNA1)))+1)/2))"),8.58435538E8)</f>
        <v>858435538</v>
      </c>
      <c r="BNB3" s="10">
        <f>IFERROR(__xludf.DUMMYFUNCTION("SUM(ARRAYFORMULA((ABS(FILTER($C:$C,NOT(ISBLANK($C:$C)))-BNB1))*(((ABS(FILTER($C:$C,NOT(ISBLANK($C:$C)))-BNB1)))+1)/2))"),8.59670958E8)</f>
        <v>859670958</v>
      </c>
      <c r="BNC3" s="10">
        <f>IFERROR(__xludf.DUMMYFUNCTION("SUM(ARRAYFORMULA((ABS(FILTER($C:$C,NOT(ISBLANK($C:$C)))-BNC1))*(((ABS(FILTER($C:$C,NOT(ISBLANK($C:$C)))-BNC1)))+1)/2))"),8.60907378E8)</f>
        <v>860907378</v>
      </c>
      <c r="BND3" s="10">
        <f>IFERROR(__xludf.DUMMYFUNCTION("SUM(ARRAYFORMULA((ABS(FILTER($C:$C,NOT(ISBLANK($C:$C)))-BND1))*(((ABS(FILTER($C:$C,NOT(ISBLANK($C:$C)))-BND1)))+1)/2))"),8.62144798E8)</f>
        <v>862144798</v>
      </c>
      <c r="BNE3" s="10">
        <f>IFERROR(__xludf.DUMMYFUNCTION("SUM(ARRAYFORMULA((ABS(FILTER($C:$C,NOT(ISBLANK($C:$C)))-BNE1))*(((ABS(FILTER($C:$C,NOT(ISBLANK($C:$C)))-BNE1)))+1)/2))"),8.63383218E8)</f>
        <v>863383218</v>
      </c>
      <c r="BNF3" s="13">
        <f>IFERROR(__xludf.DUMMYFUNCTION("SUM(ARRAYFORMULA((ABS(FILTER($C:$C,NOT(ISBLANK($C:$C)))-BNF1))*(((ABS(FILTER($C:$C,NOT(ISBLANK($C:$C)))-BNF1)))+1)/2))"),8.64622638E8)</f>
        <v>864622638</v>
      </c>
      <c r="BNG3" s="13">
        <f>IFERROR(__xludf.DUMMYFUNCTION("SUM(ARRAYFORMULA((ABS(FILTER($C:$C,NOT(ISBLANK($C:$C)))-BNG1))*(((ABS(FILTER($C:$C,NOT(ISBLANK($C:$C)))-BNG1)))+1)/2))"),8.65863058E8)</f>
        <v>865863058</v>
      </c>
      <c r="BNH3" s="13">
        <f>IFERROR(__xludf.DUMMYFUNCTION("SUM(ARRAYFORMULA((ABS(FILTER($C:$C,NOT(ISBLANK($C:$C)))-BNH1))*(((ABS(FILTER($C:$C,NOT(ISBLANK($C:$C)))-BNH1)))+1)/2))"),8.67104478E8)</f>
        <v>867104478</v>
      </c>
      <c r="BNI3" s="13">
        <f>IFERROR(__xludf.DUMMYFUNCTION("SUM(ARRAYFORMULA((ABS(FILTER($C:$C,NOT(ISBLANK($C:$C)))-BNI1))*(((ABS(FILTER($C:$C,NOT(ISBLANK($C:$C)))-BNI1)))+1)/2))"),8.68346898E8)</f>
        <v>868346898</v>
      </c>
      <c r="BNJ3" s="13">
        <f>IFERROR(__xludf.DUMMYFUNCTION("SUM(ARRAYFORMULA((ABS(FILTER($C:$C,NOT(ISBLANK($C:$C)))-BNJ1))*(((ABS(FILTER($C:$C,NOT(ISBLANK($C:$C)))-BNJ1)))+1)/2))"),8.69590318E8)</f>
        <v>869590318</v>
      </c>
      <c r="BNK3" s="13">
        <f>IFERROR(__xludf.DUMMYFUNCTION("SUM(ARRAYFORMULA((ABS(FILTER($C:$C,NOT(ISBLANK($C:$C)))-BNK1))*(((ABS(FILTER($C:$C,NOT(ISBLANK($C:$C)))-BNK1)))+1)/2))"),8.70834738E8)</f>
        <v>870834738</v>
      </c>
      <c r="BNL3" s="13">
        <f>IFERROR(__xludf.DUMMYFUNCTION("SUM(ARRAYFORMULA((ABS(FILTER($C:$C,NOT(ISBLANK($C:$C)))-BNL1))*(((ABS(FILTER($C:$C,NOT(ISBLANK($C:$C)))-BNL1)))+1)/2))"),8.72080159E8)</f>
        <v>872080159</v>
      </c>
      <c r="BNM3" s="13">
        <f>IFERROR(__xludf.DUMMYFUNCTION("SUM(ARRAYFORMULA((ABS(FILTER($C:$C,NOT(ISBLANK($C:$C)))-BNM1))*(((ABS(FILTER($C:$C,NOT(ISBLANK($C:$C)))-BNM1)))+1)/2))"),8.73326581E8)</f>
        <v>873326581</v>
      </c>
      <c r="BNN3" s="13">
        <f>IFERROR(__xludf.DUMMYFUNCTION("SUM(ARRAYFORMULA((ABS(FILTER($C:$C,NOT(ISBLANK($C:$C)))-BNN1))*(((ABS(FILTER($C:$C,NOT(ISBLANK($C:$C)))-BNN1)))+1)/2))"),8.74574003E8)</f>
        <v>874574003</v>
      </c>
      <c r="BNO3" s="13">
        <f>IFERROR(__xludf.DUMMYFUNCTION("SUM(ARRAYFORMULA((ABS(FILTER($C:$C,NOT(ISBLANK($C:$C)))-BNO1))*(((ABS(FILTER($C:$C,NOT(ISBLANK($C:$C)))-BNO1)))+1)/2))"),8.75822426E8)</f>
        <v>875822426</v>
      </c>
      <c r="BNP3" s="13">
        <f>IFERROR(__xludf.DUMMYFUNCTION("SUM(ARRAYFORMULA((ABS(FILTER($C:$C,NOT(ISBLANK($C:$C)))-BNP1))*(((ABS(FILTER($C:$C,NOT(ISBLANK($C:$C)))-BNP1)))+1)/2))"),8.77071849E8)</f>
        <v>877071849</v>
      </c>
      <c r="BNQ3" s="13">
        <f>IFERROR(__xludf.DUMMYFUNCTION("SUM(ARRAYFORMULA((ABS(FILTER($C:$C,NOT(ISBLANK($C:$C)))-BNQ1))*(((ABS(FILTER($C:$C,NOT(ISBLANK($C:$C)))-BNQ1)))+1)/2))"),8.78322272E8)</f>
        <v>878322272</v>
      </c>
      <c r="BNR3" s="13">
        <f>IFERROR(__xludf.DUMMYFUNCTION("SUM(ARRAYFORMULA((ABS(FILTER($C:$C,NOT(ISBLANK($C:$C)))-BNR1))*(((ABS(FILTER($C:$C,NOT(ISBLANK($C:$C)))-BNR1)))+1)/2))"),8.79573695E8)</f>
        <v>879573695</v>
      </c>
      <c r="BNS3" s="13">
        <f>IFERROR(__xludf.DUMMYFUNCTION("SUM(ARRAYFORMULA((ABS(FILTER($C:$C,NOT(ISBLANK($C:$C)))-BNS1))*(((ABS(FILTER($C:$C,NOT(ISBLANK($C:$C)))-BNS1)))+1)/2))"),8.80826118E8)</f>
        <v>880826118</v>
      </c>
      <c r="BNT3" s="13">
        <f>IFERROR(__xludf.DUMMYFUNCTION("SUM(ARRAYFORMULA((ABS(FILTER($C:$C,NOT(ISBLANK($C:$C)))-BNT1))*(((ABS(FILTER($C:$C,NOT(ISBLANK($C:$C)))-BNT1)))+1)/2))"),8.82079541E8)</f>
        <v>882079541</v>
      </c>
      <c r="BNU3" s="13">
        <f>IFERROR(__xludf.DUMMYFUNCTION("SUM(ARRAYFORMULA((ABS(FILTER($C:$C,NOT(ISBLANK($C:$C)))-BNU1))*(((ABS(FILTER($C:$C,NOT(ISBLANK($C:$C)))-BNU1)))+1)/2))"),8.83333965E8)</f>
        <v>883333965</v>
      </c>
      <c r="BNV3" s="13">
        <f>IFERROR(__xludf.DUMMYFUNCTION("SUM(ARRAYFORMULA((ABS(FILTER($C:$C,NOT(ISBLANK($C:$C)))-BNV1))*(((ABS(FILTER($C:$C,NOT(ISBLANK($C:$C)))-BNV1)))+1)/2))"),8.84589389E8)</f>
        <v>884589389</v>
      </c>
      <c r="BNW3" s="10">
        <f>IFERROR(__xludf.DUMMYFUNCTION("SUM(ARRAYFORMULA((ABS(FILTER($C:$C,NOT(ISBLANK($C:$C)))-BNW1))*(((ABS(FILTER($C:$C,NOT(ISBLANK($C:$C)))-BNW1)))+1)/2))"),8.85845813E8)</f>
        <v>885845813</v>
      </c>
      <c r="BNX3" s="10">
        <f>IFERROR(__xludf.DUMMYFUNCTION("SUM(ARRAYFORMULA((ABS(FILTER($C:$C,NOT(ISBLANK($C:$C)))-BNX1))*(((ABS(FILTER($C:$C,NOT(ISBLANK($C:$C)))-BNX1)))+1)/2))"),8.87103237E8)</f>
        <v>887103237</v>
      </c>
      <c r="BNY3" s="10">
        <f>IFERROR(__xludf.DUMMYFUNCTION("SUM(ARRAYFORMULA((ABS(FILTER($C:$C,NOT(ISBLANK($C:$C)))-BNY1))*(((ABS(FILTER($C:$C,NOT(ISBLANK($C:$C)))-BNY1)))+1)/2))"),8.88361661E8)</f>
        <v>888361661</v>
      </c>
      <c r="BNZ3" s="10">
        <f>IFERROR(__xludf.DUMMYFUNCTION("SUM(ARRAYFORMULA((ABS(FILTER($C:$C,NOT(ISBLANK($C:$C)))-BNZ1))*(((ABS(FILTER($C:$C,NOT(ISBLANK($C:$C)))-BNZ1)))+1)/2))"),8.89621085E8)</f>
        <v>889621085</v>
      </c>
      <c r="BOA3" s="10">
        <f>IFERROR(__xludf.DUMMYFUNCTION("SUM(ARRAYFORMULA((ABS(FILTER($C:$C,NOT(ISBLANK($C:$C)))-BOA1))*(((ABS(FILTER($C:$C,NOT(ISBLANK($C:$C)))-BOA1)))+1)/2))"),8.90881509E8)</f>
        <v>890881509</v>
      </c>
      <c r="BOB3" s="10">
        <f>IFERROR(__xludf.DUMMYFUNCTION("SUM(ARRAYFORMULA((ABS(FILTER($C:$C,NOT(ISBLANK($C:$C)))-BOB1))*(((ABS(FILTER($C:$C,NOT(ISBLANK($C:$C)))-BOB1)))+1)/2))"),8.92142933E8)</f>
        <v>892142933</v>
      </c>
      <c r="BOC3" s="10">
        <f>IFERROR(__xludf.DUMMYFUNCTION("SUM(ARRAYFORMULA((ABS(FILTER($C:$C,NOT(ISBLANK($C:$C)))-BOC1))*(((ABS(FILTER($C:$C,NOT(ISBLANK($C:$C)))-BOC1)))+1)/2))"),8.93405357E8)</f>
        <v>893405357</v>
      </c>
      <c r="BOD3" s="10">
        <f>IFERROR(__xludf.DUMMYFUNCTION("SUM(ARRAYFORMULA((ABS(FILTER($C:$C,NOT(ISBLANK($C:$C)))-BOD1))*(((ABS(FILTER($C:$C,NOT(ISBLANK($C:$C)))-BOD1)))+1)/2))"),8.94668781E8)</f>
        <v>894668781</v>
      </c>
      <c r="BOE3" s="10">
        <f>IFERROR(__xludf.DUMMYFUNCTION("SUM(ARRAYFORMULA((ABS(FILTER($C:$C,NOT(ISBLANK($C:$C)))-BOE1))*(((ABS(FILTER($C:$C,NOT(ISBLANK($C:$C)))-BOE1)))+1)/2))"),8.95933205E8)</f>
        <v>895933205</v>
      </c>
      <c r="BOF3" s="10">
        <f>IFERROR(__xludf.DUMMYFUNCTION("SUM(ARRAYFORMULA((ABS(FILTER($C:$C,NOT(ISBLANK($C:$C)))-BOF1))*(((ABS(FILTER($C:$C,NOT(ISBLANK($C:$C)))-BOF1)))+1)/2))"),8.97198629E8)</f>
        <v>897198629</v>
      </c>
      <c r="BOG3" s="10">
        <f>IFERROR(__xludf.DUMMYFUNCTION("SUM(ARRAYFORMULA((ABS(FILTER($C:$C,NOT(ISBLANK($C:$C)))-BOG1))*(((ABS(FILTER($C:$C,NOT(ISBLANK($C:$C)))-BOG1)))+1)/2))"),8.98465053E8)</f>
        <v>898465053</v>
      </c>
      <c r="BOH3" s="10">
        <f>IFERROR(__xludf.DUMMYFUNCTION("SUM(ARRAYFORMULA((ABS(FILTER($C:$C,NOT(ISBLANK($C:$C)))-BOH1))*(((ABS(FILTER($C:$C,NOT(ISBLANK($C:$C)))-BOH1)))+1)/2))"),8.99732478E8)</f>
        <v>899732478</v>
      </c>
      <c r="BOI3" s="10">
        <f>IFERROR(__xludf.DUMMYFUNCTION("SUM(ARRAYFORMULA((ABS(FILTER($C:$C,NOT(ISBLANK($C:$C)))-BOI1))*(((ABS(FILTER($C:$C,NOT(ISBLANK($C:$C)))-BOI1)))+1)/2))"),9.01000903E8)</f>
        <v>901000903</v>
      </c>
      <c r="BOJ3" s="10">
        <f>IFERROR(__xludf.DUMMYFUNCTION("SUM(ARRAYFORMULA((ABS(FILTER($C:$C,NOT(ISBLANK($C:$C)))-BOJ1))*(((ABS(FILTER($C:$C,NOT(ISBLANK($C:$C)))-BOJ1)))+1)/2))"),9.02270328E8)</f>
        <v>902270328</v>
      </c>
      <c r="BOK3" s="10">
        <f>IFERROR(__xludf.DUMMYFUNCTION("SUM(ARRAYFORMULA((ABS(FILTER($C:$C,NOT(ISBLANK($C:$C)))-BOK1))*(((ABS(FILTER($C:$C,NOT(ISBLANK($C:$C)))-BOK1)))+1)/2))"),9.03540753E8)</f>
        <v>903540753</v>
      </c>
      <c r="BOL3" s="10">
        <f>IFERROR(__xludf.DUMMYFUNCTION("SUM(ARRAYFORMULA((ABS(FILTER($C:$C,NOT(ISBLANK($C:$C)))-BOL1))*(((ABS(FILTER($C:$C,NOT(ISBLANK($C:$C)))-BOL1)))+1)/2))"),9.04812178E8)</f>
        <v>904812178</v>
      </c>
      <c r="BOM3" s="10">
        <f>IFERROR(__xludf.DUMMYFUNCTION("SUM(ARRAYFORMULA((ABS(FILTER($C:$C,NOT(ISBLANK($C:$C)))-BOM1))*(((ABS(FILTER($C:$C,NOT(ISBLANK($C:$C)))-BOM1)))+1)/2))"),9.06084603E8)</f>
        <v>906084603</v>
      </c>
      <c r="BON3" s="13">
        <f>IFERROR(__xludf.DUMMYFUNCTION("SUM(ARRAYFORMULA((ABS(FILTER($C:$C,NOT(ISBLANK($C:$C)))-BON1))*(((ABS(FILTER($C:$C,NOT(ISBLANK($C:$C)))-BON1)))+1)/2))"),9.07358028E8)</f>
        <v>907358028</v>
      </c>
      <c r="BOO3" s="13">
        <f>IFERROR(__xludf.DUMMYFUNCTION("SUM(ARRAYFORMULA((ABS(FILTER($C:$C,NOT(ISBLANK($C:$C)))-BOO1))*(((ABS(FILTER($C:$C,NOT(ISBLANK($C:$C)))-BOO1)))+1)/2))"),9.08632453E8)</f>
        <v>908632453</v>
      </c>
      <c r="BOP3" s="13">
        <f>IFERROR(__xludf.DUMMYFUNCTION("SUM(ARRAYFORMULA((ABS(FILTER($C:$C,NOT(ISBLANK($C:$C)))-BOP1))*(((ABS(FILTER($C:$C,NOT(ISBLANK($C:$C)))-BOP1)))+1)/2))"),9.09907879E8)</f>
        <v>909907879</v>
      </c>
      <c r="BOQ3" s="13">
        <f>IFERROR(__xludf.DUMMYFUNCTION("SUM(ARRAYFORMULA((ABS(FILTER($C:$C,NOT(ISBLANK($C:$C)))-BOQ1))*(((ABS(FILTER($C:$C,NOT(ISBLANK($C:$C)))-BOQ1)))+1)/2))"),9.11184305E8)</f>
        <v>911184305</v>
      </c>
      <c r="BOR3" s="13">
        <f>IFERROR(__xludf.DUMMYFUNCTION("SUM(ARRAYFORMULA((ABS(FILTER($C:$C,NOT(ISBLANK($C:$C)))-BOR1))*(((ABS(FILTER($C:$C,NOT(ISBLANK($C:$C)))-BOR1)))+1)/2))"),9.12461731E8)</f>
        <v>912461731</v>
      </c>
      <c r="BOS3" s="13">
        <f>IFERROR(__xludf.DUMMYFUNCTION("SUM(ARRAYFORMULA((ABS(FILTER($C:$C,NOT(ISBLANK($C:$C)))-BOS1))*(((ABS(FILTER($C:$C,NOT(ISBLANK($C:$C)))-BOS1)))+1)/2))"),9.13740157E8)</f>
        <v>913740157</v>
      </c>
      <c r="BOT3" s="13">
        <f>IFERROR(__xludf.DUMMYFUNCTION("SUM(ARRAYFORMULA((ABS(FILTER($C:$C,NOT(ISBLANK($C:$C)))-BOT1))*(((ABS(FILTER($C:$C,NOT(ISBLANK($C:$C)))-BOT1)))+1)/2))"),9.15019583E8)</f>
        <v>915019583</v>
      </c>
      <c r="BOU3" s="13">
        <f>IFERROR(__xludf.DUMMYFUNCTION("SUM(ARRAYFORMULA((ABS(FILTER($C:$C,NOT(ISBLANK($C:$C)))-BOU1))*(((ABS(FILTER($C:$C,NOT(ISBLANK($C:$C)))-BOU1)))+1)/2))"),9.16300009E8)</f>
        <v>916300009</v>
      </c>
      <c r="BOV3" s="13">
        <f>IFERROR(__xludf.DUMMYFUNCTION("SUM(ARRAYFORMULA((ABS(FILTER($C:$C,NOT(ISBLANK($C:$C)))-BOV1))*(((ABS(FILTER($C:$C,NOT(ISBLANK($C:$C)))-BOV1)))+1)/2))"),9.17581435E8)</f>
        <v>917581435</v>
      </c>
      <c r="BOW3" s="13">
        <f>IFERROR(__xludf.DUMMYFUNCTION("SUM(ARRAYFORMULA((ABS(FILTER($C:$C,NOT(ISBLANK($C:$C)))-BOW1))*(((ABS(FILTER($C:$C,NOT(ISBLANK($C:$C)))-BOW1)))+1)/2))"),9.18863861E8)</f>
        <v>918863861</v>
      </c>
      <c r="BOX3" s="13">
        <f>IFERROR(__xludf.DUMMYFUNCTION("SUM(ARRAYFORMULA((ABS(FILTER($C:$C,NOT(ISBLANK($C:$C)))-BOX1))*(((ABS(FILTER($C:$C,NOT(ISBLANK($C:$C)))-BOX1)))+1)/2))"),9.20147287E8)</f>
        <v>920147287</v>
      </c>
      <c r="BOY3" s="13">
        <f>IFERROR(__xludf.DUMMYFUNCTION("SUM(ARRAYFORMULA((ABS(FILTER($C:$C,NOT(ISBLANK($C:$C)))-BOY1))*(((ABS(FILTER($C:$C,NOT(ISBLANK($C:$C)))-BOY1)))+1)/2))"),9.21431713E8)</f>
        <v>921431713</v>
      </c>
      <c r="BOZ3" s="13">
        <f>IFERROR(__xludf.DUMMYFUNCTION("SUM(ARRAYFORMULA((ABS(FILTER($C:$C,NOT(ISBLANK($C:$C)))-BOZ1))*(((ABS(FILTER($C:$C,NOT(ISBLANK($C:$C)))-BOZ1)))+1)/2))"),9.22717139E8)</f>
        <v>922717139</v>
      </c>
      <c r="BPA3" s="13">
        <f>IFERROR(__xludf.DUMMYFUNCTION("SUM(ARRAYFORMULA((ABS(FILTER($C:$C,NOT(ISBLANK($C:$C)))-BPA1))*(((ABS(FILTER($C:$C,NOT(ISBLANK($C:$C)))-BPA1)))+1)/2))"),9.24003566E8)</f>
        <v>924003566</v>
      </c>
      <c r="BPB3" s="13">
        <f>IFERROR(__xludf.DUMMYFUNCTION("SUM(ARRAYFORMULA((ABS(FILTER($C:$C,NOT(ISBLANK($C:$C)))-BPB1))*(((ABS(FILTER($C:$C,NOT(ISBLANK($C:$C)))-BPB1)))+1)/2))"),9.25290993E8)</f>
        <v>925290993</v>
      </c>
      <c r="BPC3" s="13">
        <f>IFERROR(__xludf.DUMMYFUNCTION("SUM(ARRAYFORMULA((ABS(FILTER($C:$C,NOT(ISBLANK($C:$C)))-BPC1))*(((ABS(FILTER($C:$C,NOT(ISBLANK($C:$C)))-BPC1)))+1)/2))"),9.2657942E8)</f>
        <v>926579420</v>
      </c>
      <c r="BPD3" s="13">
        <f>IFERROR(__xludf.DUMMYFUNCTION("SUM(ARRAYFORMULA((ABS(FILTER($C:$C,NOT(ISBLANK($C:$C)))-BPD1))*(((ABS(FILTER($C:$C,NOT(ISBLANK($C:$C)))-BPD1)))+1)/2))"),9.27868847E8)</f>
        <v>927868847</v>
      </c>
      <c r="BPE3" s="10">
        <f>IFERROR(__xludf.DUMMYFUNCTION("SUM(ARRAYFORMULA((ABS(FILTER($C:$C,NOT(ISBLANK($C:$C)))-BPE1))*(((ABS(FILTER($C:$C,NOT(ISBLANK($C:$C)))-BPE1)))+1)/2))"),9.29159274E8)</f>
        <v>929159274</v>
      </c>
      <c r="BPF3" s="10">
        <f>IFERROR(__xludf.DUMMYFUNCTION("SUM(ARRAYFORMULA((ABS(FILTER($C:$C,NOT(ISBLANK($C:$C)))-BPF1))*(((ABS(FILTER($C:$C,NOT(ISBLANK($C:$C)))-BPF1)))+1)/2))"),9.30450701E8)</f>
        <v>930450701</v>
      </c>
      <c r="BPG3" s="10">
        <f>IFERROR(__xludf.DUMMYFUNCTION("SUM(ARRAYFORMULA((ABS(FILTER($C:$C,NOT(ISBLANK($C:$C)))-BPG1))*(((ABS(FILTER($C:$C,NOT(ISBLANK($C:$C)))-BPG1)))+1)/2))"),9.31743128E8)</f>
        <v>931743128</v>
      </c>
      <c r="BPH3" s="10">
        <f>IFERROR(__xludf.DUMMYFUNCTION("SUM(ARRAYFORMULA((ABS(FILTER($C:$C,NOT(ISBLANK($C:$C)))-BPH1))*(((ABS(FILTER($C:$C,NOT(ISBLANK($C:$C)))-BPH1)))+1)/2))"),9.33036555E8)</f>
        <v>933036555</v>
      </c>
      <c r="BPI3" s="10">
        <f>IFERROR(__xludf.DUMMYFUNCTION("SUM(ARRAYFORMULA((ABS(FILTER($C:$C,NOT(ISBLANK($C:$C)))-BPI1))*(((ABS(FILTER($C:$C,NOT(ISBLANK($C:$C)))-BPI1)))+1)/2))"),9.34330982E8)</f>
        <v>934330982</v>
      </c>
      <c r="BPJ3" s="10">
        <f>IFERROR(__xludf.DUMMYFUNCTION("SUM(ARRAYFORMULA((ABS(FILTER($C:$C,NOT(ISBLANK($C:$C)))-BPJ1))*(((ABS(FILTER($C:$C,NOT(ISBLANK($C:$C)))-BPJ1)))+1)/2))"),9.35626409E8)</f>
        <v>935626409</v>
      </c>
      <c r="BPK3" s="10">
        <f>IFERROR(__xludf.DUMMYFUNCTION("SUM(ARRAYFORMULA((ABS(FILTER($C:$C,NOT(ISBLANK($C:$C)))-BPK1))*(((ABS(FILTER($C:$C,NOT(ISBLANK($C:$C)))-BPK1)))+1)/2))"),9.36922836E8)</f>
        <v>936922836</v>
      </c>
      <c r="BPL3" s="10">
        <f>IFERROR(__xludf.DUMMYFUNCTION("SUM(ARRAYFORMULA((ABS(FILTER($C:$C,NOT(ISBLANK($C:$C)))-BPL1))*(((ABS(FILTER($C:$C,NOT(ISBLANK($C:$C)))-BPL1)))+1)/2))"),9.38220263E8)</f>
        <v>938220263</v>
      </c>
      <c r="BPM3" s="10">
        <f>IFERROR(__xludf.DUMMYFUNCTION("SUM(ARRAYFORMULA((ABS(FILTER($C:$C,NOT(ISBLANK($C:$C)))-BPM1))*(((ABS(FILTER($C:$C,NOT(ISBLANK($C:$C)))-BPM1)))+1)/2))"),9.3951869E8)</f>
        <v>939518690</v>
      </c>
      <c r="BPN3" s="10">
        <f>IFERROR(__xludf.DUMMYFUNCTION("SUM(ARRAYFORMULA((ABS(FILTER($C:$C,NOT(ISBLANK($C:$C)))-BPN1))*(((ABS(FILTER($C:$C,NOT(ISBLANK($C:$C)))-BPN1)))+1)/2))"),9.40818117E8)</f>
        <v>940818117</v>
      </c>
      <c r="BPO3" s="10">
        <f>IFERROR(__xludf.DUMMYFUNCTION("SUM(ARRAYFORMULA((ABS(FILTER($C:$C,NOT(ISBLANK($C:$C)))-BPO1))*(((ABS(FILTER($C:$C,NOT(ISBLANK($C:$C)))-BPO1)))+1)/2))"),9.42118544E8)</f>
        <v>942118544</v>
      </c>
      <c r="BPP3" s="10">
        <f>IFERROR(__xludf.DUMMYFUNCTION("SUM(ARRAYFORMULA((ABS(FILTER($C:$C,NOT(ISBLANK($C:$C)))-BPP1))*(((ABS(FILTER($C:$C,NOT(ISBLANK($C:$C)))-BPP1)))+1)/2))"),9.43419971E8)</f>
        <v>943419971</v>
      </c>
      <c r="BPQ3" s="10">
        <f>IFERROR(__xludf.DUMMYFUNCTION("SUM(ARRAYFORMULA((ABS(FILTER($C:$C,NOT(ISBLANK($C:$C)))-BPQ1))*(((ABS(FILTER($C:$C,NOT(ISBLANK($C:$C)))-BPQ1)))+1)/2))"),9.44722398E8)</f>
        <v>944722398</v>
      </c>
      <c r="BPR3" s="10">
        <f>IFERROR(__xludf.DUMMYFUNCTION("SUM(ARRAYFORMULA((ABS(FILTER($C:$C,NOT(ISBLANK($C:$C)))-BPR1))*(((ABS(FILTER($C:$C,NOT(ISBLANK($C:$C)))-BPR1)))+1)/2))"),9.46025825E8)</f>
        <v>946025825</v>
      </c>
      <c r="BPS3" s="10">
        <f>IFERROR(__xludf.DUMMYFUNCTION("SUM(ARRAYFORMULA((ABS(FILTER($C:$C,NOT(ISBLANK($C:$C)))-BPS1))*(((ABS(FILTER($C:$C,NOT(ISBLANK($C:$C)))-BPS1)))+1)/2))"),9.47330252E8)</f>
        <v>947330252</v>
      </c>
      <c r="BPT3" s="10">
        <f>IFERROR(__xludf.DUMMYFUNCTION("SUM(ARRAYFORMULA((ABS(FILTER($C:$C,NOT(ISBLANK($C:$C)))-BPT1))*(((ABS(FILTER($C:$C,NOT(ISBLANK($C:$C)))-BPT1)))+1)/2))"),9.48635679E8)</f>
        <v>948635679</v>
      </c>
      <c r="BPU3" s="10">
        <f>IFERROR(__xludf.DUMMYFUNCTION("SUM(ARRAYFORMULA((ABS(FILTER($C:$C,NOT(ISBLANK($C:$C)))-BPU1))*(((ABS(FILTER($C:$C,NOT(ISBLANK($C:$C)))-BPU1)))+1)/2))"),9.49942106E8)</f>
        <v>949942106</v>
      </c>
      <c r="BPV3" s="13">
        <f>IFERROR(__xludf.DUMMYFUNCTION("SUM(ARRAYFORMULA((ABS(FILTER($C:$C,NOT(ISBLANK($C:$C)))-BPV1))*(((ABS(FILTER($C:$C,NOT(ISBLANK($C:$C)))-BPV1)))+1)/2))"),9.51249533E8)</f>
        <v>951249533</v>
      </c>
      <c r="BPW3" s="13">
        <f>IFERROR(__xludf.DUMMYFUNCTION("SUM(ARRAYFORMULA((ABS(FILTER($C:$C,NOT(ISBLANK($C:$C)))-BPW1))*(((ABS(FILTER($C:$C,NOT(ISBLANK($C:$C)))-BPW1)))+1)/2))"),9.5255796E8)</f>
        <v>952557960</v>
      </c>
      <c r="BPX3" s="13">
        <f>IFERROR(__xludf.DUMMYFUNCTION("SUM(ARRAYFORMULA((ABS(FILTER($C:$C,NOT(ISBLANK($C:$C)))-BPX1))*(((ABS(FILTER($C:$C,NOT(ISBLANK($C:$C)))-BPX1)))+1)/2))"),9.53867387E8)</f>
        <v>953867387</v>
      </c>
      <c r="BPY3" s="13">
        <f>IFERROR(__xludf.DUMMYFUNCTION("SUM(ARRAYFORMULA((ABS(FILTER($C:$C,NOT(ISBLANK($C:$C)))-BPY1))*(((ABS(FILTER($C:$C,NOT(ISBLANK($C:$C)))-BPY1)))+1)/2))"),9.55177814E8)</f>
        <v>955177814</v>
      </c>
      <c r="BPZ3" s="13">
        <f>IFERROR(__xludf.DUMMYFUNCTION("SUM(ARRAYFORMULA((ABS(FILTER($C:$C,NOT(ISBLANK($C:$C)))-BPZ1))*(((ABS(FILTER($C:$C,NOT(ISBLANK($C:$C)))-BPZ1)))+1)/2))"),9.56489241E8)</f>
        <v>956489241</v>
      </c>
      <c r="BQA3" s="13">
        <f>IFERROR(__xludf.DUMMYFUNCTION("SUM(ARRAYFORMULA((ABS(FILTER($C:$C,NOT(ISBLANK($C:$C)))-BQA1))*(((ABS(FILTER($C:$C,NOT(ISBLANK($C:$C)))-BQA1)))+1)/2))"),9.57801668E8)</f>
        <v>957801668</v>
      </c>
      <c r="BQB3" s="13">
        <f>IFERROR(__xludf.DUMMYFUNCTION("SUM(ARRAYFORMULA((ABS(FILTER($C:$C,NOT(ISBLANK($C:$C)))-BQB1))*(((ABS(FILTER($C:$C,NOT(ISBLANK($C:$C)))-BQB1)))+1)/2))"),9.59115095E8)</f>
        <v>959115095</v>
      </c>
      <c r="BQC3" s="13">
        <f>IFERROR(__xludf.DUMMYFUNCTION("SUM(ARRAYFORMULA((ABS(FILTER($C:$C,NOT(ISBLANK($C:$C)))-BQC1))*(((ABS(FILTER($C:$C,NOT(ISBLANK($C:$C)))-BQC1)))+1)/2))"),9.60429522E8)</f>
        <v>960429522</v>
      </c>
      <c r="BQD3" s="13">
        <f>IFERROR(__xludf.DUMMYFUNCTION("SUM(ARRAYFORMULA((ABS(FILTER($C:$C,NOT(ISBLANK($C:$C)))-BQD1))*(((ABS(FILTER($C:$C,NOT(ISBLANK($C:$C)))-BQD1)))+1)/2))"),9.61744949E8)</f>
        <v>961744949</v>
      </c>
      <c r="BQE3" s="13">
        <f>IFERROR(__xludf.DUMMYFUNCTION("SUM(ARRAYFORMULA((ABS(FILTER($C:$C,NOT(ISBLANK($C:$C)))-BQE1))*(((ABS(FILTER($C:$C,NOT(ISBLANK($C:$C)))-BQE1)))+1)/2))"),9.63061376E8)</f>
        <v>963061376</v>
      </c>
      <c r="BQF3" s="13">
        <f>IFERROR(__xludf.DUMMYFUNCTION("SUM(ARRAYFORMULA((ABS(FILTER($C:$C,NOT(ISBLANK($C:$C)))-BQF1))*(((ABS(FILTER($C:$C,NOT(ISBLANK($C:$C)))-BQF1)))+1)/2))"),9.64378803E8)</f>
        <v>964378803</v>
      </c>
      <c r="BQG3" s="13">
        <f>IFERROR(__xludf.DUMMYFUNCTION("SUM(ARRAYFORMULA((ABS(FILTER($C:$C,NOT(ISBLANK($C:$C)))-BQG1))*(((ABS(FILTER($C:$C,NOT(ISBLANK($C:$C)))-BQG1)))+1)/2))"),9.6569723E8)</f>
        <v>965697230</v>
      </c>
      <c r="BQH3" s="13">
        <f>IFERROR(__xludf.DUMMYFUNCTION("SUM(ARRAYFORMULA((ABS(FILTER($C:$C,NOT(ISBLANK($C:$C)))-BQH1))*(((ABS(FILTER($C:$C,NOT(ISBLANK($C:$C)))-BQH1)))+1)/2))"),9.67016657E8)</f>
        <v>967016657</v>
      </c>
      <c r="BQI3" s="13">
        <f>IFERROR(__xludf.DUMMYFUNCTION("SUM(ARRAYFORMULA((ABS(FILTER($C:$C,NOT(ISBLANK($C:$C)))-BQI1))*(((ABS(FILTER($C:$C,NOT(ISBLANK($C:$C)))-BQI1)))+1)/2))"),9.68337084E8)</f>
        <v>968337084</v>
      </c>
      <c r="BQJ3" s="13">
        <f>IFERROR(__xludf.DUMMYFUNCTION("SUM(ARRAYFORMULA((ABS(FILTER($C:$C,NOT(ISBLANK($C:$C)))-BQJ1))*(((ABS(FILTER($C:$C,NOT(ISBLANK($C:$C)))-BQJ1)))+1)/2))"),9.69658511E8)</f>
        <v>969658511</v>
      </c>
      <c r="BQK3" s="13">
        <f>IFERROR(__xludf.DUMMYFUNCTION("SUM(ARRAYFORMULA((ABS(FILTER($C:$C,NOT(ISBLANK($C:$C)))-BQK1))*(((ABS(FILTER($C:$C,NOT(ISBLANK($C:$C)))-BQK1)))+1)/2))"),9.70980938E8)</f>
        <v>970980938</v>
      </c>
      <c r="BQL3" s="13">
        <f>IFERROR(__xludf.DUMMYFUNCTION("SUM(ARRAYFORMULA((ABS(FILTER($C:$C,NOT(ISBLANK($C:$C)))-BQL1))*(((ABS(FILTER($C:$C,NOT(ISBLANK($C:$C)))-BQL1)))+1)/2))"),9.72304365E8)</f>
        <v>972304365</v>
      </c>
      <c r="BQM3" s="10">
        <f>IFERROR(__xludf.DUMMYFUNCTION("SUM(ARRAYFORMULA((ABS(FILTER($C:$C,NOT(ISBLANK($C:$C)))-BQM1))*(((ABS(FILTER($C:$C,NOT(ISBLANK($C:$C)))-BQM1)))+1)/2))"),9.73628793E8)</f>
        <v>973628793</v>
      </c>
      <c r="BQN3" s="10">
        <f>IFERROR(__xludf.DUMMYFUNCTION("SUM(ARRAYFORMULA((ABS(FILTER($C:$C,NOT(ISBLANK($C:$C)))-BQN1))*(((ABS(FILTER($C:$C,NOT(ISBLANK($C:$C)))-BQN1)))+1)/2))"),9.74954222E8)</f>
        <v>974954222</v>
      </c>
      <c r="BQO3" s="10">
        <f>IFERROR(__xludf.DUMMYFUNCTION("SUM(ARRAYFORMULA((ABS(FILTER($C:$C,NOT(ISBLANK($C:$C)))-BQO1))*(((ABS(FILTER($C:$C,NOT(ISBLANK($C:$C)))-BQO1)))+1)/2))"),9.76280651E8)</f>
        <v>976280651</v>
      </c>
      <c r="BQP3" s="10">
        <f>IFERROR(__xludf.DUMMYFUNCTION("SUM(ARRAYFORMULA((ABS(FILTER($C:$C,NOT(ISBLANK($C:$C)))-BQP1))*(((ABS(FILTER($C:$C,NOT(ISBLANK($C:$C)))-BQP1)))+1)/2))"),9.7760808E8)</f>
        <v>977608080</v>
      </c>
      <c r="BQQ3" s="10">
        <f>IFERROR(__xludf.DUMMYFUNCTION("SUM(ARRAYFORMULA((ABS(FILTER($C:$C,NOT(ISBLANK($C:$C)))-BQQ1))*(((ABS(FILTER($C:$C,NOT(ISBLANK($C:$C)))-BQQ1)))+1)/2))"),9.78936509E8)</f>
        <v>978936509</v>
      </c>
      <c r="BQR3" s="10">
        <f>IFERROR(__xludf.DUMMYFUNCTION("SUM(ARRAYFORMULA((ABS(FILTER($C:$C,NOT(ISBLANK($C:$C)))-BQR1))*(((ABS(FILTER($C:$C,NOT(ISBLANK($C:$C)))-BQR1)))+1)/2))"),9.80265938E8)</f>
        <v>980265938</v>
      </c>
      <c r="BQS3" s="10">
        <f>IFERROR(__xludf.DUMMYFUNCTION("SUM(ARRAYFORMULA((ABS(FILTER($C:$C,NOT(ISBLANK($C:$C)))-BQS1))*(((ABS(FILTER($C:$C,NOT(ISBLANK($C:$C)))-BQS1)))+1)/2))"),9.81596367E8)</f>
        <v>981596367</v>
      </c>
      <c r="BQT3" s="10">
        <f>IFERROR(__xludf.DUMMYFUNCTION("SUM(ARRAYFORMULA((ABS(FILTER($C:$C,NOT(ISBLANK($C:$C)))-BQT1))*(((ABS(FILTER($C:$C,NOT(ISBLANK($C:$C)))-BQT1)))+1)/2))"),9.82927796E8)</f>
        <v>982927796</v>
      </c>
      <c r="BQU3" s="10">
        <f>IFERROR(__xludf.DUMMYFUNCTION("SUM(ARRAYFORMULA((ABS(FILTER($C:$C,NOT(ISBLANK($C:$C)))-BQU1))*(((ABS(FILTER($C:$C,NOT(ISBLANK($C:$C)))-BQU1)))+1)/2))"),9.84260225E8)</f>
        <v>984260225</v>
      </c>
      <c r="BQV3" s="10">
        <f>IFERROR(__xludf.DUMMYFUNCTION("SUM(ARRAYFORMULA((ABS(FILTER($C:$C,NOT(ISBLANK($C:$C)))-BQV1))*(((ABS(FILTER($C:$C,NOT(ISBLANK($C:$C)))-BQV1)))+1)/2))"),9.85593654E8)</f>
        <v>985593654</v>
      </c>
      <c r="BQW3" s="10">
        <f>IFERROR(__xludf.DUMMYFUNCTION("SUM(ARRAYFORMULA((ABS(FILTER($C:$C,NOT(ISBLANK($C:$C)))-BQW1))*(((ABS(FILTER($C:$C,NOT(ISBLANK($C:$C)))-BQW1)))+1)/2))"),9.86928083E8)</f>
        <v>986928083</v>
      </c>
      <c r="BQX3" s="10">
        <f>IFERROR(__xludf.DUMMYFUNCTION("SUM(ARRAYFORMULA((ABS(FILTER($C:$C,NOT(ISBLANK($C:$C)))-BQX1))*(((ABS(FILTER($C:$C,NOT(ISBLANK($C:$C)))-BQX1)))+1)/2))"),9.88263512E8)</f>
        <v>988263512</v>
      </c>
      <c r="BQY3" s="10">
        <f>IFERROR(__xludf.DUMMYFUNCTION("SUM(ARRAYFORMULA((ABS(FILTER($C:$C,NOT(ISBLANK($C:$C)))-BQY1))*(((ABS(FILTER($C:$C,NOT(ISBLANK($C:$C)))-BQY1)))+1)/2))"),9.89599941E8)</f>
        <v>989599941</v>
      </c>
      <c r="BQZ3" s="10">
        <f>IFERROR(__xludf.DUMMYFUNCTION("SUM(ARRAYFORMULA((ABS(FILTER($C:$C,NOT(ISBLANK($C:$C)))-BQZ1))*(((ABS(FILTER($C:$C,NOT(ISBLANK($C:$C)))-BQZ1)))+1)/2))"),9.9093737E8)</f>
        <v>990937370</v>
      </c>
      <c r="BRA3" s="10">
        <f>IFERROR(__xludf.DUMMYFUNCTION("SUM(ARRAYFORMULA((ABS(FILTER($C:$C,NOT(ISBLANK($C:$C)))-BRA1))*(((ABS(FILTER($C:$C,NOT(ISBLANK($C:$C)))-BRA1)))+1)/2))"),9.92275799E8)</f>
        <v>992275799</v>
      </c>
      <c r="BRB3" s="10">
        <f>IFERROR(__xludf.DUMMYFUNCTION("SUM(ARRAYFORMULA((ABS(FILTER($C:$C,NOT(ISBLANK($C:$C)))-BRB1))*(((ABS(FILTER($C:$C,NOT(ISBLANK($C:$C)))-BRB1)))+1)/2))"),9.93615228E8)</f>
        <v>993615228</v>
      </c>
      <c r="BRC3" s="10">
        <f>IFERROR(__xludf.DUMMYFUNCTION("SUM(ARRAYFORMULA((ABS(FILTER($C:$C,NOT(ISBLANK($C:$C)))-BRC1))*(((ABS(FILTER($C:$C,NOT(ISBLANK($C:$C)))-BRC1)))+1)/2))"),9.94955657E8)</f>
        <v>994955657</v>
      </c>
      <c r="BRD3" s="13">
        <f>IFERROR(__xludf.DUMMYFUNCTION("SUM(ARRAYFORMULA((ABS(FILTER($C:$C,NOT(ISBLANK($C:$C)))-BRD1))*(((ABS(FILTER($C:$C,NOT(ISBLANK($C:$C)))-BRD1)))+1)/2))"),9.96297086E8)</f>
        <v>996297086</v>
      </c>
      <c r="BRE3" s="13">
        <f>IFERROR(__xludf.DUMMYFUNCTION("SUM(ARRAYFORMULA((ABS(FILTER($C:$C,NOT(ISBLANK($C:$C)))-BRE1))*(((ABS(FILTER($C:$C,NOT(ISBLANK($C:$C)))-BRE1)))+1)/2))"),9.97639515E8)</f>
        <v>997639515</v>
      </c>
      <c r="BRF3" s="13">
        <f>IFERROR(__xludf.DUMMYFUNCTION("SUM(ARRAYFORMULA((ABS(FILTER($C:$C,NOT(ISBLANK($C:$C)))-BRF1))*(((ABS(FILTER($C:$C,NOT(ISBLANK($C:$C)))-BRF1)))+1)/2))"),9.98982944E8)</f>
        <v>998982944</v>
      </c>
      <c r="BRG3" s="13">
        <f>IFERROR(__xludf.DUMMYFUNCTION("SUM(ARRAYFORMULA((ABS(FILTER($C:$C,NOT(ISBLANK($C:$C)))-BRG1))*(((ABS(FILTER($C:$C,NOT(ISBLANK($C:$C)))-BRG1)))+1)/2))"),1.000327373E9)</f>
        <v>1000327373</v>
      </c>
      <c r="BRH3" s="13">
        <f>IFERROR(__xludf.DUMMYFUNCTION("SUM(ARRAYFORMULA((ABS(FILTER($C:$C,NOT(ISBLANK($C:$C)))-BRH1))*(((ABS(FILTER($C:$C,NOT(ISBLANK($C:$C)))-BRH1)))+1)/2))"),1.001672802E9)</f>
        <v>1001672802</v>
      </c>
      <c r="BRI3" s="13">
        <f>IFERROR(__xludf.DUMMYFUNCTION("SUM(ARRAYFORMULA((ABS(FILTER($C:$C,NOT(ISBLANK($C:$C)))-BRI1))*(((ABS(FILTER($C:$C,NOT(ISBLANK($C:$C)))-BRI1)))+1)/2))"),1.003019231E9)</f>
        <v>1003019231</v>
      </c>
      <c r="BRJ3" s="13">
        <f>IFERROR(__xludf.DUMMYFUNCTION("SUM(ARRAYFORMULA((ABS(FILTER($C:$C,NOT(ISBLANK($C:$C)))-BRJ1))*(((ABS(FILTER($C:$C,NOT(ISBLANK($C:$C)))-BRJ1)))+1)/2))"),1.00436666E9)</f>
        <v>1004366660</v>
      </c>
      <c r="BRK3" s="13">
        <f>IFERROR(__xludf.DUMMYFUNCTION("SUM(ARRAYFORMULA((ABS(FILTER($C:$C,NOT(ISBLANK($C:$C)))-BRK1))*(((ABS(FILTER($C:$C,NOT(ISBLANK($C:$C)))-BRK1)))+1)/2))"),1.005715089E9)</f>
        <v>1005715089</v>
      </c>
      <c r="BRL3" s="13">
        <f>IFERROR(__xludf.DUMMYFUNCTION("SUM(ARRAYFORMULA((ABS(FILTER($C:$C,NOT(ISBLANK($C:$C)))-BRL1))*(((ABS(FILTER($C:$C,NOT(ISBLANK($C:$C)))-BRL1)))+1)/2))"),1.007064518E9)</f>
        <v>1007064518</v>
      </c>
      <c r="BRM3" s="13">
        <f>IFERROR(__xludf.DUMMYFUNCTION("SUM(ARRAYFORMULA((ABS(FILTER($C:$C,NOT(ISBLANK($C:$C)))-BRM1))*(((ABS(FILTER($C:$C,NOT(ISBLANK($C:$C)))-BRM1)))+1)/2))"),1.008414947E9)</f>
        <v>1008414947</v>
      </c>
      <c r="BRN3" s="13">
        <f>IFERROR(__xludf.DUMMYFUNCTION("SUM(ARRAYFORMULA((ABS(FILTER($C:$C,NOT(ISBLANK($C:$C)))-BRN1))*(((ABS(FILTER($C:$C,NOT(ISBLANK($C:$C)))-BRN1)))+1)/2))"),1.009766376E9)</f>
        <v>1009766376</v>
      </c>
      <c r="BRO3" s="13">
        <f>IFERROR(__xludf.DUMMYFUNCTION("SUM(ARRAYFORMULA((ABS(FILTER($C:$C,NOT(ISBLANK($C:$C)))-BRO1))*(((ABS(FILTER($C:$C,NOT(ISBLANK($C:$C)))-BRO1)))+1)/2))"),1.011118805E9)</f>
        <v>1011118805</v>
      </c>
      <c r="BRP3" s="13">
        <f>IFERROR(__xludf.DUMMYFUNCTION("SUM(ARRAYFORMULA((ABS(FILTER($C:$C,NOT(ISBLANK($C:$C)))-BRP1))*(((ABS(FILTER($C:$C,NOT(ISBLANK($C:$C)))-BRP1)))+1)/2))"),1.012472234E9)</f>
        <v>1012472234</v>
      </c>
      <c r="BRQ3" s="13">
        <f>IFERROR(__xludf.DUMMYFUNCTION("SUM(ARRAYFORMULA((ABS(FILTER($C:$C,NOT(ISBLANK($C:$C)))-BRQ1))*(((ABS(FILTER($C:$C,NOT(ISBLANK($C:$C)))-BRQ1)))+1)/2))"),1.013826663E9)</f>
        <v>1013826663</v>
      </c>
      <c r="BRR3" s="13">
        <f>IFERROR(__xludf.DUMMYFUNCTION("SUM(ARRAYFORMULA((ABS(FILTER($C:$C,NOT(ISBLANK($C:$C)))-BRR1))*(((ABS(FILTER($C:$C,NOT(ISBLANK($C:$C)))-BRR1)))+1)/2))"),1.015182092E9)</f>
        <v>1015182092</v>
      </c>
      <c r="BRS3" s="13">
        <f>IFERROR(__xludf.DUMMYFUNCTION("SUM(ARRAYFORMULA((ABS(FILTER($C:$C,NOT(ISBLANK($C:$C)))-BRS1))*(((ABS(FILTER($C:$C,NOT(ISBLANK($C:$C)))-BRS1)))+1)/2))"),1.016538521E9)</f>
        <v>1016538521</v>
      </c>
      <c r="BRT3" s="13">
        <f>IFERROR(__xludf.DUMMYFUNCTION("SUM(ARRAYFORMULA((ABS(FILTER($C:$C,NOT(ISBLANK($C:$C)))-BRT1))*(((ABS(FILTER($C:$C,NOT(ISBLANK($C:$C)))-BRT1)))+1)/2))"),1.01789595E9)</f>
        <v>1017895950</v>
      </c>
      <c r="BRU3" s="13">
        <f>IFERROR(__xludf.DUMMYFUNCTION("SUM(ARRAYFORMULA((ABS(FILTER($C:$C,NOT(ISBLANK($C:$C)))-BRU1))*(((ABS(FILTER($C:$C,NOT(ISBLANK($C:$C)))-BRU1)))+1)/2))"),1.019254379E9)</f>
        <v>1019254379</v>
      </c>
      <c r="BRV3" s="13">
        <f>IFERROR(__xludf.DUMMYFUNCTION("SUM(ARRAYFORMULA((ABS(FILTER($C:$C,NOT(ISBLANK($C:$C)))-BRV1))*(((ABS(FILTER($C:$C,NOT(ISBLANK($C:$C)))-BRV1)))+1)/2))"),1.020613808E9)</f>
        <v>1020613808</v>
      </c>
      <c r="BRW3" s="13">
        <f>IFERROR(__xludf.DUMMYFUNCTION("SUM(ARRAYFORMULA((ABS(FILTER($C:$C,NOT(ISBLANK($C:$C)))-BRW1))*(((ABS(FILTER($C:$C,NOT(ISBLANK($C:$C)))-BRW1)))+1)/2))"),1.021974237E9)</f>
        <v>1021974237</v>
      </c>
      <c r="BRX3" s="13">
        <f>IFERROR(__xludf.DUMMYFUNCTION("SUM(ARRAYFORMULA((ABS(FILTER($C:$C,NOT(ISBLANK($C:$C)))-BRX1))*(((ABS(FILTER($C:$C,NOT(ISBLANK($C:$C)))-BRX1)))+1)/2))"),1.023335666E9)</f>
        <v>1023335666</v>
      </c>
      <c r="BRY3" s="13">
        <f>IFERROR(__xludf.DUMMYFUNCTION("SUM(ARRAYFORMULA((ABS(FILTER($C:$C,NOT(ISBLANK($C:$C)))-BRY1))*(((ABS(FILTER($C:$C,NOT(ISBLANK($C:$C)))-BRY1)))+1)/2))"),1.024698095E9)</f>
        <v>1024698095</v>
      </c>
      <c r="BRZ3" s="13">
        <f>IFERROR(__xludf.DUMMYFUNCTION("SUM(ARRAYFORMULA((ABS(FILTER($C:$C,NOT(ISBLANK($C:$C)))-BRZ1))*(((ABS(FILTER($C:$C,NOT(ISBLANK($C:$C)))-BRZ1)))+1)/2))"),1.026061524E9)</f>
        <v>1026061524</v>
      </c>
      <c r="BSA3" s="13">
        <f>IFERROR(__xludf.DUMMYFUNCTION("SUM(ARRAYFORMULA((ABS(FILTER($C:$C,NOT(ISBLANK($C:$C)))-BSA1))*(((ABS(FILTER($C:$C,NOT(ISBLANK($C:$C)))-BSA1)))+1)/2))"),1.027425953E9)</f>
        <v>1027425953</v>
      </c>
      <c r="BSB3" s="13">
        <f>IFERROR(__xludf.DUMMYFUNCTION("SUM(ARRAYFORMULA((ABS(FILTER($C:$C,NOT(ISBLANK($C:$C)))-BSB1))*(((ABS(FILTER($C:$C,NOT(ISBLANK($C:$C)))-BSB1)))+1)/2))"),1.028791382E9)</f>
        <v>1028791382</v>
      </c>
      <c r="BSC3" s="13">
        <f>IFERROR(__xludf.DUMMYFUNCTION("SUM(ARRAYFORMULA((ABS(FILTER($C:$C,NOT(ISBLANK($C:$C)))-BSC1))*(((ABS(FILTER($C:$C,NOT(ISBLANK($C:$C)))-BSC1)))+1)/2))"),1.030157811E9)</f>
        <v>1030157811</v>
      </c>
      <c r="BSD3" s="13">
        <f>IFERROR(__xludf.DUMMYFUNCTION("SUM(ARRAYFORMULA((ABS(FILTER($C:$C,NOT(ISBLANK($C:$C)))-BSD1))*(((ABS(FILTER($C:$C,NOT(ISBLANK($C:$C)))-BSD1)))+1)/2))"),1.03152524E9)</f>
        <v>1031525240</v>
      </c>
      <c r="BSE3" s="13">
        <f>IFERROR(__xludf.DUMMYFUNCTION("SUM(ARRAYFORMULA((ABS(FILTER($C:$C,NOT(ISBLANK($C:$C)))-BSE1))*(((ABS(FILTER($C:$C,NOT(ISBLANK($C:$C)))-BSE1)))+1)/2))"),1.032893669E9)</f>
        <v>1032893669</v>
      </c>
      <c r="BSF3" s="13">
        <f>IFERROR(__xludf.DUMMYFUNCTION("SUM(ARRAYFORMULA((ABS(FILTER($C:$C,NOT(ISBLANK($C:$C)))-BSF1))*(((ABS(FILTER($C:$C,NOT(ISBLANK($C:$C)))-BSF1)))+1)/2))"),1.034263098E9)</f>
        <v>1034263098</v>
      </c>
      <c r="BSG3" s="13">
        <f>IFERROR(__xludf.DUMMYFUNCTION("SUM(ARRAYFORMULA((ABS(FILTER($C:$C,NOT(ISBLANK($C:$C)))-BSG1))*(((ABS(FILTER($C:$C,NOT(ISBLANK($C:$C)))-BSG1)))+1)/2))"),1.035633528E9)</f>
        <v>1035633528</v>
      </c>
      <c r="BSH3" s="13">
        <f>IFERROR(__xludf.DUMMYFUNCTION("SUM(ARRAYFORMULA((ABS(FILTER($C:$C,NOT(ISBLANK($C:$C)))-BSH1))*(((ABS(FILTER($C:$C,NOT(ISBLANK($C:$C)))-BSH1)))+1)/2))"),1.037004958E9)</f>
        <v>1037004958</v>
      </c>
      <c r="BSI3" s="13">
        <f>IFERROR(__xludf.DUMMYFUNCTION("SUM(ARRAYFORMULA((ABS(FILTER($C:$C,NOT(ISBLANK($C:$C)))-BSI1))*(((ABS(FILTER($C:$C,NOT(ISBLANK($C:$C)))-BSI1)))+1)/2))"),1.038377388E9)</f>
        <v>1038377388</v>
      </c>
      <c r="BSJ3" s="13">
        <f>IFERROR(__xludf.DUMMYFUNCTION("SUM(ARRAYFORMULA((ABS(FILTER($C:$C,NOT(ISBLANK($C:$C)))-BSJ1))*(((ABS(FILTER($C:$C,NOT(ISBLANK($C:$C)))-BSJ1)))+1)/2))"),1.039750818E9)</f>
        <v>1039750818</v>
      </c>
      <c r="BSK3" s="13">
        <f>IFERROR(__xludf.DUMMYFUNCTION("SUM(ARRAYFORMULA((ABS(FILTER($C:$C,NOT(ISBLANK($C:$C)))-BSK1))*(((ABS(FILTER($C:$C,NOT(ISBLANK($C:$C)))-BSK1)))+1)/2))"),1.041125248E9)</f>
        <v>1041125248</v>
      </c>
      <c r="BSL3" s="13">
        <f>IFERROR(__xludf.DUMMYFUNCTION("SUM(ARRAYFORMULA((ABS(FILTER($C:$C,NOT(ISBLANK($C:$C)))-BSL1))*(((ABS(FILTER($C:$C,NOT(ISBLANK($C:$C)))-BSL1)))+1)/2))"),1.042500678E9)</f>
        <v>1042500678</v>
      </c>
      <c r="BSM3" s="13">
        <f>IFERROR(__xludf.DUMMYFUNCTION("SUM(ARRAYFORMULA((ABS(FILTER($C:$C,NOT(ISBLANK($C:$C)))-BSM1))*(((ABS(FILTER($C:$C,NOT(ISBLANK($C:$C)))-BSM1)))+1)/2))"),1.043877108E9)</f>
        <v>1043877108</v>
      </c>
      <c r="BSN3" s="13">
        <f>IFERROR(__xludf.DUMMYFUNCTION("SUM(ARRAYFORMULA((ABS(FILTER($C:$C,NOT(ISBLANK($C:$C)))-BSN1))*(((ABS(FILTER($C:$C,NOT(ISBLANK($C:$C)))-BSN1)))+1)/2))"),1.045254538E9)</f>
        <v>1045254538</v>
      </c>
      <c r="BSO3" s="13">
        <f>IFERROR(__xludf.DUMMYFUNCTION("SUM(ARRAYFORMULA((ABS(FILTER($C:$C,NOT(ISBLANK($C:$C)))-BSO1))*(((ABS(FILTER($C:$C,NOT(ISBLANK($C:$C)))-BSO1)))+1)/2))"),1.046632968E9)</f>
        <v>1046632968</v>
      </c>
      <c r="BSP3" s="13">
        <f>IFERROR(__xludf.DUMMYFUNCTION("SUM(ARRAYFORMULA((ABS(FILTER($C:$C,NOT(ISBLANK($C:$C)))-BSP1))*(((ABS(FILTER($C:$C,NOT(ISBLANK($C:$C)))-BSP1)))+1)/2))"),1.048012398E9)</f>
        <v>1048012398</v>
      </c>
      <c r="BSQ3" s="13">
        <f>IFERROR(__xludf.DUMMYFUNCTION("SUM(ARRAYFORMULA((ABS(FILTER($C:$C,NOT(ISBLANK($C:$C)))-BSQ1))*(((ABS(FILTER($C:$C,NOT(ISBLANK($C:$C)))-BSQ1)))+1)/2))"),1.049392828E9)</f>
        <v>1049392828</v>
      </c>
      <c r="BSR3" s="13">
        <f>IFERROR(__xludf.DUMMYFUNCTION("SUM(ARRAYFORMULA((ABS(FILTER($C:$C,NOT(ISBLANK($C:$C)))-BSR1))*(((ABS(FILTER($C:$C,NOT(ISBLANK($C:$C)))-BSR1)))+1)/2))"),1.050774258E9)</f>
        <v>1050774258</v>
      </c>
      <c r="BSS3" s="13">
        <f>IFERROR(__xludf.DUMMYFUNCTION("SUM(ARRAYFORMULA((ABS(FILTER($C:$C,NOT(ISBLANK($C:$C)))-BSS1))*(((ABS(FILTER($C:$C,NOT(ISBLANK($C:$C)))-BSS1)))+1)/2))"),1.052156688E9)</f>
        <v>1052156688</v>
      </c>
      <c r="BST3" s="13">
        <f>IFERROR(__xludf.DUMMYFUNCTION("SUM(ARRAYFORMULA((ABS(FILTER($C:$C,NOT(ISBLANK($C:$C)))-BST1))*(((ABS(FILTER($C:$C,NOT(ISBLANK($C:$C)))-BST1)))+1)/2))"),1.053540118E9)</f>
        <v>1053540118</v>
      </c>
      <c r="BSU3" s="13">
        <f>IFERROR(__xludf.DUMMYFUNCTION("SUM(ARRAYFORMULA((ABS(FILTER($C:$C,NOT(ISBLANK($C:$C)))-BSU1))*(((ABS(FILTER($C:$C,NOT(ISBLANK($C:$C)))-BSU1)))+1)/2))"),1.054924548E9)</f>
        <v>1054924548</v>
      </c>
      <c r="BSV3" s="13">
        <f>IFERROR(__xludf.DUMMYFUNCTION("SUM(ARRAYFORMULA((ABS(FILTER($C:$C,NOT(ISBLANK($C:$C)))-BSV1))*(((ABS(FILTER($C:$C,NOT(ISBLANK($C:$C)))-BSV1)))+1)/2))"),1.056309978E9)</f>
        <v>1056309978</v>
      </c>
      <c r="BSW3" s="13">
        <f>IFERROR(__xludf.DUMMYFUNCTION("SUM(ARRAYFORMULA((ABS(FILTER($C:$C,NOT(ISBLANK($C:$C)))-BSW1))*(((ABS(FILTER($C:$C,NOT(ISBLANK($C:$C)))-BSW1)))+1)/2))"),1.057696408E9)</f>
        <v>1057696408</v>
      </c>
      <c r="BSX3" s="13">
        <f>IFERROR(__xludf.DUMMYFUNCTION("SUM(ARRAYFORMULA((ABS(FILTER($C:$C,NOT(ISBLANK($C:$C)))-BSX1))*(((ABS(FILTER($C:$C,NOT(ISBLANK($C:$C)))-BSX1)))+1)/2))"),1.059083838E9)</f>
        <v>1059083838</v>
      </c>
      <c r="BSY3" s="13">
        <f>IFERROR(__xludf.DUMMYFUNCTION("SUM(ARRAYFORMULA((ABS(FILTER($C:$C,NOT(ISBLANK($C:$C)))-BSY1))*(((ABS(FILTER($C:$C,NOT(ISBLANK($C:$C)))-BSY1)))+1)/2))"),1.060472268E9)</f>
        <v>1060472268</v>
      </c>
      <c r="BSZ3" s="13">
        <f>IFERROR(__xludf.DUMMYFUNCTION("SUM(ARRAYFORMULA((ABS(FILTER($C:$C,NOT(ISBLANK($C:$C)))-BSZ1))*(((ABS(FILTER($C:$C,NOT(ISBLANK($C:$C)))-BSZ1)))+1)/2))"),1.061861698E9)</f>
        <v>1061861698</v>
      </c>
      <c r="BTA3" s="13">
        <f>IFERROR(__xludf.DUMMYFUNCTION("SUM(ARRAYFORMULA((ABS(FILTER($C:$C,NOT(ISBLANK($C:$C)))-BTA1))*(((ABS(FILTER($C:$C,NOT(ISBLANK($C:$C)))-BTA1)))+1)/2))"),1.063252128E9)</f>
        <v>1063252128</v>
      </c>
      <c r="BTB3" s="13">
        <f>IFERROR(__xludf.DUMMYFUNCTION("SUM(ARRAYFORMULA((ABS(FILTER($C:$C,NOT(ISBLANK($C:$C)))-BTB1))*(((ABS(FILTER($C:$C,NOT(ISBLANK($C:$C)))-BTB1)))+1)/2))"),1.064643558E9)</f>
        <v>1064643558</v>
      </c>
      <c r="BTC3" s="13">
        <f>IFERROR(__xludf.DUMMYFUNCTION("SUM(ARRAYFORMULA((ABS(FILTER($C:$C,NOT(ISBLANK($C:$C)))-BTC1))*(((ABS(FILTER($C:$C,NOT(ISBLANK($C:$C)))-BTC1)))+1)/2))"),1.066035988E9)</f>
        <v>1066035988</v>
      </c>
      <c r="BTD3" s="13">
        <f>IFERROR(__xludf.DUMMYFUNCTION("SUM(ARRAYFORMULA((ABS(FILTER($C:$C,NOT(ISBLANK($C:$C)))-BTD1))*(((ABS(FILTER($C:$C,NOT(ISBLANK($C:$C)))-BTD1)))+1)/2))"),1.067429418E9)</f>
        <v>1067429418</v>
      </c>
      <c r="BTE3" s="13">
        <f>IFERROR(__xludf.DUMMYFUNCTION("SUM(ARRAYFORMULA((ABS(FILTER($C:$C,NOT(ISBLANK($C:$C)))-BTE1))*(((ABS(FILTER($C:$C,NOT(ISBLANK($C:$C)))-BTE1)))+1)/2))"),1.068823848E9)</f>
        <v>1068823848</v>
      </c>
      <c r="BTF3" s="13">
        <f>IFERROR(__xludf.DUMMYFUNCTION("SUM(ARRAYFORMULA((ABS(FILTER($C:$C,NOT(ISBLANK($C:$C)))-BTF1))*(((ABS(FILTER($C:$C,NOT(ISBLANK($C:$C)))-BTF1)))+1)/2))"),1.070219278E9)</f>
        <v>1070219278</v>
      </c>
      <c r="BTG3" s="13">
        <f>IFERROR(__xludf.DUMMYFUNCTION("SUM(ARRAYFORMULA((ABS(FILTER($C:$C,NOT(ISBLANK($C:$C)))-BTG1))*(((ABS(FILTER($C:$C,NOT(ISBLANK($C:$C)))-BTG1)))+1)/2))"),1.071615709E9)</f>
        <v>1071615709</v>
      </c>
      <c r="BTH3" s="13">
        <f>IFERROR(__xludf.DUMMYFUNCTION("SUM(ARRAYFORMULA((ABS(FILTER($C:$C,NOT(ISBLANK($C:$C)))-BTH1))*(((ABS(FILTER($C:$C,NOT(ISBLANK($C:$C)))-BTH1)))+1)/2))"),1.07301314E9)</f>
        <v>1073013140</v>
      </c>
      <c r="BTI3" s="13">
        <f>IFERROR(__xludf.DUMMYFUNCTION("SUM(ARRAYFORMULA((ABS(FILTER($C:$C,NOT(ISBLANK($C:$C)))-BTI1))*(((ABS(FILTER($C:$C,NOT(ISBLANK($C:$C)))-BTI1)))+1)/2))"),1.074411571E9)</f>
        <v>1074411571</v>
      </c>
      <c r="BTJ3" s="13">
        <f>IFERROR(__xludf.DUMMYFUNCTION("SUM(ARRAYFORMULA((ABS(FILTER($C:$C,NOT(ISBLANK($C:$C)))-BTJ1))*(((ABS(FILTER($C:$C,NOT(ISBLANK($C:$C)))-BTJ1)))+1)/2))"),1.075811002E9)</f>
        <v>1075811002</v>
      </c>
      <c r="BTK3" s="13">
        <f>IFERROR(__xludf.DUMMYFUNCTION("SUM(ARRAYFORMULA((ABS(FILTER($C:$C,NOT(ISBLANK($C:$C)))-BTK1))*(((ABS(FILTER($C:$C,NOT(ISBLANK($C:$C)))-BTK1)))+1)/2))"),1.077211433E9)</f>
        <v>1077211433</v>
      </c>
      <c r="BTL3" s="13">
        <f>IFERROR(__xludf.DUMMYFUNCTION("SUM(ARRAYFORMULA((ABS(FILTER($C:$C,NOT(ISBLANK($C:$C)))-BTL1))*(((ABS(FILTER($C:$C,NOT(ISBLANK($C:$C)))-BTL1)))+1)/2))"),1.078612864E9)</f>
        <v>1078612864</v>
      </c>
      <c r="BTM3" s="13">
        <f>IFERROR(__xludf.DUMMYFUNCTION("SUM(ARRAYFORMULA((ABS(FILTER($C:$C,NOT(ISBLANK($C:$C)))-BTM1))*(((ABS(FILTER($C:$C,NOT(ISBLANK($C:$C)))-BTM1)))+1)/2))"),1.080015295E9)</f>
        <v>1080015295</v>
      </c>
      <c r="BTN3" s="13">
        <f>IFERROR(__xludf.DUMMYFUNCTION("SUM(ARRAYFORMULA((ABS(FILTER($C:$C,NOT(ISBLANK($C:$C)))-BTN1))*(((ABS(FILTER($C:$C,NOT(ISBLANK($C:$C)))-BTN1)))+1)/2))"),1.081418726E9)</f>
        <v>1081418726</v>
      </c>
      <c r="BTO3" s="13">
        <f>IFERROR(__xludf.DUMMYFUNCTION("SUM(ARRAYFORMULA((ABS(FILTER($C:$C,NOT(ISBLANK($C:$C)))-BTO1))*(((ABS(FILTER($C:$C,NOT(ISBLANK($C:$C)))-BTO1)))+1)/2))"),1.082823157E9)</f>
        <v>1082823157</v>
      </c>
      <c r="BTP3" s="13">
        <f>IFERROR(__xludf.DUMMYFUNCTION("SUM(ARRAYFORMULA((ABS(FILTER($C:$C,NOT(ISBLANK($C:$C)))-BTP1))*(((ABS(FILTER($C:$C,NOT(ISBLANK($C:$C)))-BTP1)))+1)/2))"),1.084228588E9)</f>
        <v>1084228588</v>
      </c>
      <c r="BTQ3" s="13">
        <f>IFERROR(__xludf.DUMMYFUNCTION("SUM(ARRAYFORMULA((ABS(FILTER($C:$C,NOT(ISBLANK($C:$C)))-BTQ1))*(((ABS(FILTER($C:$C,NOT(ISBLANK($C:$C)))-BTQ1)))+1)/2))"),1.085635019E9)</f>
        <v>1085635019</v>
      </c>
      <c r="BTR3" s="13">
        <f>IFERROR(__xludf.DUMMYFUNCTION("SUM(ARRAYFORMULA((ABS(FILTER($C:$C,NOT(ISBLANK($C:$C)))-BTR1))*(((ABS(FILTER($C:$C,NOT(ISBLANK($C:$C)))-BTR1)))+1)/2))"),1.08704245E9)</f>
        <v>1087042450</v>
      </c>
      <c r="BTS3" s="13">
        <f>IFERROR(__xludf.DUMMYFUNCTION("SUM(ARRAYFORMULA((ABS(FILTER($C:$C,NOT(ISBLANK($C:$C)))-BTS1))*(((ABS(FILTER($C:$C,NOT(ISBLANK($C:$C)))-BTS1)))+1)/2))"),1.088450881E9)</f>
        <v>1088450881</v>
      </c>
      <c r="BTT3" s="13">
        <f>IFERROR(__xludf.DUMMYFUNCTION("SUM(ARRAYFORMULA((ABS(FILTER($C:$C,NOT(ISBLANK($C:$C)))-BTT1))*(((ABS(FILTER($C:$C,NOT(ISBLANK($C:$C)))-BTT1)))+1)/2))"),1.089860312E9)</f>
        <v>1089860312</v>
      </c>
      <c r="BTU3" s="13">
        <f>IFERROR(__xludf.DUMMYFUNCTION("SUM(ARRAYFORMULA((ABS(FILTER($C:$C,NOT(ISBLANK($C:$C)))-BTU1))*(((ABS(FILTER($C:$C,NOT(ISBLANK($C:$C)))-BTU1)))+1)/2))"),1.091270743E9)</f>
        <v>1091270743</v>
      </c>
      <c r="BTV3" s="13">
        <f>IFERROR(__xludf.DUMMYFUNCTION("SUM(ARRAYFORMULA((ABS(FILTER($C:$C,NOT(ISBLANK($C:$C)))-BTV1))*(((ABS(FILTER($C:$C,NOT(ISBLANK($C:$C)))-BTV1)))+1)/2))"),1.092682174E9)</f>
        <v>1092682174</v>
      </c>
      <c r="BTW3" s="13">
        <f>IFERROR(__xludf.DUMMYFUNCTION("SUM(ARRAYFORMULA((ABS(FILTER($C:$C,NOT(ISBLANK($C:$C)))-BTW1))*(((ABS(FILTER($C:$C,NOT(ISBLANK($C:$C)))-BTW1)))+1)/2))"),1.094094605E9)</f>
        <v>1094094605</v>
      </c>
      <c r="BTX3" s="13">
        <f>IFERROR(__xludf.DUMMYFUNCTION("SUM(ARRAYFORMULA((ABS(FILTER($C:$C,NOT(ISBLANK($C:$C)))-BTX1))*(((ABS(FILTER($C:$C,NOT(ISBLANK($C:$C)))-BTX1)))+1)/2))"),1.095508036E9)</f>
        <v>1095508036</v>
      </c>
      <c r="BTY3" s="13">
        <f>IFERROR(__xludf.DUMMYFUNCTION("SUM(ARRAYFORMULA((ABS(FILTER($C:$C,NOT(ISBLANK($C:$C)))-BTY1))*(((ABS(FILTER($C:$C,NOT(ISBLANK($C:$C)))-BTY1)))+1)/2))"),1.096922467E9)</f>
        <v>1096922467</v>
      </c>
      <c r="BTZ3" s="13">
        <f>IFERROR(__xludf.DUMMYFUNCTION("SUM(ARRAYFORMULA((ABS(FILTER($C:$C,NOT(ISBLANK($C:$C)))-BTZ1))*(((ABS(FILTER($C:$C,NOT(ISBLANK($C:$C)))-BTZ1)))+1)/2))"),1.098337898E9)</f>
        <v>1098337898</v>
      </c>
      <c r="BUA3" s="13">
        <f>IFERROR(__xludf.DUMMYFUNCTION("SUM(ARRAYFORMULA((ABS(FILTER($C:$C,NOT(ISBLANK($C:$C)))-BUA1))*(((ABS(FILTER($C:$C,NOT(ISBLANK($C:$C)))-BUA1)))+1)/2))"),1.099754329E9)</f>
        <v>1099754329</v>
      </c>
      <c r="BUB3" s="13">
        <f>IFERROR(__xludf.DUMMYFUNCTION("SUM(ARRAYFORMULA((ABS(FILTER($C:$C,NOT(ISBLANK($C:$C)))-BUB1))*(((ABS(FILTER($C:$C,NOT(ISBLANK($C:$C)))-BUB1)))+1)/2))"),1.10117176E9)</f>
        <v>1101171760</v>
      </c>
      <c r="BUC3" s="13">
        <f>IFERROR(__xludf.DUMMYFUNCTION("SUM(ARRAYFORMULA((ABS(FILTER($C:$C,NOT(ISBLANK($C:$C)))-BUC1))*(((ABS(FILTER($C:$C,NOT(ISBLANK($C:$C)))-BUC1)))+1)/2))"),1.102590191E9)</f>
        <v>1102590191</v>
      </c>
      <c r="BUD3" s="13">
        <f>IFERROR(__xludf.DUMMYFUNCTION("SUM(ARRAYFORMULA((ABS(FILTER($C:$C,NOT(ISBLANK($C:$C)))-BUD1))*(((ABS(FILTER($C:$C,NOT(ISBLANK($C:$C)))-BUD1)))+1)/2))"),1.104009622E9)</f>
        <v>1104009622</v>
      </c>
      <c r="BUE3" s="13">
        <f>IFERROR(__xludf.DUMMYFUNCTION("SUM(ARRAYFORMULA((ABS(FILTER($C:$C,NOT(ISBLANK($C:$C)))-BUE1))*(((ABS(FILTER($C:$C,NOT(ISBLANK($C:$C)))-BUE1)))+1)/2))"),1.105430053E9)</f>
        <v>1105430053</v>
      </c>
      <c r="BUF3" s="13">
        <f>IFERROR(__xludf.DUMMYFUNCTION("SUM(ARRAYFORMULA((ABS(FILTER($C:$C,NOT(ISBLANK($C:$C)))-BUF1))*(((ABS(FILTER($C:$C,NOT(ISBLANK($C:$C)))-BUF1)))+1)/2))"),1.106851484E9)</f>
        <v>1106851484</v>
      </c>
      <c r="BUG3" s="13">
        <f>IFERROR(__xludf.DUMMYFUNCTION("SUM(ARRAYFORMULA((ABS(FILTER($C:$C,NOT(ISBLANK($C:$C)))-BUG1))*(((ABS(FILTER($C:$C,NOT(ISBLANK($C:$C)))-BUG1)))+1)/2))"),1.108273915E9)</f>
        <v>1108273915</v>
      </c>
      <c r="BUH3" s="13">
        <f>IFERROR(__xludf.DUMMYFUNCTION("SUM(ARRAYFORMULA((ABS(FILTER($C:$C,NOT(ISBLANK($C:$C)))-BUH1))*(((ABS(FILTER($C:$C,NOT(ISBLANK($C:$C)))-BUH1)))+1)/2))"),1.109697346E9)</f>
        <v>1109697346</v>
      </c>
      <c r="BUI3" s="13">
        <f>IFERROR(__xludf.DUMMYFUNCTION("SUM(ARRAYFORMULA((ABS(FILTER($C:$C,NOT(ISBLANK($C:$C)))-BUI1))*(((ABS(FILTER($C:$C,NOT(ISBLANK($C:$C)))-BUI1)))+1)/2))"),1.111121777E9)</f>
        <v>1111121777</v>
      </c>
      <c r="BUJ3" s="13">
        <f>IFERROR(__xludf.DUMMYFUNCTION("SUM(ARRAYFORMULA((ABS(FILTER($C:$C,NOT(ISBLANK($C:$C)))-BUJ1))*(((ABS(FILTER($C:$C,NOT(ISBLANK($C:$C)))-BUJ1)))+1)/2))"),1.112547208E9)</f>
        <v>1112547208</v>
      </c>
      <c r="BUK3" s="13">
        <f>IFERROR(__xludf.DUMMYFUNCTION("SUM(ARRAYFORMULA((ABS(FILTER($C:$C,NOT(ISBLANK($C:$C)))-BUK1))*(((ABS(FILTER($C:$C,NOT(ISBLANK($C:$C)))-BUK1)))+1)/2))"),1.113973639E9)</f>
        <v>1113973639</v>
      </c>
      <c r="BUL3" s="13">
        <f>IFERROR(__xludf.DUMMYFUNCTION("SUM(ARRAYFORMULA((ABS(FILTER($C:$C,NOT(ISBLANK($C:$C)))-BUL1))*(((ABS(FILTER($C:$C,NOT(ISBLANK($C:$C)))-BUL1)))+1)/2))"),1.11540107E9)</f>
        <v>1115401070</v>
      </c>
      <c r="BUM3" s="13">
        <f>IFERROR(__xludf.DUMMYFUNCTION("SUM(ARRAYFORMULA((ABS(FILTER($C:$C,NOT(ISBLANK($C:$C)))-BUM1))*(((ABS(FILTER($C:$C,NOT(ISBLANK($C:$C)))-BUM1)))+1)/2))"),1.116829501E9)</f>
        <v>1116829501</v>
      </c>
      <c r="BUN3" s="13">
        <f>IFERROR(__xludf.DUMMYFUNCTION("SUM(ARRAYFORMULA((ABS(FILTER($C:$C,NOT(ISBLANK($C:$C)))-BUN1))*(((ABS(FILTER($C:$C,NOT(ISBLANK($C:$C)))-BUN1)))+1)/2))"),1.118258932E9)</f>
        <v>1118258932</v>
      </c>
      <c r="BUO3" s="13">
        <f>IFERROR(__xludf.DUMMYFUNCTION("SUM(ARRAYFORMULA((ABS(FILTER($C:$C,NOT(ISBLANK($C:$C)))-BUO1))*(((ABS(FILTER($C:$C,NOT(ISBLANK($C:$C)))-BUO1)))+1)/2))"),1.119689363E9)</f>
        <v>1119689363</v>
      </c>
      <c r="BUP3" s="13">
        <f>IFERROR(__xludf.DUMMYFUNCTION("SUM(ARRAYFORMULA((ABS(FILTER($C:$C,NOT(ISBLANK($C:$C)))-BUP1))*(((ABS(FILTER($C:$C,NOT(ISBLANK($C:$C)))-BUP1)))+1)/2))"),1.121120794E9)</f>
        <v>1121120794</v>
      </c>
      <c r="BUQ3" s="13">
        <f>IFERROR(__xludf.DUMMYFUNCTION("SUM(ARRAYFORMULA((ABS(FILTER($C:$C,NOT(ISBLANK($C:$C)))-BUQ1))*(((ABS(FILTER($C:$C,NOT(ISBLANK($C:$C)))-BUQ1)))+1)/2))"),1.122553225E9)</f>
        <v>1122553225</v>
      </c>
      <c r="BUR3" s="13">
        <f>IFERROR(__xludf.DUMMYFUNCTION("SUM(ARRAYFORMULA((ABS(FILTER($C:$C,NOT(ISBLANK($C:$C)))-BUR1))*(((ABS(FILTER($C:$C,NOT(ISBLANK($C:$C)))-BUR1)))+1)/2))"),1.123986656E9)</f>
        <v>1123986656</v>
      </c>
      <c r="BUS3" s="13">
        <f>IFERROR(__xludf.DUMMYFUNCTION("SUM(ARRAYFORMULA((ABS(FILTER($C:$C,NOT(ISBLANK($C:$C)))-BUS1))*(((ABS(FILTER($C:$C,NOT(ISBLANK($C:$C)))-BUS1)))+1)/2))"),1.125421087E9)</f>
        <v>1125421087</v>
      </c>
      <c r="BUT3" s="13">
        <f>IFERROR(__xludf.DUMMYFUNCTION("SUM(ARRAYFORMULA((ABS(FILTER($C:$C,NOT(ISBLANK($C:$C)))-BUT1))*(((ABS(FILTER($C:$C,NOT(ISBLANK($C:$C)))-BUT1)))+1)/2))"),1.126856518E9)</f>
        <v>1126856518</v>
      </c>
      <c r="BUU3" s="13">
        <f>IFERROR(__xludf.DUMMYFUNCTION("SUM(ARRAYFORMULA((ABS(FILTER($C:$C,NOT(ISBLANK($C:$C)))-BUU1))*(((ABS(FILTER($C:$C,NOT(ISBLANK($C:$C)))-BUU1)))+1)/2))"),1.128292949E9)</f>
        <v>1128292949</v>
      </c>
      <c r="BUV3" s="13">
        <f>IFERROR(__xludf.DUMMYFUNCTION("SUM(ARRAYFORMULA((ABS(FILTER($C:$C,NOT(ISBLANK($C:$C)))-BUV1))*(((ABS(FILTER($C:$C,NOT(ISBLANK($C:$C)))-BUV1)))+1)/2))"),1.12973038E9)</f>
        <v>1129730380</v>
      </c>
      <c r="BUW3" s="13">
        <f>IFERROR(__xludf.DUMMYFUNCTION("SUM(ARRAYFORMULA((ABS(FILTER($C:$C,NOT(ISBLANK($C:$C)))-BUW1))*(((ABS(FILTER($C:$C,NOT(ISBLANK($C:$C)))-BUW1)))+1)/2))"),1.131168811E9)</f>
        <v>1131168811</v>
      </c>
      <c r="BUX3" s="13">
        <f>IFERROR(__xludf.DUMMYFUNCTION("SUM(ARRAYFORMULA((ABS(FILTER($C:$C,NOT(ISBLANK($C:$C)))-BUX1))*(((ABS(FILTER($C:$C,NOT(ISBLANK($C:$C)))-BUX1)))+1)/2))"),1.132608242E9)</f>
        <v>1132608242</v>
      </c>
      <c r="BUY3" s="13">
        <f>IFERROR(__xludf.DUMMYFUNCTION("SUM(ARRAYFORMULA((ABS(FILTER($C:$C,NOT(ISBLANK($C:$C)))-BUY1))*(((ABS(FILTER($C:$C,NOT(ISBLANK($C:$C)))-BUY1)))+1)/2))"),1.134048673E9)</f>
        <v>1134048673</v>
      </c>
      <c r="BUZ3" s="13">
        <f>IFERROR(__xludf.DUMMYFUNCTION("SUM(ARRAYFORMULA((ABS(FILTER($C:$C,NOT(ISBLANK($C:$C)))-BUZ1))*(((ABS(FILTER($C:$C,NOT(ISBLANK($C:$C)))-BUZ1)))+1)/2))"),1.135490104E9)</f>
        <v>1135490104</v>
      </c>
      <c r="BVA3" s="13">
        <f>IFERROR(__xludf.DUMMYFUNCTION("SUM(ARRAYFORMULA((ABS(FILTER($C:$C,NOT(ISBLANK($C:$C)))-BVA1))*(((ABS(FILTER($C:$C,NOT(ISBLANK($C:$C)))-BVA1)))+1)/2))"),1.136932535E9)</f>
        <v>1136932535</v>
      </c>
      <c r="BVB3" s="13">
        <f>IFERROR(__xludf.DUMMYFUNCTION("SUM(ARRAYFORMULA((ABS(FILTER($C:$C,NOT(ISBLANK($C:$C)))-BVB1))*(((ABS(FILTER($C:$C,NOT(ISBLANK($C:$C)))-BVB1)))+1)/2))"),1.138375966E9)</f>
        <v>1138375966</v>
      </c>
      <c r="BVC3" s="13">
        <f>IFERROR(__xludf.DUMMYFUNCTION("SUM(ARRAYFORMULA((ABS(FILTER($C:$C,NOT(ISBLANK($C:$C)))-BVC1))*(((ABS(FILTER($C:$C,NOT(ISBLANK($C:$C)))-BVC1)))+1)/2))"),1.139820397E9)</f>
        <v>1139820397</v>
      </c>
      <c r="BVD3" s="14"/>
    </row>
    <row r="4">
      <c r="A4" s="15" t="s">
        <v>3</v>
      </c>
      <c r="B4" s="12">
        <f t="shared" si="1"/>
        <v>96086265</v>
      </c>
      <c r="C4" s="8">
        <f>IFERROR(__xludf.DUMMYFUNCTION("""COMPUTED_VALUE"""),67.0)</f>
        <v>67</v>
      </c>
    </row>
    <row r="5">
      <c r="C5" s="8">
        <f>IFERROR(__xludf.DUMMYFUNCTION("""COMPUTED_VALUE"""),1102.0)</f>
        <v>1102</v>
      </c>
    </row>
    <row r="6">
      <c r="C6" s="8">
        <f>IFERROR(__xludf.DUMMYFUNCTION("""COMPUTED_VALUE"""),0.0)</f>
        <v>0</v>
      </c>
    </row>
    <row r="7">
      <c r="C7" s="8">
        <f>IFERROR(__xludf.DUMMYFUNCTION("""COMPUTED_VALUE"""),1.0)</f>
        <v>1</v>
      </c>
    </row>
    <row r="8">
      <c r="C8" s="8">
        <f>IFERROR(__xludf.DUMMYFUNCTION("""COMPUTED_VALUE"""),65.0)</f>
        <v>65</v>
      </c>
    </row>
    <row r="9">
      <c r="C9" s="8">
        <f>IFERROR(__xludf.DUMMYFUNCTION("""COMPUTED_VALUE"""),1008.0)</f>
        <v>1008</v>
      </c>
    </row>
    <row r="10">
      <c r="C10" s="8">
        <f>IFERROR(__xludf.DUMMYFUNCTION("""COMPUTED_VALUE"""),65.0)</f>
        <v>65</v>
      </c>
    </row>
    <row r="11">
      <c r="C11" s="8">
        <f>IFERROR(__xludf.DUMMYFUNCTION("""COMPUTED_VALUE"""),35.0)</f>
        <v>35</v>
      </c>
    </row>
    <row r="12">
      <c r="C12" s="8">
        <f>IFERROR(__xludf.DUMMYFUNCTION("""COMPUTED_VALUE"""),66.0)</f>
        <v>66</v>
      </c>
    </row>
    <row r="13">
      <c r="C13" s="8">
        <f>IFERROR(__xludf.DUMMYFUNCTION("""COMPUTED_VALUE"""),1005.0)</f>
        <v>1005</v>
      </c>
    </row>
    <row r="14">
      <c r="C14" s="8">
        <f>IFERROR(__xludf.DUMMYFUNCTION("""COMPUTED_VALUE"""),66.0)</f>
        <v>66</v>
      </c>
    </row>
    <row r="15">
      <c r="C15" s="8">
        <f>IFERROR(__xludf.DUMMYFUNCTION("""COMPUTED_VALUE"""),28.0)</f>
        <v>28</v>
      </c>
    </row>
    <row r="16">
      <c r="C16" s="8">
        <f>IFERROR(__xludf.DUMMYFUNCTION("""COMPUTED_VALUE"""),1.0)</f>
        <v>1</v>
      </c>
    </row>
    <row r="17">
      <c r="C17" s="8">
        <f>IFERROR(__xludf.DUMMYFUNCTION("""COMPUTED_VALUE"""),67.0)</f>
        <v>67</v>
      </c>
    </row>
    <row r="18">
      <c r="C18" s="8">
        <f>IFERROR(__xludf.DUMMYFUNCTION("""COMPUTED_VALUE"""),65.0)</f>
        <v>65</v>
      </c>
    </row>
    <row r="19">
      <c r="C19" s="8">
        <f>IFERROR(__xludf.DUMMYFUNCTION("""COMPUTED_VALUE"""),20.0)</f>
        <v>20</v>
      </c>
    </row>
    <row r="20">
      <c r="C20" s="8">
        <f>IFERROR(__xludf.DUMMYFUNCTION("""COMPUTED_VALUE"""),4.0)</f>
        <v>4</v>
      </c>
    </row>
    <row r="21">
      <c r="C21" s="8">
        <f>IFERROR(__xludf.DUMMYFUNCTION("""COMPUTED_VALUE"""),0.0)</f>
        <v>0</v>
      </c>
    </row>
    <row r="22">
      <c r="C22" s="8">
        <f>IFERROR(__xludf.DUMMYFUNCTION("""COMPUTED_VALUE"""),1001.0)</f>
        <v>1001</v>
      </c>
    </row>
    <row r="23">
      <c r="C23" s="8">
        <f>IFERROR(__xludf.DUMMYFUNCTION("""COMPUTED_VALUE"""),65.0)</f>
        <v>65</v>
      </c>
    </row>
    <row r="24">
      <c r="C24" s="8">
        <f>IFERROR(__xludf.DUMMYFUNCTION("""COMPUTED_VALUE"""),1.0)</f>
        <v>1</v>
      </c>
    </row>
    <row r="25">
      <c r="C25" s="8">
        <f>IFERROR(__xludf.DUMMYFUNCTION("""COMPUTED_VALUE"""),65.0)</f>
        <v>65</v>
      </c>
    </row>
    <row r="26">
      <c r="C26" s="8">
        <f>IFERROR(__xludf.DUMMYFUNCTION("""COMPUTED_VALUE"""),1106.0)</f>
        <v>1106</v>
      </c>
    </row>
    <row r="27">
      <c r="C27" s="8">
        <f>IFERROR(__xludf.DUMMYFUNCTION("""COMPUTED_VALUE"""),0.0)</f>
        <v>0</v>
      </c>
    </row>
    <row r="28">
      <c r="C28" s="8">
        <f>IFERROR(__xludf.DUMMYFUNCTION("""COMPUTED_VALUE"""),8.0)</f>
        <v>8</v>
      </c>
    </row>
    <row r="29">
      <c r="C29" s="8">
        <f>IFERROR(__xludf.DUMMYFUNCTION("""COMPUTED_VALUE"""),99.0)</f>
        <v>99</v>
      </c>
    </row>
    <row r="30">
      <c r="C30" s="8">
        <f>IFERROR(__xludf.DUMMYFUNCTION("""COMPUTED_VALUE"""),35.0)</f>
        <v>35</v>
      </c>
    </row>
    <row r="31">
      <c r="C31" s="8">
        <f>IFERROR(__xludf.DUMMYFUNCTION("""COMPUTED_VALUE"""),67.0)</f>
        <v>67</v>
      </c>
    </row>
    <row r="32">
      <c r="C32" s="8">
        <f>IFERROR(__xludf.DUMMYFUNCTION("""COMPUTED_VALUE"""),101.0)</f>
        <v>101</v>
      </c>
    </row>
    <row r="33">
      <c r="C33" s="8">
        <f>IFERROR(__xludf.DUMMYFUNCTION("""COMPUTED_VALUE"""),99.0)</f>
        <v>99</v>
      </c>
    </row>
    <row r="34">
      <c r="C34" s="8">
        <f>IFERROR(__xludf.DUMMYFUNCTION("""COMPUTED_VALUE"""),105.0)</f>
        <v>105</v>
      </c>
    </row>
    <row r="35">
      <c r="C35" s="8">
        <f>IFERROR(__xludf.DUMMYFUNCTION("""COMPUTED_VALUE"""),32.0)</f>
        <v>32</v>
      </c>
    </row>
    <row r="36">
      <c r="C36" s="8">
        <f>IFERROR(__xludf.DUMMYFUNCTION("""COMPUTED_VALUE"""),110.0)</f>
        <v>110</v>
      </c>
    </row>
    <row r="37">
      <c r="C37" s="8">
        <f>IFERROR(__xludf.DUMMYFUNCTION("""COMPUTED_VALUE"""),39.0)</f>
        <v>39</v>
      </c>
    </row>
    <row r="38">
      <c r="C38" s="8">
        <f>IFERROR(__xludf.DUMMYFUNCTION("""COMPUTED_VALUE"""),101.0)</f>
        <v>101</v>
      </c>
    </row>
    <row r="39">
      <c r="C39" s="8">
        <f>IFERROR(__xludf.DUMMYFUNCTION("""COMPUTED_VALUE"""),115.0)</f>
        <v>115</v>
      </c>
    </row>
    <row r="40">
      <c r="C40" s="8">
        <f>IFERROR(__xludf.DUMMYFUNCTION("""COMPUTED_VALUE"""),116.0)</f>
        <v>116</v>
      </c>
    </row>
    <row r="41">
      <c r="C41" s="8">
        <f>IFERROR(__xludf.DUMMYFUNCTION("""COMPUTED_VALUE"""),32.0)</f>
        <v>32</v>
      </c>
    </row>
    <row r="42">
      <c r="C42" s="8">
        <f>IFERROR(__xludf.DUMMYFUNCTION("""COMPUTED_VALUE"""),112.0)</f>
        <v>112</v>
      </c>
    </row>
    <row r="43">
      <c r="C43" s="8">
        <f>IFERROR(__xludf.DUMMYFUNCTION("""COMPUTED_VALUE"""),97.0)</f>
        <v>97</v>
      </c>
    </row>
    <row r="44">
      <c r="C44" s="8">
        <f>IFERROR(__xludf.DUMMYFUNCTION("""COMPUTED_VALUE"""),115.0)</f>
        <v>115</v>
      </c>
    </row>
    <row r="45">
      <c r="C45" s="8">
        <f>IFERROR(__xludf.DUMMYFUNCTION("""COMPUTED_VALUE"""),32.0)</f>
        <v>32</v>
      </c>
    </row>
    <row r="46">
      <c r="C46" s="8">
        <f>IFERROR(__xludf.DUMMYFUNCTION("""COMPUTED_VALUE"""),117.0)</f>
        <v>117</v>
      </c>
    </row>
    <row r="47">
      <c r="C47" s="8">
        <f>IFERROR(__xludf.DUMMYFUNCTION("""COMPUTED_VALUE"""),110.0)</f>
        <v>110</v>
      </c>
    </row>
    <row r="48">
      <c r="C48" s="8">
        <f>IFERROR(__xludf.DUMMYFUNCTION("""COMPUTED_VALUE"""),101.0)</f>
        <v>101</v>
      </c>
    </row>
    <row r="49">
      <c r="C49" s="8">
        <f>IFERROR(__xludf.DUMMYFUNCTION("""COMPUTED_VALUE"""),32.0)</f>
        <v>32</v>
      </c>
    </row>
    <row r="50">
      <c r="C50" s="8">
        <f>IFERROR(__xludf.DUMMYFUNCTION("""COMPUTED_VALUE"""),105.0)</f>
        <v>105</v>
      </c>
    </row>
    <row r="51">
      <c r="C51" s="8">
        <f>IFERROR(__xludf.DUMMYFUNCTION("""COMPUTED_VALUE"""),110.0)</f>
        <v>110</v>
      </c>
    </row>
    <row r="52">
      <c r="C52" s="8">
        <f>IFERROR(__xludf.DUMMYFUNCTION("""COMPUTED_VALUE"""),116.0)</f>
        <v>116</v>
      </c>
    </row>
    <row r="53">
      <c r="C53" s="8">
        <f>IFERROR(__xludf.DUMMYFUNCTION("""COMPUTED_VALUE"""),99.0)</f>
        <v>99</v>
      </c>
    </row>
    <row r="54">
      <c r="C54" s="8">
        <f>IFERROR(__xludf.DUMMYFUNCTION("""COMPUTED_VALUE"""),111.0)</f>
        <v>111</v>
      </c>
    </row>
    <row r="55">
      <c r="C55" s="8">
        <f>IFERROR(__xludf.DUMMYFUNCTION("""COMPUTED_VALUE"""),100.0)</f>
        <v>100</v>
      </c>
    </row>
    <row r="56">
      <c r="C56" s="8">
        <f>IFERROR(__xludf.DUMMYFUNCTION("""COMPUTED_VALUE"""),101.0)</f>
        <v>101</v>
      </c>
    </row>
    <row r="57">
      <c r="C57" s="8">
        <f>IFERROR(__xludf.DUMMYFUNCTION("""COMPUTED_VALUE"""),32.0)</f>
        <v>32</v>
      </c>
    </row>
    <row r="58">
      <c r="C58" s="8">
        <f>IFERROR(__xludf.DUMMYFUNCTION("""COMPUTED_VALUE"""),112.0)</f>
        <v>112</v>
      </c>
    </row>
    <row r="59">
      <c r="C59" s="8">
        <f>IFERROR(__xludf.DUMMYFUNCTION("""COMPUTED_VALUE"""),114.0)</f>
        <v>114</v>
      </c>
    </row>
    <row r="60">
      <c r="C60" s="8">
        <f>IFERROR(__xludf.DUMMYFUNCTION("""COMPUTED_VALUE"""),111.0)</f>
        <v>111</v>
      </c>
    </row>
    <row r="61">
      <c r="C61" s="8">
        <f>IFERROR(__xludf.DUMMYFUNCTION("""COMPUTED_VALUE"""),103.0)</f>
        <v>103</v>
      </c>
    </row>
    <row r="62">
      <c r="C62" s="8">
        <f>IFERROR(__xludf.DUMMYFUNCTION("""COMPUTED_VALUE"""),114.0)</f>
        <v>114</v>
      </c>
    </row>
    <row r="63">
      <c r="C63" s="8">
        <f>IFERROR(__xludf.DUMMYFUNCTION("""COMPUTED_VALUE"""),97.0)</f>
        <v>97</v>
      </c>
    </row>
    <row r="64">
      <c r="C64" s="8">
        <f>IFERROR(__xludf.DUMMYFUNCTION("""COMPUTED_VALUE"""),109.0)</f>
        <v>109</v>
      </c>
    </row>
    <row r="65">
      <c r="C65" s="8">
        <f>IFERROR(__xludf.DUMMYFUNCTION("""COMPUTED_VALUE"""),10.0)</f>
        <v>10</v>
      </c>
    </row>
    <row r="66">
      <c r="C66" s="8">
        <f>IFERROR(__xludf.DUMMYFUNCTION("""COMPUTED_VALUE"""),485.0)</f>
        <v>485</v>
      </c>
    </row>
    <row r="67">
      <c r="C67" s="8">
        <f>IFERROR(__xludf.DUMMYFUNCTION("""COMPUTED_VALUE"""),546.0)</f>
        <v>546</v>
      </c>
    </row>
    <row r="68">
      <c r="C68" s="8">
        <f>IFERROR(__xludf.DUMMYFUNCTION("""COMPUTED_VALUE"""),350.0)</f>
        <v>350</v>
      </c>
    </row>
    <row r="69">
      <c r="C69" s="8">
        <f>IFERROR(__xludf.DUMMYFUNCTION("""COMPUTED_VALUE"""),100.0)</f>
        <v>100</v>
      </c>
    </row>
    <row r="70">
      <c r="C70" s="8">
        <f>IFERROR(__xludf.DUMMYFUNCTION("""COMPUTED_VALUE"""),791.0)</f>
        <v>791</v>
      </c>
    </row>
    <row r="71">
      <c r="C71" s="8">
        <f>IFERROR(__xludf.DUMMYFUNCTION("""COMPUTED_VALUE"""),199.0)</f>
        <v>199</v>
      </c>
    </row>
    <row r="72">
      <c r="C72" s="8">
        <f>IFERROR(__xludf.DUMMYFUNCTION("""COMPUTED_VALUE"""),115.0)</f>
        <v>115</v>
      </c>
    </row>
    <row r="73">
      <c r="C73" s="8">
        <f>IFERROR(__xludf.DUMMYFUNCTION("""COMPUTED_VALUE"""),144.0)</f>
        <v>144</v>
      </c>
    </row>
    <row r="74">
      <c r="C74" s="8">
        <f>IFERROR(__xludf.DUMMYFUNCTION("""COMPUTED_VALUE"""),649.0)</f>
        <v>649</v>
      </c>
    </row>
    <row r="75">
      <c r="C75" s="8">
        <f>IFERROR(__xludf.DUMMYFUNCTION("""COMPUTED_VALUE"""),41.0)</f>
        <v>41</v>
      </c>
    </row>
    <row r="76">
      <c r="C76" s="8">
        <f>IFERROR(__xludf.DUMMYFUNCTION("""COMPUTED_VALUE"""),1656.0)</f>
        <v>1656</v>
      </c>
    </row>
    <row r="77">
      <c r="C77" s="8">
        <f>IFERROR(__xludf.DUMMYFUNCTION("""COMPUTED_VALUE"""),163.0)</f>
        <v>163</v>
      </c>
    </row>
    <row r="78">
      <c r="C78" s="8">
        <f>IFERROR(__xludf.DUMMYFUNCTION("""COMPUTED_VALUE"""),903.0)</f>
        <v>903</v>
      </c>
    </row>
    <row r="79">
      <c r="C79" s="8">
        <f>IFERROR(__xludf.DUMMYFUNCTION("""COMPUTED_VALUE"""),71.0)</f>
        <v>71</v>
      </c>
    </row>
    <row r="80">
      <c r="C80" s="8">
        <f>IFERROR(__xludf.DUMMYFUNCTION("""COMPUTED_VALUE"""),384.0)</f>
        <v>384</v>
      </c>
    </row>
    <row r="81">
      <c r="C81" s="8">
        <f>IFERROR(__xludf.DUMMYFUNCTION("""COMPUTED_VALUE"""),30.0)</f>
        <v>30</v>
      </c>
    </row>
    <row r="82">
      <c r="C82" s="8">
        <f>IFERROR(__xludf.DUMMYFUNCTION("""COMPUTED_VALUE"""),2.0)</f>
        <v>2</v>
      </c>
    </row>
    <row r="83">
      <c r="C83" s="8">
        <f>IFERROR(__xludf.DUMMYFUNCTION("""COMPUTED_VALUE"""),251.0)</f>
        <v>251</v>
      </c>
    </row>
    <row r="84">
      <c r="C84" s="8">
        <f>IFERROR(__xludf.DUMMYFUNCTION("""COMPUTED_VALUE"""),554.0)</f>
        <v>554</v>
      </c>
    </row>
    <row r="85">
      <c r="C85" s="8">
        <f>IFERROR(__xludf.DUMMYFUNCTION("""COMPUTED_VALUE"""),210.0)</f>
        <v>210</v>
      </c>
    </row>
    <row r="86">
      <c r="C86" s="8">
        <f>IFERROR(__xludf.DUMMYFUNCTION("""COMPUTED_VALUE"""),434.0)</f>
        <v>434</v>
      </c>
    </row>
    <row r="87">
      <c r="C87" s="8">
        <f>IFERROR(__xludf.DUMMYFUNCTION("""COMPUTED_VALUE"""),206.0)</f>
        <v>206</v>
      </c>
    </row>
    <row r="88">
      <c r="C88" s="8">
        <f>IFERROR(__xludf.DUMMYFUNCTION("""COMPUTED_VALUE"""),546.0)</f>
        <v>546</v>
      </c>
    </row>
    <row r="89">
      <c r="C89" s="8">
        <f>IFERROR(__xludf.DUMMYFUNCTION("""COMPUTED_VALUE"""),759.0)</f>
        <v>759</v>
      </c>
    </row>
    <row r="90">
      <c r="C90" s="8">
        <f>IFERROR(__xludf.DUMMYFUNCTION("""COMPUTED_VALUE"""),258.0)</f>
        <v>258</v>
      </c>
    </row>
    <row r="91">
      <c r="C91" s="8">
        <f>IFERROR(__xludf.DUMMYFUNCTION("""COMPUTED_VALUE"""),54.0)</f>
        <v>54</v>
      </c>
    </row>
    <row r="92">
      <c r="C92" s="8">
        <f>IFERROR(__xludf.DUMMYFUNCTION("""COMPUTED_VALUE"""),1478.0)</f>
        <v>1478</v>
      </c>
    </row>
    <row r="93">
      <c r="C93" s="8">
        <f>IFERROR(__xludf.DUMMYFUNCTION("""COMPUTED_VALUE"""),48.0)</f>
        <v>48</v>
      </c>
    </row>
    <row r="94">
      <c r="C94" s="8">
        <f>IFERROR(__xludf.DUMMYFUNCTION("""COMPUTED_VALUE"""),438.0)</f>
        <v>438</v>
      </c>
    </row>
    <row r="95">
      <c r="C95" s="8">
        <f>IFERROR(__xludf.DUMMYFUNCTION("""COMPUTED_VALUE"""),601.0)</f>
        <v>601</v>
      </c>
    </row>
    <row r="96">
      <c r="C96" s="8">
        <f>IFERROR(__xludf.DUMMYFUNCTION("""COMPUTED_VALUE"""),326.0)</f>
        <v>326</v>
      </c>
    </row>
    <row r="97">
      <c r="C97" s="8">
        <f>IFERROR(__xludf.DUMMYFUNCTION("""COMPUTED_VALUE"""),5.0)</f>
        <v>5</v>
      </c>
    </row>
    <row r="98">
      <c r="C98" s="8">
        <f>IFERROR(__xludf.DUMMYFUNCTION("""COMPUTED_VALUE"""),1017.0)</f>
        <v>1017</v>
      </c>
    </row>
    <row r="99">
      <c r="C99" s="8">
        <f>IFERROR(__xludf.DUMMYFUNCTION("""COMPUTED_VALUE"""),165.0)</f>
        <v>165</v>
      </c>
    </row>
    <row r="100">
      <c r="C100" s="8">
        <f>IFERROR(__xludf.DUMMYFUNCTION("""COMPUTED_VALUE"""),168.0)</f>
        <v>168</v>
      </c>
    </row>
    <row r="101">
      <c r="C101" s="8">
        <f>IFERROR(__xludf.DUMMYFUNCTION("""COMPUTED_VALUE"""),201.0)</f>
        <v>201</v>
      </c>
    </row>
    <row r="102">
      <c r="C102" s="8">
        <f>IFERROR(__xludf.DUMMYFUNCTION("""COMPUTED_VALUE"""),622.0)</f>
        <v>622</v>
      </c>
    </row>
    <row r="103">
      <c r="C103" s="8">
        <f>IFERROR(__xludf.DUMMYFUNCTION("""COMPUTED_VALUE"""),864.0)</f>
        <v>864</v>
      </c>
    </row>
    <row r="104">
      <c r="C104" s="8">
        <f>IFERROR(__xludf.DUMMYFUNCTION("""COMPUTED_VALUE"""),1338.0)</f>
        <v>1338</v>
      </c>
    </row>
    <row r="105">
      <c r="C105" s="8">
        <f>IFERROR(__xludf.DUMMYFUNCTION("""COMPUTED_VALUE"""),24.0)</f>
        <v>24</v>
      </c>
    </row>
    <row r="106">
      <c r="C106" s="8">
        <f>IFERROR(__xludf.DUMMYFUNCTION("""COMPUTED_VALUE"""),1074.0)</f>
        <v>1074</v>
      </c>
    </row>
    <row r="107">
      <c r="C107" s="8">
        <f>IFERROR(__xludf.DUMMYFUNCTION("""COMPUTED_VALUE"""),545.0)</f>
        <v>545</v>
      </c>
    </row>
    <row r="108">
      <c r="C108" s="8">
        <f>IFERROR(__xludf.DUMMYFUNCTION("""COMPUTED_VALUE"""),499.0)</f>
        <v>499</v>
      </c>
    </row>
    <row r="109">
      <c r="C109" s="8">
        <f>IFERROR(__xludf.DUMMYFUNCTION("""COMPUTED_VALUE"""),484.0)</f>
        <v>484</v>
      </c>
    </row>
    <row r="110">
      <c r="C110" s="8">
        <f>IFERROR(__xludf.DUMMYFUNCTION("""COMPUTED_VALUE"""),264.0)</f>
        <v>264</v>
      </c>
    </row>
    <row r="111">
      <c r="C111" s="8">
        <f>IFERROR(__xludf.DUMMYFUNCTION("""COMPUTED_VALUE"""),345.0)</f>
        <v>345</v>
      </c>
    </row>
    <row r="112">
      <c r="C112" s="8">
        <f>IFERROR(__xludf.DUMMYFUNCTION("""COMPUTED_VALUE"""),332.0)</f>
        <v>332</v>
      </c>
    </row>
    <row r="113">
      <c r="C113" s="8">
        <f>IFERROR(__xludf.DUMMYFUNCTION("""COMPUTED_VALUE"""),869.0)</f>
        <v>869</v>
      </c>
    </row>
    <row r="114">
      <c r="C114" s="8">
        <f>IFERROR(__xludf.DUMMYFUNCTION("""COMPUTED_VALUE"""),297.0)</f>
        <v>297</v>
      </c>
    </row>
    <row r="115">
      <c r="C115" s="8">
        <f>IFERROR(__xludf.DUMMYFUNCTION("""COMPUTED_VALUE"""),711.0)</f>
        <v>711</v>
      </c>
    </row>
    <row r="116">
      <c r="C116" s="8">
        <f>IFERROR(__xludf.DUMMYFUNCTION("""COMPUTED_VALUE"""),674.0)</f>
        <v>674</v>
      </c>
    </row>
    <row r="117">
      <c r="C117" s="8">
        <f>IFERROR(__xludf.DUMMYFUNCTION("""COMPUTED_VALUE"""),346.0)</f>
        <v>346</v>
      </c>
    </row>
    <row r="118">
      <c r="C118" s="8">
        <f>IFERROR(__xludf.DUMMYFUNCTION("""COMPUTED_VALUE"""),1139.0)</f>
        <v>1139</v>
      </c>
    </row>
    <row r="119">
      <c r="C119" s="8">
        <f>IFERROR(__xludf.DUMMYFUNCTION("""COMPUTED_VALUE"""),317.0)</f>
        <v>317</v>
      </c>
    </row>
    <row r="120">
      <c r="C120" s="8">
        <f>IFERROR(__xludf.DUMMYFUNCTION("""COMPUTED_VALUE"""),875.0)</f>
        <v>875</v>
      </c>
    </row>
    <row r="121">
      <c r="C121" s="8">
        <f>IFERROR(__xludf.DUMMYFUNCTION("""COMPUTED_VALUE"""),242.0)</f>
        <v>242</v>
      </c>
    </row>
    <row r="122">
      <c r="C122" s="8">
        <f>IFERROR(__xludf.DUMMYFUNCTION("""COMPUTED_VALUE"""),725.0)</f>
        <v>725</v>
      </c>
    </row>
    <row r="123">
      <c r="C123" s="8">
        <f>IFERROR(__xludf.DUMMYFUNCTION("""COMPUTED_VALUE"""),250.0)</f>
        <v>250</v>
      </c>
    </row>
    <row r="124">
      <c r="C124" s="8">
        <f>IFERROR(__xludf.DUMMYFUNCTION("""COMPUTED_VALUE"""),1619.0)</f>
        <v>1619</v>
      </c>
    </row>
    <row r="125">
      <c r="C125" s="8">
        <f>IFERROR(__xludf.DUMMYFUNCTION("""COMPUTED_VALUE"""),1408.0)</f>
        <v>1408</v>
      </c>
    </row>
    <row r="126">
      <c r="C126" s="8">
        <f>IFERROR(__xludf.DUMMYFUNCTION("""COMPUTED_VALUE"""),956.0)</f>
        <v>956</v>
      </c>
    </row>
    <row r="127">
      <c r="C127" s="8">
        <f>IFERROR(__xludf.DUMMYFUNCTION("""COMPUTED_VALUE"""),380.0)</f>
        <v>380</v>
      </c>
    </row>
    <row r="128">
      <c r="C128" s="8">
        <f>IFERROR(__xludf.DUMMYFUNCTION("""COMPUTED_VALUE"""),366.0)</f>
        <v>366</v>
      </c>
    </row>
    <row r="129">
      <c r="C129" s="8">
        <f>IFERROR(__xludf.DUMMYFUNCTION("""COMPUTED_VALUE"""),187.0)</f>
        <v>187</v>
      </c>
    </row>
    <row r="130">
      <c r="C130" s="8">
        <f>IFERROR(__xludf.DUMMYFUNCTION("""COMPUTED_VALUE"""),1034.0)</f>
        <v>1034</v>
      </c>
    </row>
    <row r="131">
      <c r="C131" s="8">
        <f>IFERROR(__xludf.DUMMYFUNCTION("""COMPUTED_VALUE"""),1555.0)</f>
        <v>1555</v>
      </c>
    </row>
    <row r="132">
      <c r="C132" s="8">
        <f>IFERROR(__xludf.DUMMYFUNCTION("""COMPUTED_VALUE"""),467.0)</f>
        <v>467</v>
      </c>
    </row>
    <row r="133">
      <c r="C133" s="8">
        <f>IFERROR(__xludf.DUMMYFUNCTION("""COMPUTED_VALUE"""),170.0)</f>
        <v>170</v>
      </c>
    </row>
    <row r="134">
      <c r="C134" s="8">
        <f>IFERROR(__xludf.DUMMYFUNCTION("""COMPUTED_VALUE"""),114.0)</f>
        <v>114</v>
      </c>
    </row>
    <row r="135">
      <c r="C135" s="8">
        <f>IFERROR(__xludf.DUMMYFUNCTION("""COMPUTED_VALUE"""),1136.0)</f>
        <v>1136</v>
      </c>
    </row>
    <row r="136">
      <c r="C136" s="8">
        <f>IFERROR(__xludf.DUMMYFUNCTION("""COMPUTED_VALUE"""),150.0)</f>
        <v>150</v>
      </c>
    </row>
    <row r="137">
      <c r="C137" s="8">
        <f>IFERROR(__xludf.DUMMYFUNCTION("""COMPUTED_VALUE"""),183.0)</f>
        <v>183</v>
      </c>
    </row>
    <row r="138">
      <c r="C138" s="8">
        <f>IFERROR(__xludf.DUMMYFUNCTION("""COMPUTED_VALUE"""),304.0)</f>
        <v>304</v>
      </c>
    </row>
    <row r="139">
      <c r="C139" s="8">
        <f>IFERROR(__xludf.DUMMYFUNCTION("""COMPUTED_VALUE"""),44.0)</f>
        <v>44</v>
      </c>
    </row>
    <row r="140">
      <c r="C140" s="8">
        <f>IFERROR(__xludf.DUMMYFUNCTION("""COMPUTED_VALUE"""),37.0)</f>
        <v>37</v>
      </c>
    </row>
    <row r="141">
      <c r="C141" s="8">
        <f>IFERROR(__xludf.DUMMYFUNCTION("""COMPUTED_VALUE"""),333.0)</f>
        <v>333</v>
      </c>
    </row>
    <row r="142">
      <c r="C142" s="8">
        <f>IFERROR(__xludf.DUMMYFUNCTION("""COMPUTED_VALUE"""),791.0)</f>
        <v>791</v>
      </c>
    </row>
    <row r="143">
      <c r="C143" s="8">
        <f>IFERROR(__xludf.DUMMYFUNCTION("""COMPUTED_VALUE"""),34.0)</f>
        <v>34</v>
      </c>
    </row>
    <row r="144">
      <c r="C144" s="8">
        <f>IFERROR(__xludf.DUMMYFUNCTION("""COMPUTED_VALUE"""),540.0)</f>
        <v>540</v>
      </c>
    </row>
    <row r="145">
      <c r="C145" s="8">
        <f>IFERROR(__xludf.DUMMYFUNCTION("""COMPUTED_VALUE"""),716.0)</f>
        <v>716</v>
      </c>
    </row>
    <row r="146">
      <c r="C146" s="8">
        <f>IFERROR(__xludf.DUMMYFUNCTION("""COMPUTED_VALUE"""),1923.0)</f>
        <v>1923</v>
      </c>
    </row>
    <row r="147">
      <c r="C147" s="8">
        <f>IFERROR(__xludf.DUMMYFUNCTION("""COMPUTED_VALUE"""),342.0)</f>
        <v>342</v>
      </c>
    </row>
    <row r="148">
      <c r="C148" s="8">
        <f>IFERROR(__xludf.DUMMYFUNCTION("""COMPUTED_VALUE"""),6.0)</f>
        <v>6</v>
      </c>
    </row>
    <row r="149">
      <c r="C149" s="8">
        <f>IFERROR(__xludf.DUMMYFUNCTION("""COMPUTED_VALUE"""),922.0)</f>
        <v>922</v>
      </c>
    </row>
    <row r="150">
      <c r="C150" s="8">
        <f>IFERROR(__xludf.DUMMYFUNCTION("""COMPUTED_VALUE"""),18.0)</f>
        <v>18</v>
      </c>
    </row>
    <row r="151">
      <c r="C151" s="8">
        <f>IFERROR(__xludf.DUMMYFUNCTION("""COMPUTED_VALUE"""),24.0)</f>
        <v>24</v>
      </c>
    </row>
    <row r="152">
      <c r="C152" s="8">
        <f>IFERROR(__xludf.DUMMYFUNCTION("""COMPUTED_VALUE"""),1189.0)</f>
        <v>1189</v>
      </c>
    </row>
    <row r="153">
      <c r="C153" s="8">
        <f>IFERROR(__xludf.DUMMYFUNCTION("""COMPUTED_VALUE"""),59.0)</f>
        <v>59</v>
      </c>
    </row>
    <row r="154">
      <c r="C154" s="8">
        <f>IFERROR(__xludf.DUMMYFUNCTION("""COMPUTED_VALUE"""),1726.0)</f>
        <v>1726</v>
      </c>
    </row>
    <row r="155">
      <c r="C155" s="8">
        <f>IFERROR(__xludf.DUMMYFUNCTION("""COMPUTED_VALUE"""),636.0)</f>
        <v>636</v>
      </c>
    </row>
    <row r="156">
      <c r="C156" s="8">
        <f>IFERROR(__xludf.DUMMYFUNCTION("""COMPUTED_VALUE"""),442.0)</f>
        <v>442</v>
      </c>
    </row>
    <row r="157">
      <c r="C157" s="8">
        <f>IFERROR(__xludf.DUMMYFUNCTION("""COMPUTED_VALUE"""),426.0)</f>
        <v>426</v>
      </c>
    </row>
    <row r="158">
      <c r="C158" s="8">
        <f>IFERROR(__xludf.DUMMYFUNCTION("""COMPUTED_VALUE"""),1089.0)</f>
        <v>1089</v>
      </c>
    </row>
    <row r="159">
      <c r="C159" s="8">
        <f>IFERROR(__xludf.DUMMYFUNCTION("""COMPUTED_VALUE"""),526.0)</f>
        <v>526</v>
      </c>
    </row>
    <row r="160">
      <c r="C160" s="8">
        <f>IFERROR(__xludf.DUMMYFUNCTION("""COMPUTED_VALUE"""),298.0)</f>
        <v>298</v>
      </c>
    </row>
    <row r="161">
      <c r="C161" s="8">
        <f>IFERROR(__xludf.DUMMYFUNCTION("""COMPUTED_VALUE"""),386.0)</f>
        <v>386</v>
      </c>
    </row>
    <row r="162">
      <c r="C162" s="8">
        <f>IFERROR(__xludf.DUMMYFUNCTION("""COMPUTED_VALUE"""),296.0)</f>
        <v>296</v>
      </c>
    </row>
    <row r="163">
      <c r="C163" s="8">
        <f>IFERROR(__xludf.DUMMYFUNCTION("""COMPUTED_VALUE"""),623.0)</f>
        <v>623</v>
      </c>
    </row>
    <row r="164">
      <c r="C164" s="8">
        <f>IFERROR(__xludf.DUMMYFUNCTION("""COMPUTED_VALUE"""),80.0)</f>
        <v>80</v>
      </c>
    </row>
    <row r="165">
      <c r="C165" s="8">
        <f>IFERROR(__xludf.DUMMYFUNCTION("""COMPUTED_VALUE"""),272.0)</f>
        <v>272</v>
      </c>
    </row>
    <row r="166">
      <c r="C166" s="8">
        <f>IFERROR(__xludf.DUMMYFUNCTION("""COMPUTED_VALUE"""),240.0)</f>
        <v>240</v>
      </c>
    </row>
    <row r="167">
      <c r="C167" s="8">
        <f>IFERROR(__xludf.DUMMYFUNCTION("""COMPUTED_VALUE"""),406.0)</f>
        <v>406</v>
      </c>
    </row>
    <row r="168">
      <c r="C168" s="8">
        <f>IFERROR(__xludf.DUMMYFUNCTION("""COMPUTED_VALUE"""),628.0)</f>
        <v>628</v>
      </c>
    </row>
    <row r="169">
      <c r="C169" s="8">
        <f>IFERROR(__xludf.DUMMYFUNCTION("""COMPUTED_VALUE"""),238.0)</f>
        <v>238</v>
      </c>
    </row>
    <row r="170">
      <c r="C170" s="8">
        <f>IFERROR(__xludf.DUMMYFUNCTION("""COMPUTED_VALUE"""),409.0)</f>
        <v>409</v>
      </c>
    </row>
    <row r="171">
      <c r="C171" s="8">
        <f>IFERROR(__xludf.DUMMYFUNCTION("""COMPUTED_VALUE"""),302.0)</f>
        <v>302</v>
      </c>
    </row>
    <row r="172">
      <c r="C172" s="8">
        <f>IFERROR(__xludf.DUMMYFUNCTION("""COMPUTED_VALUE"""),35.0)</f>
        <v>35</v>
      </c>
    </row>
    <row r="173">
      <c r="C173" s="8">
        <f>IFERROR(__xludf.DUMMYFUNCTION("""COMPUTED_VALUE"""),404.0)</f>
        <v>404</v>
      </c>
    </row>
    <row r="174">
      <c r="C174" s="8">
        <f>IFERROR(__xludf.DUMMYFUNCTION("""COMPUTED_VALUE"""),92.0)</f>
        <v>92</v>
      </c>
    </row>
    <row r="175">
      <c r="C175" s="8">
        <f>IFERROR(__xludf.DUMMYFUNCTION("""COMPUTED_VALUE"""),48.0)</f>
        <v>48</v>
      </c>
    </row>
    <row r="176">
      <c r="C176" s="8">
        <f>IFERROR(__xludf.DUMMYFUNCTION("""COMPUTED_VALUE"""),157.0)</f>
        <v>157</v>
      </c>
    </row>
    <row r="177">
      <c r="C177" s="8">
        <f>IFERROR(__xludf.DUMMYFUNCTION("""COMPUTED_VALUE"""),1545.0)</f>
        <v>1545</v>
      </c>
    </row>
    <row r="178">
      <c r="C178" s="8">
        <f>IFERROR(__xludf.DUMMYFUNCTION("""COMPUTED_VALUE"""),409.0)</f>
        <v>409</v>
      </c>
    </row>
    <row r="179">
      <c r="C179" s="8">
        <f>IFERROR(__xludf.DUMMYFUNCTION("""COMPUTED_VALUE"""),1382.0)</f>
        <v>1382</v>
      </c>
    </row>
    <row r="180">
      <c r="C180" s="8">
        <f>IFERROR(__xludf.DUMMYFUNCTION("""COMPUTED_VALUE"""),151.0)</f>
        <v>151</v>
      </c>
    </row>
    <row r="181">
      <c r="C181" s="8">
        <f>IFERROR(__xludf.DUMMYFUNCTION("""COMPUTED_VALUE"""),1656.0)</f>
        <v>1656</v>
      </c>
    </row>
    <row r="182">
      <c r="C182" s="8">
        <f>IFERROR(__xludf.DUMMYFUNCTION("""COMPUTED_VALUE"""),3.0)</f>
        <v>3</v>
      </c>
    </row>
    <row r="183">
      <c r="C183" s="8">
        <f>IFERROR(__xludf.DUMMYFUNCTION("""COMPUTED_VALUE"""),76.0)</f>
        <v>76</v>
      </c>
    </row>
    <row r="184">
      <c r="C184" s="8">
        <f>IFERROR(__xludf.DUMMYFUNCTION("""COMPUTED_VALUE"""),14.0)</f>
        <v>14</v>
      </c>
    </row>
    <row r="185">
      <c r="C185" s="8">
        <f>IFERROR(__xludf.DUMMYFUNCTION("""COMPUTED_VALUE"""),115.0)</f>
        <v>115</v>
      </c>
    </row>
    <row r="186">
      <c r="C186" s="8">
        <f>IFERROR(__xludf.DUMMYFUNCTION("""COMPUTED_VALUE"""),566.0)</f>
        <v>566</v>
      </c>
    </row>
    <row r="187">
      <c r="C187" s="8">
        <f>IFERROR(__xludf.DUMMYFUNCTION("""COMPUTED_VALUE"""),650.0)</f>
        <v>650</v>
      </c>
    </row>
    <row r="188">
      <c r="C188" s="8">
        <f>IFERROR(__xludf.DUMMYFUNCTION("""COMPUTED_VALUE"""),197.0)</f>
        <v>197</v>
      </c>
    </row>
    <row r="189">
      <c r="C189" s="8">
        <f>IFERROR(__xludf.DUMMYFUNCTION("""COMPUTED_VALUE"""),448.0)</f>
        <v>448</v>
      </c>
    </row>
    <row r="190">
      <c r="C190" s="8">
        <f>IFERROR(__xludf.DUMMYFUNCTION("""COMPUTED_VALUE"""),573.0)</f>
        <v>573</v>
      </c>
    </row>
    <row r="191">
      <c r="C191" s="8">
        <f>IFERROR(__xludf.DUMMYFUNCTION("""COMPUTED_VALUE"""),161.0)</f>
        <v>161</v>
      </c>
    </row>
    <row r="192">
      <c r="C192" s="8">
        <f>IFERROR(__xludf.DUMMYFUNCTION("""COMPUTED_VALUE"""),86.0)</f>
        <v>86</v>
      </c>
    </row>
    <row r="193">
      <c r="C193" s="8">
        <f>IFERROR(__xludf.DUMMYFUNCTION("""COMPUTED_VALUE"""),140.0)</f>
        <v>140</v>
      </c>
    </row>
    <row r="194">
      <c r="C194" s="8">
        <f>IFERROR(__xludf.DUMMYFUNCTION("""COMPUTED_VALUE"""),875.0)</f>
        <v>875</v>
      </c>
    </row>
    <row r="195">
      <c r="C195" s="8">
        <f>IFERROR(__xludf.DUMMYFUNCTION("""COMPUTED_VALUE"""),128.0)</f>
        <v>128</v>
      </c>
    </row>
    <row r="196">
      <c r="C196" s="8">
        <f>IFERROR(__xludf.DUMMYFUNCTION("""COMPUTED_VALUE"""),319.0)</f>
        <v>319</v>
      </c>
    </row>
    <row r="197">
      <c r="C197" s="8">
        <f>IFERROR(__xludf.DUMMYFUNCTION("""COMPUTED_VALUE"""),4.0)</f>
        <v>4</v>
      </c>
    </row>
    <row r="198">
      <c r="C198" s="8">
        <f>IFERROR(__xludf.DUMMYFUNCTION("""COMPUTED_VALUE"""),822.0)</f>
        <v>822</v>
      </c>
    </row>
    <row r="199">
      <c r="C199" s="8">
        <f>IFERROR(__xludf.DUMMYFUNCTION("""COMPUTED_VALUE"""),530.0)</f>
        <v>530</v>
      </c>
    </row>
    <row r="200">
      <c r="C200" s="8">
        <f>IFERROR(__xludf.DUMMYFUNCTION("""COMPUTED_VALUE"""),189.0)</f>
        <v>189</v>
      </c>
    </row>
    <row r="201">
      <c r="C201" s="8">
        <f>IFERROR(__xludf.DUMMYFUNCTION("""COMPUTED_VALUE"""),247.0)</f>
        <v>247</v>
      </c>
    </row>
    <row r="202">
      <c r="C202" s="8">
        <f>IFERROR(__xludf.DUMMYFUNCTION("""COMPUTED_VALUE"""),667.0)</f>
        <v>667</v>
      </c>
    </row>
    <row r="203">
      <c r="C203" s="8">
        <f>IFERROR(__xludf.DUMMYFUNCTION("""COMPUTED_VALUE"""),82.0)</f>
        <v>82</v>
      </c>
    </row>
    <row r="204">
      <c r="C204" s="8">
        <f>IFERROR(__xludf.DUMMYFUNCTION("""COMPUTED_VALUE"""),316.0)</f>
        <v>316</v>
      </c>
    </row>
    <row r="205">
      <c r="C205" s="8">
        <f>IFERROR(__xludf.DUMMYFUNCTION("""COMPUTED_VALUE"""),274.0)</f>
        <v>274</v>
      </c>
    </row>
    <row r="206">
      <c r="C206" s="8">
        <f>IFERROR(__xludf.DUMMYFUNCTION("""COMPUTED_VALUE"""),110.0)</f>
        <v>110</v>
      </c>
    </row>
    <row r="207">
      <c r="C207" s="8">
        <f>IFERROR(__xludf.DUMMYFUNCTION("""COMPUTED_VALUE"""),206.0)</f>
        <v>206</v>
      </c>
    </row>
    <row r="208">
      <c r="C208" s="8">
        <f>IFERROR(__xludf.DUMMYFUNCTION("""COMPUTED_VALUE"""),1012.0)</f>
        <v>1012</v>
      </c>
    </row>
    <row r="209">
      <c r="C209" s="8">
        <f>IFERROR(__xludf.DUMMYFUNCTION("""COMPUTED_VALUE"""),166.0)</f>
        <v>166</v>
      </c>
    </row>
    <row r="210">
      <c r="C210" s="8">
        <f>IFERROR(__xludf.DUMMYFUNCTION("""COMPUTED_VALUE"""),639.0)</f>
        <v>639</v>
      </c>
    </row>
    <row r="211">
      <c r="C211" s="8">
        <f>IFERROR(__xludf.DUMMYFUNCTION("""COMPUTED_VALUE"""),579.0)</f>
        <v>579</v>
      </c>
    </row>
    <row r="212">
      <c r="C212" s="8">
        <f>IFERROR(__xludf.DUMMYFUNCTION("""COMPUTED_VALUE"""),459.0)</f>
        <v>459</v>
      </c>
    </row>
    <row r="213">
      <c r="C213" s="8">
        <f>IFERROR(__xludf.DUMMYFUNCTION("""COMPUTED_VALUE"""),284.0)</f>
        <v>284</v>
      </c>
    </row>
    <row r="214">
      <c r="C214" s="8">
        <f>IFERROR(__xludf.DUMMYFUNCTION("""COMPUTED_VALUE"""),200.0)</f>
        <v>200</v>
      </c>
    </row>
    <row r="215">
      <c r="C215" s="8">
        <f>IFERROR(__xludf.DUMMYFUNCTION("""COMPUTED_VALUE"""),16.0)</f>
        <v>16</v>
      </c>
    </row>
    <row r="216">
      <c r="C216" s="8">
        <f>IFERROR(__xludf.DUMMYFUNCTION("""COMPUTED_VALUE"""),24.0)</f>
        <v>24</v>
      </c>
    </row>
    <row r="217">
      <c r="C217" s="8">
        <f>IFERROR(__xludf.DUMMYFUNCTION("""COMPUTED_VALUE"""),147.0)</f>
        <v>147</v>
      </c>
    </row>
    <row r="218">
      <c r="C218" s="8">
        <f>IFERROR(__xludf.DUMMYFUNCTION("""COMPUTED_VALUE"""),743.0)</f>
        <v>743</v>
      </c>
    </row>
    <row r="219">
      <c r="C219" s="8">
        <f>IFERROR(__xludf.DUMMYFUNCTION("""COMPUTED_VALUE"""),113.0)</f>
        <v>113</v>
      </c>
    </row>
    <row r="220">
      <c r="C220" s="8">
        <f>IFERROR(__xludf.DUMMYFUNCTION("""COMPUTED_VALUE"""),1562.0)</f>
        <v>1562</v>
      </c>
    </row>
    <row r="221">
      <c r="C221" s="8">
        <f>IFERROR(__xludf.DUMMYFUNCTION("""COMPUTED_VALUE"""),387.0)</f>
        <v>387</v>
      </c>
    </row>
    <row r="222">
      <c r="C222" s="8">
        <f>IFERROR(__xludf.DUMMYFUNCTION("""COMPUTED_VALUE"""),60.0)</f>
        <v>60</v>
      </c>
    </row>
    <row r="223">
      <c r="C223" s="8">
        <f>IFERROR(__xludf.DUMMYFUNCTION("""COMPUTED_VALUE"""),84.0)</f>
        <v>84</v>
      </c>
    </row>
    <row r="224">
      <c r="C224" s="8">
        <f>IFERROR(__xludf.DUMMYFUNCTION("""COMPUTED_VALUE"""),797.0)</f>
        <v>797</v>
      </c>
    </row>
    <row r="225">
      <c r="C225" s="8">
        <f>IFERROR(__xludf.DUMMYFUNCTION("""COMPUTED_VALUE"""),14.0)</f>
        <v>14</v>
      </c>
    </row>
    <row r="226">
      <c r="C226" s="8">
        <f>IFERROR(__xludf.DUMMYFUNCTION("""COMPUTED_VALUE"""),30.0)</f>
        <v>30</v>
      </c>
    </row>
    <row r="227">
      <c r="C227" s="8">
        <f>IFERROR(__xludf.DUMMYFUNCTION("""COMPUTED_VALUE"""),1015.0)</f>
        <v>1015</v>
      </c>
    </row>
    <row r="228">
      <c r="C228" s="8">
        <f>IFERROR(__xludf.DUMMYFUNCTION("""COMPUTED_VALUE"""),508.0)</f>
        <v>508</v>
      </c>
    </row>
    <row r="229">
      <c r="C229" s="8">
        <f>IFERROR(__xludf.DUMMYFUNCTION("""COMPUTED_VALUE"""),88.0)</f>
        <v>88</v>
      </c>
    </row>
    <row r="230">
      <c r="C230" s="8">
        <f>IFERROR(__xludf.DUMMYFUNCTION("""COMPUTED_VALUE"""),113.0)</f>
        <v>113</v>
      </c>
    </row>
    <row r="231">
      <c r="C231" s="8">
        <f>IFERROR(__xludf.DUMMYFUNCTION("""COMPUTED_VALUE"""),685.0)</f>
        <v>685</v>
      </c>
    </row>
    <row r="232">
      <c r="C232" s="8">
        <f>IFERROR(__xludf.DUMMYFUNCTION("""COMPUTED_VALUE"""),658.0)</f>
        <v>658</v>
      </c>
    </row>
    <row r="233">
      <c r="C233" s="8">
        <f>IFERROR(__xludf.DUMMYFUNCTION("""COMPUTED_VALUE"""),257.0)</f>
        <v>257</v>
      </c>
    </row>
    <row r="234">
      <c r="C234" s="8">
        <f>IFERROR(__xludf.DUMMYFUNCTION("""COMPUTED_VALUE"""),1507.0)</f>
        <v>1507</v>
      </c>
    </row>
    <row r="235">
      <c r="C235" s="8">
        <f>IFERROR(__xludf.DUMMYFUNCTION("""COMPUTED_VALUE"""),348.0)</f>
        <v>348</v>
      </c>
    </row>
    <row r="236">
      <c r="C236" s="8">
        <f>IFERROR(__xludf.DUMMYFUNCTION("""COMPUTED_VALUE"""),30.0)</f>
        <v>30</v>
      </c>
    </row>
    <row r="237">
      <c r="C237" s="8">
        <f>IFERROR(__xludf.DUMMYFUNCTION("""COMPUTED_VALUE"""),808.0)</f>
        <v>808</v>
      </c>
    </row>
    <row r="238">
      <c r="C238" s="8">
        <f>IFERROR(__xludf.DUMMYFUNCTION("""COMPUTED_VALUE"""),416.0)</f>
        <v>416</v>
      </c>
    </row>
    <row r="239">
      <c r="C239" s="8">
        <f>IFERROR(__xludf.DUMMYFUNCTION("""COMPUTED_VALUE"""),9.0)</f>
        <v>9</v>
      </c>
    </row>
    <row r="240">
      <c r="C240" s="8">
        <f>IFERROR(__xludf.DUMMYFUNCTION("""COMPUTED_VALUE"""),835.0)</f>
        <v>835</v>
      </c>
    </row>
    <row r="241">
      <c r="C241" s="8">
        <f>IFERROR(__xludf.DUMMYFUNCTION("""COMPUTED_VALUE"""),671.0)</f>
        <v>671</v>
      </c>
    </row>
    <row r="242">
      <c r="C242" s="8">
        <f>IFERROR(__xludf.DUMMYFUNCTION("""COMPUTED_VALUE"""),16.0)</f>
        <v>16</v>
      </c>
    </row>
    <row r="243">
      <c r="C243" s="8">
        <f>IFERROR(__xludf.DUMMYFUNCTION("""COMPUTED_VALUE"""),474.0)</f>
        <v>474</v>
      </c>
    </row>
    <row r="244">
      <c r="C244" s="8">
        <f>IFERROR(__xludf.DUMMYFUNCTION("""COMPUTED_VALUE"""),885.0)</f>
        <v>885</v>
      </c>
    </row>
    <row r="245">
      <c r="C245" s="8">
        <f>IFERROR(__xludf.DUMMYFUNCTION("""COMPUTED_VALUE"""),230.0)</f>
        <v>230</v>
      </c>
    </row>
    <row r="246">
      <c r="C246" s="8">
        <f>IFERROR(__xludf.DUMMYFUNCTION("""COMPUTED_VALUE"""),47.0)</f>
        <v>47</v>
      </c>
    </row>
    <row r="247">
      <c r="C247" s="8">
        <f>IFERROR(__xludf.DUMMYFUNCTION("""COMPUTED_VALUE"""),463.0)</f>
        <v>463</v>
      </c>
    </row>
    <row r="248">
      <c r="C248" s="8">
        <f>IFERROR(__xludf.DUMMYFUNCTION("""COMPUTED_VALUE"""),1324.0)</f>
        <v>1324</v>
      </c>
    </row>
    <row r="249">
      <c r="C249" s="8">
        <f>IFERROR(__xludf.DUMMYFUNCTION("""COMPUTED_VALUE"""),1263.0)</f>
        <v>1263</v>
      </c>
    </row>
    <row r="250">
      <c r="C250" s="8">
        <f>IFERROR(__xludf.DUMMYFUNCTION("""COMPUTED_VALUE"""),183.0)</f>
        <v>183</v>
      </c>
    </row>
    <row r="251">
      <c r="C251" s="8">
        <f>IFERROR(__xludf.DUMMYFUNCTION("""COMPUTED_VALUE"""),603.0)</f>
        <v>603</v>
      </c>
    </row>
    <row r="252">
      <c r="C252" s="8">
        <f>IFERROR(__xludf.DUMMYFUNCTION("""COMPUTED_VALUE"""),739.0)</f>
        <v>739</v>
      </c>
    </row>
    <row r="253">
      <c r="C253" s="8">
        <f>IFERROR(__xludf.DUMMYFUNCTION("""COMPUTED_VALUE"""),0.0)</f>
        <v>0</v>
      </c>
    </row>
    <row r="254">
      <c r="C254" s="8">
        <f>IFERROR(__xludf.DUMMYFUNCTION("""COMPUTED_VALUE"""),296.0)</f>
        <v>296</v>
      </c>
    </row>
    <row r="255">
      <c r="C255" s="8">
        <f>IFERROR(__xludf.DUMMYFUNCTION("""COMPUTED_VALUE"""),789.0)</f>
        <v>789</v>
      </c>
    </row>
    <row r="256">
      <c r="C256" s="8">
        <f>IFERROR(__xludf.DUMMYFUNCTION("""COMPUTED_VALUE"""),1411.0)</f>
        <v>1411</v>
      </c>
    </row>
    <row r="257">
      <c r="C257" s="8">
        <f>IFERROR(__xludf.DUMMYFUNCTION("""COMPUTED_VALUE"""),339.0)</f>
        <v>339</v>
      </c>
    </row>
    <row r="258">
      <c r="C258" s="8">
        <f>IFERROR(__xludf.DUMMYFUNCTION("""COMPUTED_VALUE"""),27.0)</f>
        <v>27</v>
      </c>
    </row>
    <row r="259">
      <c r="C259" s="8">
        <f>IFERROR(__xludf.DUMMYFUNCTION("""COMPUTED_VALUE"""),1154.0)</f>
        <v>1154</v>
      </c>
    </row>
    <row r="260">
      <c r="C260" s="8">
        <f>IFERROR(__xludf.DUMMYFUNCTION("""COMPUTED_VALUE"""),31.0)</f>
        <v>31</v>
      </c>
    </row>
    <row r="261">
      <c r="C261" s="8">
        <f>IFERROR(__xludf.DUMMYFUNCTION("""COMPUTED_VALUE"""),882.0)</f>
        <v>882</v>
      </c>
    </row>
    <row r="262">
      <c r="C262" s="8">
        <f>IFERROR(__xludf.DUMMYFUNCTION("""COMPUTED_VALUE"""),409.0)</f>
        <v>409</v>
      </c>
    </row>
    <row r="263">
      <c r="C263" s="8">
        <f>IFERROR(__xludf.DUMMYFUNCTION("""COMPUTED_VALUE"""),646.0)</f>
        <v>646</v>
      </c>
    </row>
    <row r="264">
      <c r="C264" s="8">
        <f>IFERROR(__xludf.DUMMYFUNCTION("""COMPUTED_VALUE"""),92.0)</f>
        <v>92</v>
      </c>
    </row>
    <row r="265">
      <c r="C265" s="8">
        <f>IFERROR(__xludf.DUMMYFUNCTION("""COMPUTED_VALUE"""),153.0)</f>
        <v>153</v>
      </c>
    </row>
    <row r="266">
      <c r="C266" s="8">
        <f>IFERROR(__xludf.DUMMYFUNCTION("""COMPUTED_VALUE"""),147.0)</f>
        <v>147</v>
      </c>
    </row>
    <row r="267">
      <c r="C267" s="8">
        <f>IFERROR(__xludf.DUMMYFUNCTION("""COMPUTED_VALUE"""),974.0)</f>
        <v>974</v>
      </c>
    </row>
    <row r="268">
      <c r="C268" s="8">
        <f>IFERROR(__xludf.DUMMYFUNCTION("""COMPUTED_VALUE"""),497.0)</f>
        <v>497</v>
      </c>
    </row>
    <row r="269">
      <c r="C269" s="8">
        <f>IFERROR(__xludf.DUMMYFUNCTION("""COMPUTED_VALUE"""),308.0)</f>
        <v>308</v>
      </c>
    </row>
    <row r="270">
      <c r="C270" s="8">
        <f>IFERROR(__xludf.DUMMYFUNCTION("""COMPUTED_VALUE"""),85.0)</f>
        <v>85</v>
      </c>
    </row>
    <row r="271">
      <c r="C271" s="8">
        <f>IFERROR(__xludf.DUMMYFUNCTION("""COMPUTED_VALUE"""),311.0)</f>
        <v>311</v>
      </c>
    </row>
    <row r="272">
      <c r="C272" s="8">
        <f>IFERROR(__xludf.DUMMYFUNCTION("""COMPUTED_VALUE"""),135.0)</f>
        <v>135</v>
      </c>
    </row>
    <row r="273">
      <c r="C273" s="8">
        <f>IFERROR(__xludf.DUMMYFUNCTION("""COMPUTED_VALUE"""),627.0)</f>
        <v>627</v>
      </c>
    </row>
    <row r="274">
      <c r="C274" s="8">
        <f>IFERROR(__xludf.DUMMYFUNCTION("""COMPUTED_VALUE"""),811.0)</f>
        <v>811</v>
      </c>
    </row>
    <row r="275">
      <c r="C275" s="8">
        <f>IFERROR(__xludf.DUMMYFUNCTION("""COMPUTED_VALUE"""),295.0)</f>
        <v>295</v>
      </c>
    </row>
    <row r="276">
      <c r="C276" s="8">
        <f>IFERROR(__xludf.DUMMYFUNCTION("""COMPUTED_VALUE"""),698.0)</f>
        <v>698</v>
      </c>
    </row>
    <row r="277">
      <c r="C277" s="8">
        <f>IFERROR(__xludf.DUMMYFUNCTION("""COMPUTED_VALUE"""),2.0)</f>
        <v>2</v>
      </c>
    </row>
    <row r="278">
      <c r="C278" s="8">
        <f>IFERROR(__xludf.DUMMYFUNCTION("""COMPUTED_VALUE"""),20.0)</f>
        <v>20</v>
      </c>
    </row>
    <row r="279">
      <c r="C279" s="8">
        <f>IFERROR(__xludf.DUMMYFUNCTION("""COMPUTED_VALUE"""),1170.0)</f>
        <v>1170</v>
      </c>
    </row>
    <row r="280">
      <c r="C280" s="8">
        <f>IFERROR(__xludf.DUMMYFUNCTION("""COMPUTED_VALUE"""),789.0)</f>
        <v>789</v>
      </c>
    </row>
    <row r="281">
      <c r="C281" s="8">
        <f>IFERROR(__xludf.DUMMYFUNCTION("""COMPUTED_VALUE"""),702.0)</f>
        <v>702</v>
      </c>
    </row>
    <row r="282">
      <c r="C282" s="8">
        <f>IFERROR(__xludf.DUMMYFUNCTION("""COMPUTED_VALUE"""),1194.0)</f>
        <v>1194</v>
      </c>
    </row>
    <row r="283">
      <c r="C283" s="8">
        <f>IFERROR(__xludf.DUMMYFUNCTION("""COMPUTED_VALUE"""),1390.0)</f>
        <v>1390</v>
      </c>
    </row>
    <row r="284">
      <c r="C284" s="8">
        <f>IFERROR(__xludf.DUMMYFUNCTION("""COMPUTED_VALUE"""),432.0)</f>
        <v>432</v>
      </c>
    </row>
    <row r="285">
      <c r="C285" s="8">
        <f>IFERROR(__xludf.DUMMYFUNCTION("""COMPUTED_VALUE"""),257.0)</f>
        <v>257</v>
      </c>
    </row>
    <row r="286">
      <c r="C286" s="8">
        <f>IFERROR(__xludf.DUMMYFUNCTION("""COMPUTED_VALUE"""),715.0)</f>
        <v>715</v>
      </c>
    </row>
    <row r="287">
      <c r="C287" s="8">
        <f>IFERROR(__xludf.DUMMYFUNCTION("""COMPUTED_VALUE"""),958.0)</f>
        <v>958</v>
      </c>
    </row>
    <row r="288">
      <c r="C288" s="8">
        <f>IFERROR(__xludf.DUMMYFUNCTION("""COMPUTED_VALUE"""),150.0)</f>
        <v>150</v>
      </c>
    </row>
    <row r="289">
      <c r="C289" s="8">
        <f>IFERROR(__xludf.DUMMYFUNCTION("""COMPUTED_VALUE"""),1295.0)</f>
        <v>1295</v>
      </c>
    </row>
    <row r="290">
      <c r="C290" s="8">
        <f>IFERROR(__xludf.DUMMYFUNCTION("""COMPUTED_VALUE"""),144.0)</f>
        <v>144</v>
      </c>
    </row>
    <row r="291">
      <c r="C291" s="8">
        <f>IFERROR(__xludf.DUMMYFUNCTION("""COMPUTED_VALUE"""),1193.0)</f>
        <v>1193</v>
      </c>
    </row>
    <row r="292">
      <c r="C292" s="8">
        <f>IFERROR(__xludf.DUMMYFUNCTION("""COMPUTED_VALUE"""),607.0)</f>
        <v>607</v>
      </c>
    </row>
    <row r="293">
      <c r="C293" s="8">
        <f>IFERROR(__xludf.DUMMYFUNCTION("""COMPUTED_VALUE"""),67.0)</f>
        <v>67</v>
      </c>
    </row>
    <row r="294">
      <c r="C294" s="8">
        <f>IFERROR(__xludf.DUMMYFUNCTION("""COMPUTED_VALUE"""),929.0)</f>
        <v>929</v>
      </c>
    </row>
    <row r="295">
      <c r="C295" s="8">
        <f>IFERROR(__xludf.DUMMYFUNCTION("""COMPUTED_VALUE"""),383.0)</f>
        <v>383</v>
      </c>
    </row>
    <row r="296">
      <c r="C296" s="8">
        <f>IFERROR(__xludf.DUMMYFUNCTION("""COMPUTED_VALUE"""),1051.0)</f>
        <v>1051</v>
      </c>
    </row>
    <row r="297">
      <c r="C297" s="8">
        <f>IFERROR(__xludf.DUMMYFUNCTION("""COMPUTED_VALUE"""),1231.0)</f>
        <v>1231</v>
      </c>
    </row>
    <row r="298">
      <c r="C298" s="8">
        <f>IFERROR(__xludf.DUMMYFUNCTION("""COMPUTED_VALUE"""),393.0)</f>
        <v>393</v>
      </c>
    </row>
    <row r="299">
      <c r="C299" s="8">
        <f>IFERROR(__xludf.DUMMYFUNCTION("""COMPUTED_VALUE"""),190.0)</f>
        <v>190</v>
      </c>
    </row>
    <row r="300">
      <c r="C300" s="8">
        <f>IFERROR(__xludf.DUMMYFUNCTION("""COMPUTED_VALUE"""),380.0)</f>
        <v>380</v>
      </c>
    </row>
    <row r="301">
      <c r="C301" s="8">
        <f>IFERROR(__xludf.DUMMYFUNCTION("""COMPUTED_VALUE"""),1203.0)</f>
        <v>1203</v>
      </c>
    </row>
    <row r="302">
      <c r="C302" s="8">
        <f>IFERROR(__xludf.DUMMYFUNCTION("""COMPUTED_VALUE"""),1090.0)</f>
        <v>1090</v>
      </c>
    </row>
    <row r="303">
      <c r="C303" s="8">
        <f>IFERROR(__xludf.DUMMYFUNCTION("""COMPUTED_VALUE"""),1238.0)</f>
        <v>1238</v>
      </c>
    </row>
    <row r="304">
      <c r="C304" s="8">
        <f>IFERROR(__xludf.DUMMYFUNCTION("""COMPUTED_VALUE"""),143.0)</f>
        <v>143</v>
      </c>
    </row>
    <row r="305">
      <c r="C305" s="8">
        <f>IFERROR(__xludf.DUMMYFUNCTION("""COMPUTED_VALUE"""),206.0)</f>
        <v>206</v>
      </c>
    </row>
    <row r="306">
      <c r="C306" s="8">
        <f>IFERROR(__xludf.DUMMYFUNCTION("""COMPUTED_VALUE"""),210.0)</f>
        <v>210</v>
      </c>
    </row>
    <row r="307">
      <c r="C307" s="8">
        <f>IFERROR(__xludf.DUMMYFUNCTION("""COMPUTED_VALUE"""),1004.0)</f>
        <v>1004</v>
      </c>
    </row>
    <row r="308">
      <c r="C308" s="8">
        <f>IFERROR(__xludf.DUMMYFUNCTION("""COMPUTED_VALUE"""),304.0)</f>
        <v>304</v>
      </c>
    </row>
    <row r="309">
      <c r="C309" s="8">
        <f>IFERROR(__xludf.DUMMYFUNCTION("""COMPUTED_VALUE"""),1305.0)</f>
        <v>1305</v>
      </c>
    </row>
    <row r="310">
      <c r="C310" s="8">
        <f>IFERROR(__xludf.DUMMYFUNCTION("""COMPUTED_VALUE"""),392.0)</f>
        <v>392</v>
      </c>
    </row>
    <row r="311">
      <c r="C311" s="8">
        <f>IFERROR(__xludf.DUMMYFUNCTION("""COMPUTED_VALUE"""),143.0)</f>
        <v>143</v>
      </c>
    </row>
    <row r="312">
      <c r="C312" s="8">
        <f>IFERROR(__xludf.DUMMYFUNCTION("""COMPUTED_VALUE"""),1379.0)</f>
        <v>1379</v>
      </c>
    </row>
    <row r="313">
      <c r="C313" s="8">
        <f>IFERROR(__xludf.DUMMYFUNCTION("""COMPUTED_VALUE"""),665.0)</f>
        <v>665</v>
      </c>
    </row>
    <row r="314">
      <c r="C314" s="8">
        <f>IFERROR(__xludf.DUMMYFUNCTION("""COMPUTED_VALUE"""),806.0)</f>
        <v>806</v>
      </c>
    </row>
    <row r="315">
      <c r="C315" s="8">
        <f>IFERROR(__xludf.DUMMYFUNCTION("""COMPUTED_VALUE"""),452.0)</f>
        <v>452</v>
      </c>
    </row>
    <row r="316">
      <c r="C316" s="8">
        <f>IFERROR(__xludf.DUMMYFUNCTION("""COMPUTED_VALUE"""),185.0)</f>
        <v>185</v>
      </c>
    </row>
    <row r="317">
      <c r="C317" s="8">
        <f>IFERROR(__xludf.DUMMYFUNCTION("""COMPUTED_VALUE"""),4.0)</f>
        <v>4</v>
      </c>
    </row>
    <row r="318">
      <c r="C318" s="8">
        <f>IFERROR(__xludf.DUMMYFUNCTION("""COMPUTED_VALUE"""),1.0)</f>
        <v>1</v>
      </c>
    </row>
    <row r="319">
      <c r="C319" s="8">
        <f>IFERROR(__xludf.DUMMYFUNCTION("""COMPUTED_VALUE"""),201.0)</f>
        <v>201</v>
      </c>
    </row>
    <row r="320">
      <c r="C320" s="8">
        <f>IFERROR(__xludf.DUMMYFUNCTION("""COMPUTED_VALUE"""),1104.0)</f>
        <v>1104</v>
      </c>
    </row>
    <row r="321">
      <c r="C321" s="8">
        <f>IFERROR(__xludf.DUMMYFUNCTION("""COMPUTED_VALUE"""),633.0)</f>
        <v>633</v>
      </c>
    </row>
    <row r="322">
      <c r="C322" s="8">
        <f>IFERROR(__xludf.DUMMYFUNCTION("""COMPUTED_VALUE"""),274.0)</f>
        <v>274</v>
      </c>
    </row>
    <row r="323">
      <c r="C323" s="8">
        <f>IFERROR(__xludf.DUMMYFUNCTION("""COMPUTED_VALUE"""),493.0)</f>
        <v>493</v>
      </c>
    </row>
    <row r="324">
      <c r="C324" s="8">
        <f>IFERROR(__xludf.DUMMYFUNCTION("""COMPUTED_VALUE"""),472.0)</f>
        <v>472</v>
      </c>
    </row>
    <row r="325">
      <c r="C325" s="8">
        <f>IFERROR(__xludf.DUMMYFUNCTION("""COMPUTED_VALUE"""),141.0)</f>
        <v>141</v>
      </c>
    </row>
    <row r="326">
      <c r="C326" s="8">
        <f>IFERROR(__xludf.DUMMYFUNCTION("""COMPUTED_VALUE"""),674.0)</f>
        <v>674</v>
      </c>
    </row>
    <row r="327">
      <c r="C327" s="8">
        <f>IFERROR(__xludf.DUMMYFUNCTION("""COMPUTED_VALUE"""),1261.0)</f>
        <v>1261</v>
      </c>
    </row>
    <row r="328">
      <c r="C328" s="8">
        <f>IFERROR(__xludf.DUMMYFUNCTION("""COMPUTED_VALUE"""),106.0)</f>
        <v>106</v>
      </c>
    </row>
    <row r="329">
      <c r="C329" s="8">
        <f>IFERROR(__xludf.DUMMYFUNCTION("""COMPUTED_VALUE"""),587.0)</f>
        <v>587</v>
      </c>
    </row>
    <row r="330">
      <c r="C330" s="8">
        <f>IFERROR(__xludf.DUMMYFUNCTION("""COMPUTED_VALUE"""),244.0)</f>
        <v>244</v>
      </c>
    </row>
    <row r="331">
      <c r="C331" s="8">
        <f>IFERROR(__xludf.DUMMYFUNCTION("""COMPUTED_VALUE"""),903.0)</f>
        <v>903</v>
      </c>
    </row>
    <row r="332">
      <c r="C332" s="8">
        <f>IFERROR(__xludf.DUMMYFUNCTION("""COMPUTED_VALUE"""),91.0)</f>
        <v>91</v>
      </c>
    </row>
    <row r="333">
      <c r="C333" s="8">
        <f>IFERROR(__xludf.DUMMYFUNCTION("""COMPUTED_VALUE"""),158.0)</f>
        <v>158</v>
      </c>
    </row>
    <row r="334">
      <c r="C334" s="8">
        <f>IFERROR(__xludf.DUMMYFUNCTION("""COMPUTED_VALUE"""),69.0)</f>
        <v>69</v>
      </c>
    </row>
    <row r="335">
      <c r="C335" s="8">
        <f>IFERROR(__xludf.DUMMYFUNCTION("""COMPUTED_VALUE"""),137.0)</f>
        <v>137</v>
      </c>
    </row>
    <row r="336">
      <c r="C336" s="8">
        <f>IFERROR(__xludf.DUMMYFUNCTION("""COMPUTED_VALUE"""),922.0)</f>
        <v>922</v>
      </c>
    </row>
    <row r="337">
      <c r="C337" s="8">
        <f>IFERROR(__xludf.DUMMYFUNCTION("""COMPUTED_VALUE"""),778.0)</f>
        <v>778</v>
      </c>
    </row>
    <row r="338">
      <c r="C338" s="8">
        <f>IFERROR(__xludf.DUMMYFUNCTION("""COMPUTED_VALUE"""),143.0)</f>
        <v>143</v>
      </c>
    </row>
    <row r="339">
      <c r="C339" s="8">
        <f>IFERROR(__xludf.DUMMYFUNCTION("""COMPUTED_VALUE"""),692.0)</f>
        <v>692</v>
      </c>
    </row>
    <row r="340">
      <c r="C340" s="8">
        <f>IFERROR(__xludf.DUMMYFUNCTION("""COMPUTED_VALUE"""),160.0)</f>
        <v>160</v>
      </c>
    </row>
    <row r="341">
      <c r="C341" s="8">
        <f>IFERROR(__xludf.DUMMYFUNCTION("""COMPUTED_VALUE"""),474.0)</f>
        <v>474</v>
      </c>
    </row>
    <row r="342">
      <c r="C342" s="8">
        <f>IFERROR(__xludf.DUMMYFUNCTION("""COMPUTED_VALUE"""),7.0)</f>
        <v>7</v>
      </c>
    </row>
    <row r="343">
      <c r="C343" s="8">
        <f>IFERROR(__xludf.DUMMYFUNCTION("""COMPUTED_VALUE"""),304.0)</f>
        <v>304</v>
      </c>
    </row>
    <row r="344">
      <c r="C344" s="8">
        <f>IFERROR(__xludf.DUMMYFUNCTION("""COMPUTED_VALUE"""),824.0)</f>
        <v>824</v>
      </c>
    </row>
    <row r="345">
      <c r="C345" s="8">
        <f>IFERROR(__xludf.DUMMYFUNCTION("""COMPUTED_VALUE"""),657.0)</f>
        <v>657</v>
      </c>
    </row>
    <row r="346">
      <c r="C346" s="8">
        <f>IFERROR(__xludf.DUMMYFUNCTION("""COMPUTED_VALUE"""),15.0)</f>
        <v>15</v>
      </c>
    </row>
    <row r="347">
      <c r="C347" s="8">
        <f>IFERROR(__xludf.DUMMYFUNCTION("""COMPUTED_VALUE"""),1110.0)</f>
        <v>1110</v>
      </c>
    </row>
    <row r="348">
      <c r="C348" s="8">
        <f>IFERROR(__xludf.DUMMYFUNCTION("""COMPUTED_VALUE"""),806.0)</f>
        <v>806</v>
      </c>
    </row>
    <row r="349">
      <c r="C349" s="8">
        <f>IFERROR(__xludf.DUMMYFUNCTION("""COMPUTED_VALUE"""),295.0)</f>
        <v>295</v>
      </c>
    </row>
    <row r="350">
      <c r="C350" s="8">
        <f>IFERROR(__xludf.DUMMYFUNCTION("""COMPUTED_VALUE"""),1565.0)</f>
        <v>1565</v>
      </c>
    </row>
    <row r="351">
      <c r="C351" s="8">
        <f>IFERROR(__xludf.DUMMYFUNCTION("""COMPUTED_VALUE"""),1162.0)</f>
        <v>1162</v>
      </c>
    </row>
    <row r="352">
      <c r="C352" s="8">
        <f>IFERROR(__xludf.DUMMYFUNCTION("""COMPUTED_VALUE"""),358.0)</f>
        <v>358</v>
      </c>
    </row>
    <row r="353">
      <c r="C353" s="8">
        <f>IFERROR(__xludf.DUMMYFUNCTION("""COMPUTED_VALUE"""),725.0)</f>
        <v>725</v>
      </c>
    </row>
    <row r="354">
      <c r="C354" s="8">
        <f>IFERROR(__xludf.DUMMYFUNCTION("""COMPUTED_VALUE"""),877.0)</f>
        <v>877</v>
      </c>
    </row>
    <row r="355">
      <c r="C355" s="8">
        <f>IFERROR(__xludf.DUMMYFUNCTION("""COMPUTED_VALUE"""),440.0)</f>
        <v>440</v>
      </c>
    </row>
    <row r="356">
      <c r="C356" s="8">
        <f>IFERROR(__xludf.DUMMYFUNCTION("""COMPUTED_VALUE"""),690.0)</f>
        <v>690</v>
      </c>
    </row>
    <row r="357">
      <c r="C357" s="8">
        <f>IFERROR(__xludf.DUMMYFUNCTION("""COMPUTED_VALUE"""),13.0)</f>
        <v>13</v>
      </c>
    </row>
    <row r="358">
      <c r="C358" s="8">
        <f>IFERROR(__xludf.DUMMYFUNCTION("""COMPUTED_VALUE"""),69.0)</f>
        <v>69</v>
      </c>
    </row>
    <row r="359">
      <c r="C359" s="8">
        <f>IFERROR(__xludf.DUMMYFUNCTION("""COMPUTED_VALUE"""),111.0)</f>
        <v>111</v>
      </c>
    </row>
    <row r="360">
      <c r="C360" s="8">
        <f>IFERROR(__xludf.DUMMYFUNCTION("""COMPUTED_VALUE"""),304.0)</f>
        <v>304</v>
      </c>
    </row>
    <row r="361">
      <c r="C361" s="8">
        <f>IFERROR(__xludf.DUMMYFUNCTION("""COMPUTED_VALUE"""),300.0)</f>
        <v>300</v>
      </c>
    </row>
    <row r="362">
      <c r="C362" s="8">
        <f>IFERROR(__xludf.DUMMYFUNCTION("""COMPUTED_VALUE"""),493.0)</f>
        <v>493</v>
      </c>
    </row>
    <row r="363">
      <c r="C363" s="8">
        <f>IFERROR(__xludf.DUMMYFUNCTION("""COMPUTED_VALUE"""),249.0)</f>
        <v>249</v>
      </c>
    </row>
    <row r="364">
      <c r="C364" s="8">
        <f>IFERROR(__xludf.DUMMYFUNCTION("""COMPUTED_VALUE"""),105.0)</f>
        <v>105</v>
      </c>
    </row>
    <row r="365">
      <c r="C365" s="8">
        <f>IFERROR(__xludf.DUMMYFUNCTION("""COMPUTED_VALUE"""),746.0)</f>
        <v>746</v>
      </c>
    </row>
    <row r="366">
      <c r="C366" s="8">
        <f>IFERROR(__xludf.DUMMYFUNCTION("""COMPUTED_VALUE"""),20.0)</f>
        <v>20</v>
      </c>
    </row>
    <row r="367">
      <c r="C367" s="8">
        <f>IFERROR(__xludf.DUMMYFUNCTION("""COMPUTED_VALUE"""),163.0)</f>
        <v>163</v>
      </c>
    </row>
    <row r="368">
      <c r="C368" s="8">
        <f>IFERROR(__xludf.DUMMYFUNCTION("""COMPUTED_VALUE"""),561.0)</f>
        <v>561</v>
      </c>
    </row>
    <row r="369">
      <c r="C369" s="8">
        <f>IFERROR(__xludf.DUMMYFUNCTION("""COMPUTED_VALUE"""),913.0)</f>
        <v>913</v>
      </c>
    </row>
    <row r="370">
      <c r="C370" s="8">
        <f>IFERROR(__xludf.DUMMYFUNCTION("""COMPUTED_VALUE"""),558.0)</f>
        <v>558</v>
      </c>
    </row>
    <row r="371">
      <c r="C371" s="8">
        <f>IFERROR(__xludf.DUMMYFUNCTION("""COMPUTED_VALUE"""),252.0)</f>
        <v>252</v>
      </c>
    </row>
    <row r="372">
      <c r="C372" s="8">
        <f>IFERROR(__xludf.DUMMYFUNCTION("""COMPUTED_VALUE"""),13.0)</f>
        <v>13</v>
      </c>
    </row>
    <row r="373">
      <c r="C373" s="8">
        <f>IFERROR(__xludf.DUMMYFUNCTION("""COMPUTED_VALUE"""),193.0)</f>
        <v>193</v>
      </c>
    </row>
    <row r="374">
      <c r="C374" s="8">
        <f>IFERROR(__xludf.DUMMYFUNCTION("""COMPUTED_VALUE"""),508.0)</f>
        <v>508</v>
      </c>
    </row>
    <row r="375">
      <c r="C375" s="8">
        <f>IFERROR(__xludf.DUMMYFUNCTION("""COMPUTED_VALUE"""),12.0)</f>
        <v>12</v>
      </c>
    </row>
    <row r="376">
      <c r="C376" s="8">
        <f>IFERROR(__xludf.DUMMYFUNCTION("""COMPUTED_VALUE"""),845.0)</f>
        <v>845</v>
      </c>
    </row>
    <row r="377">
      <c r="C377" s="8">
        <f>IFERROR(__xludf.DUMMYFUNCTION("""COMPUTED_VALUE"""),120.0)</f>
        <v>120</v>
      </c>
    </row>
    <row r="378">
      <c r="C378" s="8">
        <f>IFERROR(__xludf.DUMMYFUNCTION("""COMPUTED_VALUE"""),205.0)</f>
        <v>205</v>
      </c>
    </row>
    <row r="379">
      <c r="C379" s="8">
        <f>IFERROR(__xludf.DUMMYFUNCTION("""COMPUTED_VALUE"""),154.0)</f>
        <v>154</v>
      </c>
    </row>
    <row r="380">
      <c r="C380" s="8">
        <f>IFERROR(__xludf.DUMMYFUNCTION("""COMPUTED_VALUE"""),1582.0)</f>
        <v>1582</v>
      </c>
    </row>
    <row r="381">
      <c r="C381" s="8">
        <f>IFERROR(__xludf.DUMMYFUNCTION("""COMPUTED_VALUE"""),349.0)</f>
        <v>349</v>
      </c>
    </row>
    <row r="382">
      <c r="C382" s="8">
        <f>IFERROR(__xludf.DUMMYFUNCTION("""COMPUTED_VALUE"""),1471.0)</f>
        <v>1471</v>
      </c>
    </row>
    <row r="383">
      <c r="C383" s="8">
        <f>IFERROR(__xludf.DUMMYFUNCTION("""COMPUTED_VALUE"""),529.0)</f>
        <v>529</v>
      </c>
    </row>
    <row r="384">
      <c r="C384" s="8">
        <f>IFERROR(__xludf.DUMMYFUNCTION("""COMPUTED_VALUE"""),268.0)</f>
        <v>268</v>
      </c>
    </row>
    <row r="385">
      <c r="C385" s="8">
        <f>IFERROR(__xludf.DUMMYFUNCTION("""COMPUTED_VALUE"""),23.0)</f>
        <v>23</v>
      </c>
    </row>
    <row r="386">
      <c r="C386" s="8">
        <f>IFERROR(__xludf.DUMMYFUNCTION("""COMPUTED_VALUE"""),689.0)</f>
        <v>689</v>
      </c>
    </row>
    <row r="387">
      <c r="C387" s="8">
        <f>IFERROR(__xludf.DUMMYFUNCTION("""COMPUTED_VALUE"""),6.0)</f>
        <v>6</v>
      </c>
    </row>
    <row r="388">
      <c r="C388" s="8">
        <f>IFERROR(__xludf.DUMMYFUNCTION("""COMPUTED_VALUE"""),776.0)</f>
        <v>776</v>
      </c>
    </row>
    <row r="389">
      <c r="C389" s="8">
        <f>IFERROR(__xludf.DUMMYFUNCTION("""COMPUTED_VALUE"""),565.0)</f>
        <v>565</v>
      </c>
    </row>
    <row r="390">
      <c r="C390" s="8">
        <f>IFERROR(__xludf.DUMMYFUNCTION("""COMPUTED_VALUE"""),401.0)</f>
        <v>401</v>
      </c>
    </row>
    <row r="391">
      <c r="C391" s="8">
        <f>IFERROR(__xludf.DUMMYFUNCTION("""COMPUTED_VALUE"""),0.0)</f>
        <v>0</v>
      </c>
    </row>
    <row r="392">
      <c r="C392" s="8">
        <f>IFERROR(__xludf.DUMMYFUNCTION("""COMPUTED_VALUE"""),623.0)</f>
        <v>623</v>
      </c>
    </row>
    <row r="393">
      <c r="C393" s="8">
        <f>IFERROR(__xludf.DUMMYFUNCTION("""COMPUTED_VALUE"""),186.0)</f>
        <v>186</v>
      </c>
    </row>
    <row r="394">
      <c r="C394" s="8">
        <f>IFERROR(__xludf.DUMMYFUNCTION("""COMPUTED_VALUE"""),62.0)</f>
        <v>62</v>
      </c>
    </row>
    <row r="395">
      <c r="C395" s="8">
        <f>IFERROR(__xludf.DUMMYFUNCTION("""COMPUTED_VALUE"""),95.0)</f>
        <v>95</v>
      </c>
    </row>
    <row r="396">
      <c r="C396" s="8">
        <f>IFERROR(__xludf.DUMMYFUNCTION("""COMPUTED_VALUE"""),148.0)</f>
        <v>148</v>
      </c>
    </row>
    <row r="397">
      <c r="C397" s="8">
        <f>IFERROR(__xludf.DUMMYFUNCTION("""COMPUTED_VALUE"""),275.0)</f>
        <v>275</v>
      </c>
    </row>
    <row r="398">
      <c r="C398" s="8">
        <f>IFERROR(__xludf.DUMMYFUNCTION("""COMPUTED_VALUE"""),1.0)</f>
        <v>1</v>
      </c>
    </row>
    <row r="399">
      <c r="C399" s="8">
        <f>IFERROR(__xludf.DUMMYFUNCTION("""COMPUTED_VALUE"""),137.0)</f>
        <v>137</v>
      </c>
    </row>
    <row r="400">
      <c r="C400" s="8">
        <f>IFERROR(__xludf.DUMMYFUNCTION("""COMPUTED_VALUE"""),320.0)</f>
        <v>320</v>
      </c>
    </row>
    <row r="401">
      <c r="C401" s="8">
        <f>IFERROR(__xludf.DUMMYFUNCTION("""COMPUTED_VALUE"""),0.0)</f>
        <v>0</v>
      </c>
    </row>
    <row r="402">
      <c r="C402" s="8">
        <f>IFERROR(__xludf.DUMMYFUNCTION("""COMPUTED_VALUE"""),19.0)</f>
        <v>19</v>
      </c>
    </row>
    <row r="403">
      <c r="C403" s="8">
        <f>IFERROR(__xludf.DUMMYFUNCTION("""COMPUTED_VALUE"""),1803.0)</f>
        <v>1803</v>
      </c>
    </row>
    <row r="404">
      <c r="C404" s="8">
        <f>IFERROR(__xludf.DUMMYFUNCTION("""COMPUTED_VALUE"""),10.0)</f>
        <v>10</v>
      </c>
    </row>
    <row r="405">
      <c r="C405" s="8">
        <f>IFERROR(__xludf.DUMMYFUNCTION("""COMPUTED_VALUE"""),100.0)</f>
        <v>100</v>
      </c>
    </row>
    <row r="406">
      <c r="C406" s="8">
        <f>IFERROR(__xludf.DUMMYFUNCTION("""COMPUTED_VALUE"""),652.0)</f>
        <v>652</v>
      </c>
    </row>
    <row r="407">
      <c r="C407" s="8">
        <f>IFERROR(__xludf.DUMMYFUNCTION("""COMPUTED_VALUE"""),750.0)</f>
        <v>750</v>
      </c>
    </row>
    <row r="408">
      <c r="C408" s="8">
        <f>IFERROR(__xludf.DUMMYFUNCTION("""COMPUTED_VALUE"""),226.0)</f>
        <v>226</v>
      </c>
    </row>
    <row r="409">
      <c r="C409" s="8">
        <f>IFERROR(__xludf.DUMMYFUNCTION("""COMPUTED_VALUE"""),484.0)</f>
        <v>484</v>
      </c>
    </row>
    <row r="410">
      <c r="C410" s="8">
        <f>IFERROR(__xludf.DUMMYFUNCTION("""COMPUTED_VALUE"""),180.0)</f>
        <v>180</v>
      </c>
    </row>
    <row r="411">
      <c r="C411" s="8">
        <f>IFERROR(__xludf.DUMMYFUNCTION("""COMPUTED_VALUE"""),46.0)</f>
        <v>46</v>
      </c>
    </row>
    <row r="412">
      <c r="C412" s="8">
        <f>IFERROR(__xludf.DUMMYFUNCTION("""COMPUTED_VALUE"""),310.0)</f>
        <v>310</v>
      </c>
    </row>
    <row r="413">
      <c r="C413" s="8">
        <f>IFERROR(__xludf.DUMMYFUNCTION("""COMPUTED_VALUE"""),446.0)</f>
        <v>446</v>
      </c>
    </row>
    <row r="414">
      <c r="C414" s="8">
        <f>IFERROR(__xludf.DUMMYFUNCTION("""COMPUTED_VALUE"""),667.0)</f>
        <v>667</v>
      </c>
    </row>
    <row r="415">
      <c r="C415" s="8">
        <f>IFERROR(__xludf.DUMMYFUNCTION("""COMPUTED_VALUE"""),543.0)</f>
        <v>543</v>
      </c>
    </row>
    <row r="416">
      <c r="C416" s="8">
        <f>IFERROR(__xludf.DUMMYFUNCTION("""COMPUTED_VALUE"""),277.0)</f>
        <v>277</v>
      </c>
    </row>
    <row r="417">
      <c r="C417" s="8">
        <f>IFERROR(__xludf.DUMMYFUNCTION("""COMPUTED_VALUE"""),139.0)</f>
        <v>139</v>
      </c>
    </row>
    <row r="418">
      <c r="C418" s="8">
        <f>IFERROR(__xludf.DUMMYFUNCTION("""COMPUTED_VALUE"""),265.0)</f>
        <v>265</v>
      </c>
    </row>
    <row r="419">
      <c r="C419" s="8">
        <f>IFERROR(__xludf.DUMMYFUNCTION("""COMPUTED_VALUE"""),74.0)</f>
        <v>74</v>
      </c>
    </row>
    <row r="420">
      <c r="C420" s="8">
        <f>IFERROR(__xludf.DUMMYFUNCTION("""COMPUTED_VALUE"""),171.0)</f>
        <v>171</v>
      </c>
    </row>
    <row r="421">
      <c r="C421" s="8">
        <f>IFERROR(__xludf.DUMMYFUNCTION("""COMPUTED_VALUE"""),87.0)</f>
        <v>87</v>
      </c>
    </row>
    <row r="422">
      <c r="C422" s="8">
        <f>IFERROR(__xludf.DUMMYFUNCTION("""COMPUTED_VALUE"""),1753.0)</f>
        <v>1753</v>
      </c>
    </row>
    <row r="423">
      <c r="C423" s="8">
        <f>IFERROR(__xludf.DUMMYFUNCTION("""COMPUTED_VALUE"""),337.0)</f>
        <v>337</v>
      </c>
    </row>
    <row r="424">
      <c r="C424" s="8">
        <f>IFERROR(__xludf.DUMMYFUNCTION("""COMPUTED_VALUE"""),162.0)</f>
        <v>162</v>
      </c>
    </row>
    <row r="425">
      <c r="C425" s="8">
        <f>IFERROR(__xludf.DUMMYFUNCTION("""COMPUTED_VALUE"""),59.0)</f>
        <v>59</v>
      </c>
    </row>
    <row r="426">
      <c r="C426" s="8">
        <f>IFERROR(__xludf.DUMMYFUNCTION("""COMPUTED_VALUE"""),1339.0)</f>
        <v>1339</v>
      </c>
    </row>
    <row r="427">
      <c r="C427" s="8">
        <f>IFERROR(__xludf.DUMMYFUNCTION("""COMPUTED_VALUE"""),1040.0)</f>
        <v>1040</v>
      </c>
    </row>
    <row r="428">
      <c r="C428" s="8">
        <f>IFERROR(__xludf.DUMMYFUNCTION("""COMPUTED_VALUE"""),1287.0)</f>
        <v>1287</v>
      </c>
    </row>
    <row r="429">
      <c r="C429" s="8">
        <f>IFERROR(__xludf.DUMMYFUNCTION("""COMPUTED_VALUE"""),1084.0)</f>
        <v>1084</v>
      </c>
    </row>
    <row r="430">
      <c r="C430" s="8">
        <f>IFERROR(__xludf.DUMMYFUNCTION("""COMPUTED_VALUE"""),192.0)</f>
        <v>192</v>
      </c>
    </row>
    <row r="431">
      <c r="C431" s="8">
        <f>IFERROR(__xludf.DUMMYFUNCTION("""COMPUTED_VALUE"""),169.0)</f>
        <v>169</v>
      </c>
    </row>
    <row r="432">
      <c r="C432" s="8">
        <f>IFERROR(__xludf.DUMMYFUNCTION("""COMPUTED_VALUE"""),50.0)</f>
        <v>50</v>
      </c>
    </row>
    <row r="433">
      <c r="C433" s="8">
        <f>IFERROR(__xludf.DUMMYFUNCTION("""COMPUTED_VALUE"""),1557.0)</f>
        <v>1557</v>
      </c>
    </row>
    <row r="434">
      <c r="C434" s="8">
        <f>IFERROR(__xludf.DUMMYFUNCTION("""COMPUTED_VALUE"""),81.0)</f>
        <v>81</v>
      </c>
    </row>
    <row r="435">
      <c r="C435" s="8">
        <f>IFERROR(__xludf.DUMMYFUNCTION("""COMPUTED_VALUE"""),1120.0)</f>
        <v>1120</v>
      </c>
    </row>
    <row r="436">
      <c r="C436" s="8">
        <f>IFERROR(__xludf.DUMMYFUNCTION("""COMPUTED_VALUE"""),271.0)</f>
        <v>271</v>
      </c>
    </row>
    <row r="437">
      <c r="C437" s="8">
        <f>IFERROR(__xludf.DUMMYFUNCTION("""COMPUTED_VALUE"""),167.0)</f>
        <v>167</v>
      </c>
    </row>
    <row r="438">
      <c r="C438" s="8">
        <f>IFERROR(__xludf.DUMMYFUNCTION("""COMPUTED_VALUE"""),977.0)</f>
        <v>977</v>
      </c>
    </row>
    <row r="439">
      <c r="C439" s="8">
        <f>IFERROR(__xludf.DUMMYFUNCTION("""COMPUTED_VALUE"""),76.0)</f>
        <v>76</v>
      </c>
    </row>
    <row r="440">
      <c r="C440" s="8">
        <f>IFERROR(__xludf.DUMMYFUNCTION("""COMPUTED_VALUE"""),295.0)</f>
        <v>295</v>
      </c>
    </row>
    <row r="441">
      <c r="C441" s="8">
        <f>IFERROR(__xludf.DUMMYFUNCTION("""COMPUTED_VALUE"""),12.0)</f>
        <v>12</v>
      </c>
    </row>
    <row r="442">
      <c r="C442" s="8">
        <f>IFERROR(__xludf.DUMMYFUNCTION("""COMPUTED_VALUE"""),54.0)</f>
        <v>54</v>
      </c>
    </row>
    <row r="443">
      <c r="C443" s="8">
        <f>IFERROR(__xludf.DUMMYFUNCTION("""COMPUTED_VALUE"""),710.0)</f>
        <v>710</v>
      </c>
    </row>
    <row r="444">
      <c r="C444" s="8">
        <f>IFERROR(__xludf.DUMMYFUNCTION("""COMPUTED_VALUE"""),36.0)</f>
        <v>36</v>
      </c>
    </row>
    <row r="445">
      <c r="C445" s="8">
        <f>IFERROR(__xludf.DUMMYFUNCTION("""COMPUTED_VALUE"""),364.0)</f>
        <v>364</v>
      </c>
    </row>
    <row r="446">
      <c r="C446" s="8">
        <f>IFERROR(__xludf.DUMMYFUNCTION("""COMPUTED_VALUE"""),521.0)</f>
        <v>521</v>
      </c>
    </row>
    <row r="447">
      <c r="C447" s="8">
        <f>IFERROR(__xludf.DUMMYFUNCTION("""COMPUTED_VALUE"""),989.0)</f>
        <v>989</v>
      </c>
    </row>
    <row r="448">
      <c r="C448" s="8">
        <f>IFERROR(__xludf.DUMMYFUNCTION("""COMPUTED_VALUE"""),1634.0)</f>
        <v>1634</v>
      </c>
    </row>
    <row r="449">
      <c r="C449" s="8">
        <f>IFERROR(__xludf.DUMMYFUNCTION("""COMPUTED_VALUE"""),720.0)</f>
        <v>720</v>
      </c>
    </row>
    <row r="450">
      <c r="C450" s="8">
        <f>IFERROR(__xludf.DUMMYFUNCTION("""COMPUTED_VALUE"""),1031.0)</f>
        <v>1031</v>
      </c>
    </row>
    <row r="451">
      <c r="C451" s="8">
        <f>IFERROR(__xludf.DUMMYFUNCTION("""COMPUTED_VALUE"""),1204.0)</f>
        <v>1204</v>
      </c>
    </row>
    <row r="452">
      <c r="C452" s="8">
        <f>IFERROR(__xludf.DUMMYFUNCTION("""COMPUTED_VALUE"""),355.0)</f>
        <v>355</v>
      </c>
    </row>
    <row r="453">
      <c r="C453" s="8">
        <f>IFERROR(__xludf.DUMMYFUNCTION("""COMPUTED_VALUE"""),380.0)</f>
        <v>380</v>
      </c>
    </row>
    <row r="454">
      <c r="C454" s="8">
        <f>IFERROR(__xludf.DUMMYFUNCTION("""COMPUTED_VALUE"""),859.0)</f>
        <v>859</v>
      </c>
    </row>
    <row r="455">
      <c r="C455" s="8">
        <f>IFERROR(__xludf.DUMMYFUNCTION("""COMPUTED_VALUE"""),633.0)</f>
        <v>633</v>
      </c>
    </row>
    <row r="456">
      <c r="C456" s="8">
        <f>IFERROR(__xludf.DUMMYFUNCTION("""COMPUTED_VALUE"""),223.0)</f>
        <v>223</v>
      </c>
    </row>
    <row r="457">
      <c r="C457" s="8">
        <f>IFERROR(__xludf.DUMMYFUNCTION("""COMPUTED_VALUE"""),1207.0)</f>
        <v>1207</v>
      </c>
    </row>
    <row r="458">
      <c r="C458" s="8">
        <f>IFERROR(__xludf.DUMMYFUNCTION("""COMPUTED_VALUE"""),221.0)</f>
        <v>221</v>
      </c>
    </row>
    <row r="459">
      <c r="C459" s="8">
        <f>IFERROR(__xludf.DUMMYFUNCTION("""COMPUTED_VALUE"""),31.0)</f>
        <v>31</v>
      </c>
    </row>
    <row r="460">
      <c r="C460" s="8">
        <f>IFERROR(__xludf.DUMMYFUNCTION("""COMPUTED_VALUE"""),138.0)</f>
        <v>138</v>
      </c>
    </row>
    <row r="461">
      <c r="C461" s="8">
        <f>IFERROR(__xludf.DUMMYFUNCTION("""COMPUTED_VALUE"""),1305.0)</f>
        <v>1305</v>
      </c>
    </row>
    <row r="462">
      <c r="C462" s="8">
        <f>IFERROR(__xludf.DUMMYFUNCTION("""COMPUTED_VALUE"""),779.0)</f>
        <v>779</v>
      </c>
    </row>
    <row r="463">
      <c r="C463" s="8">
        <f>IFERROR(__xludf.DUMMYFUNCTION("""COMPUTED_VALUE"""),1026.0)</f>
        <v>1026</v>
      </c>
    </row>
    <row r="464">
      <c r="C464" s="8">
        <f>IFERROR(__xludf.DUMMYFUNCTION("""COMPUTED_VALUE"""),52.0)</f>
        <v>52</v>
      </c>
    </row>
    <row r="465">
      <c r="C465" s="8">
        <f>IFERROR(__xludf.DUMMYFUNCTION("""COMPUTED_VALUE"""),92.0)</f>
        <v>92</v>
      </c>
    </row>
    <row r="466">
      <c r="C466" s="8">
        <f>IFERROR(__xludf.DUMMYFUNCTION("""COMPUTED_VALUE"""),216.0)</f>
        <v>216</v>
      </c>
    </row>
    <row r="467">
      <c r="C467" s="8">
        <f>IFERROR(__xludf.DUMMYFUNCTION("""COMPUTED_VALUE"""),221.0)</f>
        <v>221</v>
      </c>
    </row>
    <row r="468">
      <c r="C468" s="8">
        <f>IFERROR(__xludf.DUMMYFUNCTION("""COMPUTED_VALUE"""),0.0)</f>
        <v>0</v>
      </c>
    </row>
    <row r="469">
      <c r="C469" s="8">
        <f>IFERROR(__xludf.DUMMYFUNCTION("""COMPUTED_VALUE"""),980.0)</f>
        <v>980</v>
      </c>
    </row>
    <row r="470">
      <c r="C470" s="8">
        <f>IFERROR(__xludf.DUMMYFUNCTION("""COMPUTED_VALUE"""),130.0)</f>
        <v>130</v>
      </c>
    </row>
    <row r="471">
      <c r="C471" s="8">
        <f>IFERROR(__xludf.DUMMYFUNCTION("""COMPUTED_VALUE"""),1197.0)</f>
        <v>1197</v>
      </c>
    </row>
    <row r="472">
      <c r="C472" s="8">
        <f>IFERROR(__xludf.DUMMYFUNCTION("""COMPUTED_VALUE"""),585.0)</f>
        <v>585</v>
      </c>
    </row>
    <row r="473">
      <c r="C473" s="8">
        <f>IFERROR(__xludf.DUMMYFUNCTION("""COMPUTED_VALUE"""),1213.0)</f>
        <v>1213</v>
      </c>
    </row>
    <row r="474">
      <c r="C474" s="8">
        <f>IFERROR(__xludf.DUMMYFUNCTION("""COMPUTED_VALUE"""),63.0)</f>
        <v>63</v>
      </c>
    </row>
    <row r="475">
      <c r="C475" s="8">
        <f>IFERROR(__xludf.DUMMYFUNCTION("""COMPUTED_VALUE"""),157.0)</f>
        <v>157</v>
      </c>
    </row>
    <row r="476">
      <c r="C476" s="8">
        <f>IFERROR(__xludf.DUMMYFUNCTION("""COMPUTED_VALUE"""),213.0)</f>
        <v>213</v>
      </c>
    </row>
    <row r="477">
      <c r="C477" s="8">
        <f>IFERROR(__xludf.DUMMYFUNCTION("""COMPUTED_VALUE"""),993.0)</f>
        <v>993</v>
      </c>
    </row>
    <row r="478">
      <c r="C478" s="8">
        <f>IFERROR(__xludf.DUMMYFUNCTION("""COMPUTED_VALUE"""),1123.0)</f>
        <v>1123</v>
      </c>
    </row>
    <row r="479">
      <c r="C479" s="8">
        <f>IFERROR(__xludf.DUMMYFUNCTION("""COMPUTED_VALUE"""),588.0)</f>
        <v>588</v>
      </c>
    </row>
    <row r="480">
      <c r="C480" s="8">
        <f>IFERROR(__xludf.DUMMYFUNCTION("""COMPUTED_VALUE"""),450.0)</f>
        <v>450</v>
      </c>
    </row>
    <row r="481">
      <c r="C481" s="8">
        <f>IFERROR(__xludf.DUMMYFUNCTION("""COMPUTED_VALUE"""),256.0)</f>
        <v>256</v>
      </c>
    </row>
    <row r="482">
      <c r="C482" s="8">
        <f>IFERROR(__xludf.DUMMYFUNCTION("""COMPUTED_VALUE"""),1021.0)</f>
        <v>1021</v>
      </c>
    </row>
    <row r="483">
      <c r="C483" s="8">
        <f>IFERROR(__xludf.DUMMYFUNCTION("""COMPUTED_VALUE"""),90.0)</f>
        <v>90</v>
      </c>
    </row>
    <row r="484">
      <c r="C484" s="8">
        <f>IFERROR(__xludf.DUMMYFUNCTION("""COMPUTED_VALUE"""),1420.0)</f>
        <v>1420</v>
      </c>
    </row>
    <row r="485">
      <c r="C485" s="8">
        <f>IFERROR(__xludf.DUMMYFUNCTION("""COMPUTED_VALUE"""),47.0)</f>
        <v>47</v>
      </c>
    </row>
    <row r="486">
      <c r="C486" s="8">
        <f>IFERROR(__xludf.DUMMYFUNCTION("""COMPUTED_VALUE"""),386.0)</f>
        <v>386</v>
      </c>
    </row>
    <row r="487">
      <c r="C487" s="8">
        <f>IFERROR(__xludf.DUMMYFUNCTION("""COMPUTED_VALUE"""),843.0)</f>
        <v>843</v>
      </c>
    </row>
    <row r="488">
      <c r="C488" s="8">
        <f>IFERROR(__xludf.DUMMYFUNCTION("""COMPUTED_VALUE"""),1188.0)</f>
        <v>1188</v>
      </c>
    </row>
    <row r="489">
      <c r="C489" s="8">
        <f>IFERROR(__xludf.DUMMYFUNCTION("""COMPUTED_VALUE"""),1466.0)</f>
        <v>1466</v>
      </c>
    </row>
    <row r="490">
      <c r="C490" s="8">
        <f>IFERROR(__xludf.DUMMYFUNCTION("""COMPUTED_VALUE"""),807.0)</f>
        <v>807</v>
      </c>
    </row>
    <row r="491">
      <c r="C491" s="8">
        <f>IFERROR(__xludf.DUMMYFUNCTION("""COMPUTED_VALUE"""),596.0)</f>
        <v>596</v>
      </c>
    </row>
    <row r="492">
      <c r="C492" s="8">
        <f>IFERROR(__xludf.DUMMYFUNCTION("""COMPUTED_VALUE"""),416.0)</f>
        <v>416</v>
      </c>
    </row>
    <row r="493">
      <c r="C493" s="8">
        <f>IFERROR(__xludf.DUMMYFUNCTION("""COMPUTED_VALUE"""),23.0)</f>
        <v>23</v>
      </c>
    </row>
    <row r="494">
      <c r="C494" s="8">
        <f>IFERROR(__xludf.DUMMYFUNCTION("""COMPUTED_VALUE"""),32.0)</f>
        <v>32</v>
      </c>
    </row>
    <row r="495">
      <c r="C495" s="8">
        <f>IFERROR(__xludf.DUMMYFUNCTION("""COMPUTED_VALUE"""),62.0)</f>
        <v>62</v>
      </c>
    </row>
    <row r="496">
      <c r="C496" s="8">
        <f>IFERROR(__xludf.DUMMYFUNCTION("""COMPUTED_VALUE"""),1289.0)</f>
        <v>1289</v>
      </c>
    </row>
    <row r="497">
      <c r="C497" s="8">
        <f>IFERROR(__xludf.DUMMYFUNCTION("""COMPUTED_VALUE"""),317.0)</f>
        <v>317</v>
      </c>
    </row>
    <row r="498">
      <c r="C498" s="8">
        <f>IFERROR(__xludf.DUMMYFUNCTION("""COMPUTED_VALUE"""),368.0)</f>
        <v>368</v>
      </c>
    </row>
    <row r="499">
      <c r="C499" s="8">
        <f>IFERROR(__xludf.DUMMYFUNCTION("""COMPUTED_VALUE"""),491.0)</f>
        <v>491</v>
      </c>
    </row>
    <row r="500">
      <c r="C500" s="8">
        <f>IFERROR(__xludf.DUMMYFUNCTION("""COMPUTED_VALUE"""),907.0)</f>
        <v>907</v>
      </c>
    </row>
    <row r="501">
      <c r="C501" s="8">
        <f>IFERROR(__xludf.DUMMYFUNCTION("""COMPUTED_VALUE"""),1386.0)</f>
        <v>1386</v>
      </c>
    </row>
    <row r="502">
      <c r="C502" s="8">
        <f>IFERROR(__xludf.DUMMYFUNCTION("""COMPUTED_VALUE"""),114.0)</f>
        <v>114</v>
      </c>
    </row>
    <row r="503">
      <c r="C503" s="8">
        <f>IFERROR(__xludf.DUMMYFUNCTION("""COMPUTED_VALUE"""),1620.0)</f>
        <v>1620</v>
      </c>
    </row>
    <row r="504">
      <c r="C504" s="8">
        <f>IFERROR(__xludf.DUMMYFUNCTION("""COMPUTED_VALUE"""),39.0)</f>
        <v>39</v>
      </c>
    </row>
    <row r="505">
      <c r="C505" s="8">
        <f>IFERROR(__xludf.DUMMYFUNCTION("""COMPUTED_VALUE"""),344.0)</f>
        <v>344</v>
      </c>
    </row>
    <row r="506">
      <c r="C506" s="8">
        <f>IFERROR(__xludf.DUMMYFUNCTION("""COMPUTED_VALUE"""),1342.0)</f>
        <v>1342</v>
      </c>
    </row>
    <row r="507">
      <c r="C507" s="8">
        <f>IFERROR(__xludf.DUMMYFUNCTION("""COMPUTED_VALUE"""),43.0)</f>
        <v>43</v>
      </c>
    </row>
    <row r="508">
      <c r="C508" s="8">
        <f>IFERROR(__xludf.DUMMYFUNCTION("""COMPUTED_VALUE"""),281.0)</f>
        <v>281</v>
      </c>
    </row>
    <row r="509">
      <c r="C509" s="8">
        <f>IFERROR(__xludf.DUMMYFUNCTION("""COMPUTED_VALUE"""),12.0)</f>
        <v>12</v>
      </c>
    </row>
    <row r="510">
      <c r="C510" s="8">
        <f>IFERROR(__xludf.DUMMYFUNCTION("""COMPUTED_VALUE"""),1202.0)</f>
        <v>1202</v>
      </c>
    </row>
    <row r="511">
      <c r="C511" s="8">
        <f>IFERROR(__xludf.DUMMYFUNCTION("""COMPUTED_VALUE"""),257.0)</f>
        <v>257</v>
      </c>
    </row>
    <row r="512">
      <c r="C512" s="8">
        <f>IFERROR(__xludf.DUMMYFUNCTION("""COMPUTED_VALUE"""),1357.0)</f>
        <v>1357</v>
      </c>
    </row>
    <row r="513">
      <c r="C513" s="8">
        <f>IFERROR(__xludf.DUMMYFUNCTION("""COMPUTED_VALUE"""),203.0)</f>
        <v>203</v>
      </c>
    </row>
    <row r="514">
      <c r="C514" s="8">
        <f>IFERROR(__xludf.DUMMYFUNCTION("""COMPUTED_VALUE"""),465.0)</f>
        <v>465</v>
      </c>
    </row>
    <row r="515">
      <c r="C515" s="8">
        <f>IFERROR(__xludf.DUMMYFUNCTION("""COMPUTED_VALUE"""),174.0)</f>
        <v>174</v>
      </c>
    </row>
    <row r="516">
      <c r="C516" s="8">
        <f>IFERROR(__xludf.DUMMYFUNCTION("""COMPUTED_VALUE"""),350.0)</f>
        <v>350</v>
      </c>
    </row>
    <row r="517">
      <c r="C517" s="8">
        <f>IFERROR(__xludf.DUMMYFUNCTION("""COMPUTED_VALUE"""),833.0)</f>
        <v>833</v>
      </c>
    </row>
    <row r="518">
      <c r="C518" s="8">
        <f>IFERROR(__xludf.DUMMYFUNCTION("""COMPUTED_VALUE"""),125.0)</f>
        <v>125</v>
      </c>
    </row>
    <row r="519">
      <c r="C519" s="8">
        <f>IFERROR(__xludf.DUMMYFUNCTION("""COMPUTED_VALUE"""),54.0)</f>
        <v>54</v>
      </c>
    </row>
    <row r="520">
      <c r="C520" s="8">
        <f>IFERROR(__xludf.DUMMYFUNCTION("""COMPUTED_VALUE"""),390.0)</f>
        <v>390</v>
      </c>
    </row>
    <row r="521">
      <c r="C521" s="8">
        <f>IFERROR(__xludf.DUMMYFUNCTION("""COMPUTED_VALUE"""),687.0)</f>
        <v>687</v>
      </c>
    </row>
    <row r="522">
      <c r="C522" s="8">
        <f>IFERROR(__xludf.DUMMYFUNCTION("""COMPUTED_VALUE"""),339.0)</f>
        <v>339</v>
      </c>
    </row>
    <row r="523">
      <c r="C523" s="8">
        <f>IFERROR(__xludf.DUMMYFUNCTION("""COMPUTED_VALUE"""),628.0)</f>
        <v>628</v>
      </c>
    </row>
    <row r="524">
      <c r="C524" s="8">
        <f>IFERROR(__xludf.DUMMYFUNCTION("""COMPUTED_VALUE"""),819.0)</f>
        <v>819</v>
      </c>
    </row>
    <row r="525">
      <c r="C525" s="8">
        <f>IFERROR(__xludf.DUMMYFUNCTION("""COMPUTED_VALUE"""),261.0)</f>
        <v>261</v>
      </c>
    </row>
    <row r="526">
      <c r="C526" s="8">
        <f>IFERROR(__xludf.DUMMYFUNCTION("""COMPUTED_VALUE"""),1341.0)</f>
        <v>1341</v>
      </c>
    </row>
    <row r="527">
      <c r="C527" s="8">
        <f>IFERROR(__xludf.DUMMYFUNCTION("""COMPUTED_VALUE"""),840.0)</f>
        <v>840</v>
      </c>
    </row>
    <row r="528">
      <c r="C528" s="8">
        <f>IFERROR(__xludf.DUMMYFUNCTION("""COMPUTED_VALUE"""),643.0)</f>
        <v>643</v>
      </c>
    </row>
    <row r="529">
      <c r="C529" s="8">
        <f>IFERROR(__xludf.DUMMYFUNCTION("""COMPUTED_VALUE"""),414.0)</f>
        <v>414</v>
      </c>
    </row>
    <row r="530">
      <c r="C530" s="8">
        <f>IFERROR(__xludf.DUMMYFUNCTION("""COMPUTED_VALUE"""),82.0)</f>
        <v>82</v>
      </c>
    </row>
    <row r="531">
      <c r="C531" s="8">
        <f>IFERROR(__xludf.DUMMYFUNCTION("""COMPUTED_VALUE"""),373.0)</f>
        <v>373</v>
      </c>
    </row>
    <row r="532">
      <c r="C532" s="8">
        <f>IFERROR(__xludf.DUMMYFUNCTION("""COMPUTED_VALUE"""),428.0)</f>
        <v>428</v>
      </c>
    </row>
    <row r="533">
      <c r="C533" s="8">
        <f>IFERROR(__xludf.DUMMYFUNCTION("""COMPUTED_VALUE"""),1315.0)</f>
        <v>1315</v>
      </c>
    </row>
    <row r="534">
      <c r="C534" s="8">
        <f>IFERROR(__xludf.DUMMYFUNCTION("""COMPUTED_VALUE"""),570.0)</f>
        <v>570</v>
      </c>
    </row>
    <row r="535">
      <c r="C535" s="8">
        <f>IFERROR(__xludf.DUMMYFUNCTION("""COMPUTED_VALUE"""),1070.0)</f>
        <v>1070</v>
      </c>
    </row>
    <row r="536">
      <c r="C536" s="8">
        <f>IFERROR(__xludf.DUMMYFUNCTION("""COMPUTED_VALUE"""),686.0)</f>
        <v>686</v>
      </c>
    </row>
    <row r="537">
      <c r="C537" s="8">
        <f>IFERROR(__xludf.DUMMYFUNCTION("""COMPUTED_VALUE"""),893.0)</f>
        <v>893</v>
      </c>
    </row>
    <row r="538">
      <c r="C538" s="8">
        <f>IFERROR(__xludf.DUMMYFUNCTION("""COMPUTED_VALUE"""),70.0)</f>
        <v>70</v>
      </c>
    </row>
    <row r="539">
      <c r="C539" s="8">
        <f>IFERROR(__xludf.DUMMYFUNCTION("""COMPUTED_VALUE"""),728.0)</f>
        <v>728</v>
      </c>
    </row>
    <row r="540">
      <c r="C540" s="8">
        <f>IFERROR(__xludf.DUMMYFUNCTION("""COMPUTED_VALUE"""),70.0)</f>
        <v>70</v>
      </c>
    </row>
    <row r="541">
      <c r="C541" s="8">
        <f>IFERROR(__xludf.DUMMYFUNCTION("""COMPUTED_VALUE"""),358.0)</f>
        <v>358</v>
      </c>
    </row>
    <row r="542">
      <c r="C542" s="8">
        <f>IFERROR(__xludf.DUMMYFUNCTION("""COMPUTED_VALUE"""),1233.0)</f>
        <v>1233</v>
      </c>
    </row>
    <row r="543">
      <c r="C543" s="8">
        <f>IFERROR(__xludf.DUMMYFUNCTION("""COMPUTED_VALUE"""),189.0)</f>
        <v>189</v>
      </c>
    </row>
    <row r="544">
      <c r="C544" s="8">
        <f>IFERROR(__xludf.DUMMYFUNCTION("""COMPUTED_VALUE"""),1247.0)</f>
        <v>1247</v>
      </c>
    </row>
    <row r="545">
      <c r="C545" s="8">
        <f>IFERROR(__xludf.DUMMYFUNCTION("""COMPUTED_VALUE"""),244.0)</f>
        <v>244</v>
      </c>
    </row>
    <row r="546">
      <c r="C546" s="8">
        <f>IFERROR(__xludf.DUMMYFUNCTION("""COMPUTED_VALUE"""),1043.0)</f>
        <v>1043</v>
      </c>
    </row>
    <row r="547">
      <c r="C547" s="8">
        <f>IFERROR(__xludf.DUMMYFUNCTION("""COMPUTED_VALUE"""),1135.0)</f>
        <v>1135</v>
      </c>
    </row>
    <row r="548">
      <c r="C548" s="8">
        <f>IFERROR(__xludf.DUMMYFUNCTION("""COMPUTED_VALUE"""),42.0)</f>
        <v>42</v>
      </c>
    </row>
    <row r="549">
      <c r="C549" s="8">
        <f>IFERROR(__xludf.DUMMYFUNCTION("""COMPUTED_VALUE"""),531.0)</f>
        <v>531</v>
      </c>
    </row>
    <row r="550">
      <c r="C550" s="8">
        <f>IFERROR(__xludf.DUMMYFUNCTION("""COMPUTED_VALUE"""),962.0)</f>
        <v>962</v>
      </c>
    </row>
    <row r="551">
      <c r="C551" s="8">
        <f>IFERROR(__xludf.DUMMYFUNCTION("""COMPUTED_VALUE"""),35.0)</f>
        <v>35</v>
      </c>
    </row>
    <row r="552">
      <c r="C552" s="8">
        <f>IFERROR(__xludf.DUMMYFUNCTION("""COMPUTED_VALUE"""),30.0)</f>
        <v>30</v>
      </c>
    </row>
    <row r="553">
      <c r="C553" s="8">
        <f>IFERROR(__xludf.DUMMYFUNCTION("""COMPUTED_VALUE"""),1462.0)</f>
        <v>1462</v>
      </c>
    </row>
    <row r="554">
      <c r="C554" s="8">
        <f>IFERROR(__xludf.DUMMYFUNCTION("""COMPUTED_VALUE"""),946.0)</f>
        <v>946</v>
      </c>
    </row>
    <row r="555">
      <c r="C555" s="8">
        <f>IFERROR(__xludf.DUMMYFUNCTION("""COMPUTED_VALUE"""),856.0)</f>
        <v>856</v>
      </c>
    </row>
    <row r="556">
      <c r="C556" s="8">
        <f>IFERROR(__xludf.DUMMYFUNCTION("""COMPUTED_VALUE"""),145.0)</f>
        <v>145</v>
      </c>
    </row>
    <row r="557">
      <c r="C557" s="8">
        <f>IFERROR(__xludf.DUMMYFUNCTION("""COMPUTED_VALUE"""),386.0)</f>
        <v>386</v>
      </c>
    </row>
    <row r="558">
      <c r="C558" s="8">
        <f>IFERROR(__xludf.DUMMYFUNCTION("""COMPUTED_VALUE"""),1134.0)</f>
        <v>1134</v>
      </c>
    </row>
    <row r="559">
      <c r="C559" s="8">
        <f>IFERROR(__xludf.DUMMYFUNCTION("""COMPUTED_VALUE"""),1071.0)</f>
        <v>1071</v>
      </c>
    </row>
    <row r="560">
      <c r="C560" s="8">
        <f>IFERROR(__xludf.DUMMYFUNCTION("""COMPUTED_VALUE"""),379.0)</f>
        <v>379</v>
      </c>
    </row>
    <row r="561">
      <c r="C561" s="8">
        <f>IFERROR(__xludf.DUMMYFUNCTION("""COMPUTED_VALUE"""),740.0)</f>
        <v>740</v>
      </c>
    </row>
    <row r="562">
      <c r="C562" s="8">
        <f>IFERROR(__xludf.DUMMYFUNCTION("""COMPUTED_VALUE"""),175.0)</f>
        <v>175</v>
      </c>
    </row>
    <row r="563">
      <c r="C563" s="8">
        <f>IFERROR(__xludf.DUMMYFUNCTION("""COMPUTED_VALUE"""),1205.0)</f>
        <v>1205</v>
      </c>
    </row>
    <row r="564">
      <c r="C564" s="8">
        <f>IFERROR(__xludf.DUMMYFUNCTION("""COMPUTED_VALUE"""),234.0)</f>
        <v>234</v>
      </c>
    </row>
    <row r="565">
      <c r="C565" s="8">
        <f>IFERROR(__xludf.DUMMYFUNCTION("""COMPUTED_VALUE"""),354.0)</f>
        <v>354</v>
      </c>
    </row>
    <row r="566">
      <c r="C566" s="8">
        <f>IFERROR(__xludf.DUMMYFUNCTION("""COMPUTED_VALUE"""),5.0)</f>
        <v>5</v>
      </c>
    </row>
    <row r="567">
      <c r="C567" s="8">
        <f>IFERROR(__xludf.DUMMYFUNCTION("""COMPUTED_VALUE"""),1028.0)</f>
        <v>1028</v>
      </c>
    </row>
    <row r="568">
      <c r="C568" s="8">
        <f>IFERROR(__xludf.DUMMYFUNCTION("""COMPUTED_VALUE"""),506.0)</f>
        <v>506</v>
      </c>
    </row>
    <row r="569">
      <c r="C569" s="8">
        <f>IFERROR(__xludf.DUMMYFUNCTION("""COMPUTED_VALUE"""),58.0)</f>
        <v>58</v>
      </c>
    </row>
    <row r="570">
      <c r="C570" s="8">
        <f>IFERROR(__xludf.DUMMYFUNCTION("""COMPUTED_VALUE"""),433.0)</f>
        <v>433</v>
      </c>
    </row>
    <row r="571">
      <c r="C571" s="8">
        <f>IFERROR(__xludf.DUMMYFUNCTION("""COMPUTED_VALUE"""),1055.0)</f>
        <v>1055</v>
      </c>
    </row>
    <row r="572">
      <c r="C572" s="8">
        <f>IFERROR(__xludf.DUMMYFUNCTION("""COMPUTED_VALUE"""),749.0)</f>
        <v>749</v>
      </c>
    </row>
    <row r="573">
      <c r="C573" s="8">
        <f>IFERROR(__xludf.DUMMYFUNCTION("""COMPUTED_VALUE"""),854.0)</f>
        <v>854</v>
      </c>
    </row>
    <row r="574">
      <c r="C574" s="8">
        <f>IFERROR(__xludf.DUMMYFUNCTION("""COMPUTED_VALUE"""),99.0)</f>
        <v>99</v>
      </c>
    </row>
    <row r="575">
      <c r="C575" s="8">
        <f>IFERROR(__xludf.DUMMYFUNCTION("""COMPUTED_VALUE"""),298.0)</f>
        <v>298</v>
      </c>
    </row>
    <row r="576">
      <c r="C576" s="8">
        <f>IFERROR(__xludf.DUMMYFUNCTION("""COMPUTED_VALUE"""),1248.0)</f>
        <v>1248</v>
      </c>
    </row>
    <row r="577">
      <c r="C577" s="8">
        <f>IFERROR(__xludf.DUMMYFUNCTION("""COMPUTED_VALUE"""),619.0)</f>
        <v>619</v>
      </c>
    </row>
    <row r="578">
      <c r="C578" s="8">
        <f>IFERROR(__xludf.DUMMYFUNCTION("""COMPUTED_VALUE"""),62.0)</f>
        <v>62</v>
      </c>
    </row>
    <row r="579">
      <c r="C579" s="8">
        <f>IFERROR(__xludf.DUMMYFUNCTION("""COMPUTED_VALUE"""),181.0)</f>
        <v>181</v>
      </c>
    </row>
    <row r="580">
      <c r="C580" s="8">
        <f>IFERROR(__xludf.DUMMYFUNCTION("""COMPUTED_VALUE"""),258.0)</f>
        <v>258</v>
      </c>
    </row>
    <row r="581">
      <c r="C581" s="8">
        <f>IFERROR(__xludf.DUMMYFUNCTION("""COMPUTED_VALUE"""),42.0)</f>
        <v>42</v>
      </c>
    </row>
    <row r="582">
      <c r="C582" s="8">
        <f>IFERROR(__xludf.DUMMYFUNCTION("""COMPUTED_VALUE"""),130.0)</f>
        <v>130</v>
      </c>
    </row>
    <row r="583">
      <c r="C583" s="8">
        <f>IFERROR(__xludf.DUMMYFUNCTION("""COMPUTED_VALUE"""),1698.0)</f>
        <v>1698</v>
      </c>
    </row>
    <row r="584">
      <c r="C584" s="8">
        <f>IFERROR(__xludf.DUMMYFUNCTION("""COMPUTED_VALUE"""),1313.0)</f>
        <v>1313</v>
      </c>
    </row>
    <row r="585">
      <c r="C585" s="8">
        <f>IFERROR(__xludf.DUMMYFUNCTION("""COMPUTED_VALUE"""),672.0)</f>
        <v>672</v>
      </c>
    </row>
    <row r="586">
      <c r="C586" s="8">
        <f>IFERROR(__xludf.DUMMYFUNCTION("""COMPUTED_VALUE"""),129.0)</f>
        <v>129</v>
      </c>
    </row>
    <row r="587">
      <c r="C587" s="8">
        <f>IFERROR(__xludf.DUMMYFUNCTION("""COMPUTED_VALUE"""),222.0)</f>
        <v>222</v>
      </c>
    </row>
    <row r="588">
      <c r="C588" s="8">
        <f>IFERROR(__xludf.DUMMYFUNCTION("""COMPUTED_VALUE"""),127.0)</f>
        <v>127</v>
      </c>
    </row>
    <row r="589">
      <c r="C589" s="8">
        <f>IFERROR(__xludf.DUMMYFUNCTION("""COMPUTED_VALUE"""),636.0)</f>
        <v>636</v>
      </c>
    </row>
    <row r="590">
      <c r="C590" s="8">
        <f>IFERROR(__xludf.DUMMYFUNCTION("""COMPUTED_VALUE"""),846.0)</f>
        <v>846</v>
      </c>
    </row>
    <row r="591">
      <c r="C591" s="8">
        <f>IFERROR(__xludf.DUMMYFUNCTION("""COMPUTED_VALUE"""),24.0)</f>
        <v>24</v>
      </c>
    </row>
    <row r="592">
      <c r="C592" s="8">
        <f>IFERROR(__xludf.DUMMYFUNCTION("""COMPUTED_VALUE"""),1324.0)</f>
        <v>1324</v>
      </c>
    </row>
    <row r="593">
      <c r="C593" s="8">
        <f>IFERROR(__xludf.DUMMYFUNCTION("""COMPUTED_VALUE"""),946.0)</f>
        <v>946</v>
      </c>
    </row>
    <row r="594">
      <c r="C594" s="8">
        <f>IFERROR(__xludf.DUMMYFUNCTION("""COMPUTED_VALUE"""),622.0)</f>
        <v>622</v>
      </c>
    </row>
    <row r="595">
      <c r="C595" s="8">
        <f>IFERROR(__xludf.DUMMYFUNCTION("""COMPUTED_VALUE"""),689.0)</f>
        <v>689</v>
      </c>
    </row>
    <row r="596">
      <c r="C596" s="8">
        <f>IFERROR(__xludf.DUMMYFUNCTION("""COMPUTED_VALUE"""),168.0)</f>
        <v>168</v>
      </c>
    </row>
    <row r="597">
      <c r="C597" s="8">
        <f>IFERROR(__xludf.DUMMYFUNCTION("""COMPUTED_VALUE"""),329.0)</f>
        <v>329</v>
      </c>
    </row>
    <row r="598">
      <c r="C598" s="8">
        <f>IFERROR(__xludf.DUMMYFUNCTION("""COMPUTED_VALUE"""),301.0)</f>
        <v>301</v>
      </c>
    </row>
    <row r="599">
      <c r="C599" s="8">
        <f>IFERROR(__xludf.DUMMYFUNCTION("""COMPUTED_VALUE"""),458.0)</f>
        <v>458</v>
      </c>
    </row>
    <row r="600">
      <c r="C600" s="8">
        <f>IFERROR(__xludf.DUMMYFUNCTION("""COMPUTED_VALUE"""),173.0)</f>
        <v>173</v>
      </c>
    </row>
    <row r="601">
      <c r="C601" s="8">
        <f>IFERROR(__xludf.DUMMYFUNCTION("""COMPUTED_VALUE"""),591.0)</f>
        <v>591</v>
      </c>
    </row>
    <row r="602">
      <c r="C602" s="8">
        <f>IFERROR(__xludf.DUMMYFUNCTION("""COMPUTED_VALUE"""),772.0)</f>
        <v>772</v>
      </c>
    </row>
    <row r="603">
      <c r="C603" s="8">
        <f>IFERROR(__xludf.DUMMYFUNCTION("""COMPUTED_VALUE"""),93.0)</f>
        <v>93</v>
      </c>
    </row>
    <row r="604">
      <c r="C604" s="8">
        <f>IFERROR(__xludf.DUMMYFUNCTION("""COMPUTED_VALUE"""),282.0)</f>
        <v>282</v>
      </c>
    </row>
    <row r="605">
      <c r="C605" s="8">
        <f>IFERROR(__xludf.DUMMYFUNCTION("""COMPUTED_VALUE"""),8.0)</f>
        <v>8</v>
      </c>
    </row>
    <row r="606">
      <c r="C606" s="8">
        <f>IFERROR(__xludf.DUMMYFUNCTION("""COMPUTED_VALUE"""),320.0)</f>
        <v>320</v>
      </c>
    </row>
    <row r="607">
      <c r="C607" s="8">
        <f>IFERROR(__xludf.DUMMYFUNCTION("""COMPUTED_VALUE"""),106.0)</f>
        <v>106</v>
      </c>
    </row>
    <row r="608">
      <c r="C608" s="8">
        <f>IFERROR(__xludf.DUMMYFUNCTION("""COMPUTED_VALUE"""),233.0)</f>
        <v>233</v>
      </c>
    </row>
    <row r="609">
      <c r="C609" s="8">
        <f>IFERROR(__xludf.DUMMYFUNCTION("""COMPUTED_VALUE"""),412.0)</f>
        <v>412</v>
      </c>
    </row>
    <row r="610">
      <c r="C610" s="8">
        <f>IFERROR(__xludf.DUMMYFUNCTION("""COMPUTED_VALUE"""),556.0)</f>
        <v>556</v>
      </c>
    </row>
    <row r="611">
      <c r="C611" s="8">
        <f>IFERROR(__xludf.DUMMYFUNCTION("""COMPUTED_VALUE"""),2.0)</f>
        <v>2</v>
      </c>
    </row>
    <row r="612">
      <c r="C612" s="8">
        <f>IFERROR(__xludf.DUMMYFUNCTION("""COMPUTED_VALUE"""),522.0)</f>
        <v>522</v>
      </c>
    </row>
    <row r="613">
      <c r="C613" s="8">
        <f>IFERROR(__xludf.DUMMYFUNCTION("""COMPUTED_VALUE"""),369.0)</f>
        <v>369</v>
      </c>
    </row>
    <row r="614">
      <c r="C614" s="8">
        <f>IFERROR(__xludf.DUMMYFUNCTION("""COMPUTED_VALUE"""),8.0)</f>
        <v>8</v>
      </c>
    </row>
    <row r="615">
      <c r="C615" s="8">
        <f>IFERROR(__xludf.DUMMYFUNCTION("""COMPUTED_VALUE"""),1371.0)</f>
        <v>1371</v>
      </c>
    </row>
    <row r="616">
      <c r="C616" s="8">
        <f>IFERROR(__xludf.DUMMYFUNCTION("""COMPUTED_VALUE"""),899.0)</f>
        <v>899</v>
      </c>
    </row>
    <row r="617">
      <c r="C617" s="8">
        <f>IFERROR(__xludf.DUMMYFUNCTION("""COMPUTED_VALUE"""),503.0)</f>
        <v>503</v>
      </c>
    </row>
    <row r="618">
      <c r="C618" s="8">
        <f>IFERROR(__xludf.DUMMYFUNCTION("""COMPUTED_VALUE"""),568.0)</f>
        <v>568</v>
      </c>
    </row>
    <row r="619">
      <c r="C619" s="8">
        <f>IFERROR(__xludf.DUMMYFUNCTION("""COMPUTED_VALUE"""),667.0)</f>
        <v>667</v>
      </c>
    </row>
    <row r="620">
      <c r="C620" s="8">
        <f>IFERROR(__xludf.DUMMYFUNCTION("""COMPUTED_VALUE"""),1199.0)</f>
        <v>1199</v>
      </c>
    </row>
    <row r="621">
      <c r="C621" s="8">
        <f>IFERROR(__xludf.DUMMYFUNCTION("""COMPUTED_VALUE"""),92.0)</f>
        <v>92</v>
      </c>
    </row>
    <row r="622">
      <c r="C622" s="8">
        <f>IFERROR(__xludf.DUMMYFUNCTION("""COMPUTED_VALUE"""),115.0)</f>
        <v>115</v>
      </c>
    </row>
    <row r="623">
      <c r="C623" s="8">
        <f>IFERROR(__xludf.DUMMYFUNCTION("""COMPUTED_VALUE"""),899.0)</f>
        <v>899</v>
      </c>
    </row>
    <row r="624">
      <c r="C624" s="8">
        <f>IFERROR(__xludf.DUMMYFUNCTION("""COMPUTED_VALUE"""),952.0)</f>
        <v>952</v>
      </c>
    </row>
    <row r="625">
      <c r="C625" s="8">
        <f>IFERROR(__xludf.DUMMYFUNCTION("""COMPUTED_VALUE"""),81.0)</f>
        <v>81</v>
      </c>
    </row>
    <row r="626">
      <c r="C626" s="8">
        <f>IFERROR(__xludf.DUMMYFUNCTION("""COMPUTED_VALUE"""),629.0)</f>
        <v>629</v>
      </c>
    </row>
    <row r="627">
      <c r="C627" s="8">
        <f>IFERROR(__xludf.DUMMYFUNCTION("""COMPUTED_VALUE"""),175.0)</f>
        <v>175</v>
      </c>
    </row>
    <row r="628">
      <c r="C628" s="8">
        <f>IFERROR(__xludf.DUMMYFUNCTION("""COMPUTED_VALUE"""),274.0)</f>
        <v>274</v>
      </c>
    </row>
    <row r="629">
      <c r="C629" s="8">
        <f>IFERROR(__xludf.DUMMYFUNCTION("""COMPUTED_VALUE"""),763.0)</f>
        <v>763</v>
      </c>
    </row>
    <row r="630">
      <c r="C630" s="8">
        <f>IFERROR(__xludf.DUMMYFUNCTION("""COMPUTED_VALUE"""),204.0)</f>
        <v>204</v>
      </c>
    </row>
    <row r="631">
      <c r="C631" s="8">
        <f>IFERROR(__xludf.DUMMYFUNCTION("""COMPUTED_VALUE"""),339.0)</f>
        <v>339</v>
      </c>
    </row>
    <row r="632">
      <c r="C632" s="8">
        <f>IFERROR(__xludf.DUMMYFUNCTION("""COMPUTED_VALUE"""),236.0)</f>
        <v>236</v>
      </c>
    </row>
    <row r="633">
      <c r="C633" s="8">
        <f>IFERROR(__xludf.DUMMYFUNCTION("""COMPUTED_VALUE"""),317.0)</f>
        <v>317</v>
      </c>
    </row>
    <row r="634">
      <c r="C634" s="8">
        <f>IFERROR(__xludf.DUMMYFUNCTION("""COMPUTED_VALUE"""),257.0)</f>
        <v>257</v>
      </c>
    </row>
    <row r="635">
      <c r="C635" s="8">
        <f>IFERROR(__xludf.DUMMYFUNCTION("""COMPUTED_VALUE"""),731.0)</f>
        <v>731</v>
      </c>
    </row>
    <row r="636">
      <c r="C636" s="8">
        <f>IFERROR(__xludf.DUMMYFUNCTION("""COMPUTED_VALUE"""),1082.0)</f>
        <v>1082</v>
      </c>
    </row>
    <row r="637">
      <c r="C637" s="8">
        <f>IFERROR(__xludf.DUMMYFUNCTION("""COMPUTED_VALUE"""),1724.0)</f>
        <v>1724</v>
      </c>
    </row>
    <row r="638">
      <c r="C638" s="8">
        <f>IFERROR(__xludf.DUMMYFUNCTION("""COMPUTED_VALUE"""),211.0)</f>
        <v>211</v>
      </c>
    </row>
    <row r="639">
      <c r="C639" s="8">
        <f>IFERROR(__xludf.DUMMYFUNCTION("""COMPUTED_VALUE"""),516.0)</f>
        <v>516</v>
      </c>
    </row>
    <row r="640">
      <c r="C640" s="8">
        <f>IFERROR(__xludf.DUMMYFUNCTION("""COMPUTED_VALUE"""),165.0)</f>
        <v>165</v>
      </c>
    </row>
    <row r="641">
      <c r="C641" s="8">
        <f>IFERROR(__xludf.DUMMYFUNCTION("""COMPUTED_VALUE"""),91.0)</f>
        <v>91</v>
      </c>
    </row>
    <row r="642">
      <c r="C642" s="8">
        <f>IFERROR(__xludf.DUMMYFUNCTION("""COMPUTED_VALUE"""),334.0)</f>
        <v>334</v>
      </c>
    </row>
    <row r="643">
      <c r="C643" s="8">
        <f>IFERROR(__xludf.DUMMYFUNCTION("""COMPUTED_VALUE"""),1216.0)</f>
        <v>1216</v>
      </c>
    </row>
    <row r="644">
      <c r="C644" s="8">
        <f>IFERROR(__xludf.DUMMYFUNCTION("""COMPUTED_VALUE"""),101.0)</f>
        <v>101</v>
      </c>
    </row>
    <row r="645">
      <c r="C645" s="8">
        <f>IFERROR(__xludf.DUMMYFUNCTION("""COMPUTED_VALUE"""),21.0)</f>
        <v>21</v>
      </c>
    </row>
    <row r="646">
      <c r="C646" s="8">
        <f>IFERROR(__xludf.DUMMYFUNCTION("""COMPUTED_VALUE"""),1340.0)</f>
        <v>1340</v>
      </c>
    </row>
    <row r="647">
      <c r="C647" s="8">
        <f>IFERROR(__xludf.DUMMYFUNCTION("""COMPUTED_VALUE"""),235.0)</f>
        <v>235</v>
      </c>
    </row>
    <row r="648">
      <c r="C648" s="8">
        <f>IFERROR(__xludf.DUMMYFUNCTION("""COMPUTED_VALUE"""),336.0)</f>
        <v>336</v>
      </c>
    </row>
    <row r="649">
      <c r="C649" s="8">
        <f>IFERROR(__xludf.DUMMYFUNCTION("""COMPUTED_VALUE"""),1351.0)</f>
        <v>1351</v>
      </c>
    </row>
    <row r="650">
      <c r="C650" s="8">
        <f>IFERROR(__xludf.DUMMYFUNCTION("""COMPUTED_VALUE"""),723.0)</f>
        <v>723</v>
      </c>
    </row>
    <row r="651">
      <c r="C651" s="8">
        <f>IFERROR(__xludf.DUMMYFUNCTION("""COMPUTED_VALUE"""),1745.0)</f>
        <v>1745</v>
      </c>
    </row>
    <row r="652">
      <c r="C652" s="8">
        <f>IFERROR(__xludf.DUMMYFUNCTION("""COMPUTED_VALUE"""),183.0)</f>
        <v>183</v>
      </c>
    </row>
    <row r="653">
      <c r="C653" s="8">
        <f>IFERROR(__xludf.DUMMYFUNCTION("""COMPUTED_VALUE"""),841.0)</f>
        <v>841</v>
      </c>
    </row>
    <row r="654">
      <c r="C654" s="8">
        <f>IFERROR(__xludf.DUMMYFUNCTION("""COMPUTED_VALUE"""),104.0)</f>
        <v>104</v>
      </c>
    </row>
    <row r="655">
      <c r="C655" s="8">
        <f>IFERROR(__xludf.DUMMYFUNCTION("""COMPUTED_VALUE"""),172.0)</f>
        <v>172</v>
      </c>
    </row>
    <row r="656">
      <c r="C656" s="8">
        <f>IFERROR(__xludf.DUMMYFUNCTION("""COMPUTED_VALUE"""),1080.0)</f>
        <v>1080</v>
      </c>
    </row>
    <row r="657">
      <c r="C657" s="8">
        <f>IFERROR(__xludf.DUMMYFUNCTION("""COMPUTED_VALUE"""),180.0)</f>
        <v>180</v>
      </c>
    </row>
    <row r="658">
      <c r="C658" s="8">
        <f>IFERROR(__xludf.DUMMYFUNCTION("""COMPUTED_VALUE"""),493.0)</f>
        <v>493</v>
      </c>
    </row>
    <row r="659">
      <c r="C659" s="8">
        <f>IFERROR(__xludf.DUMMYFUNCTION("""COMPUTED_VALUE"""),798.0)</f>
        <v>798</v>
      </c>
    </row>
    <row r="660">
      <c r="C660" s="8">
        <f>IFERROR(__xludf.DUMMYFUNCTION("""COMPUTED_VALUE"""),1468.0)</f>
        <v>1468</v>
      </c>
    </row>
    <row r="661">
      <c r="C661" s="8">
        <f>IFERROR(__xludf.DUMMYFUNCTION("""COMPUTED_VALUE"""),45.0)</f>
        <v>45</v>
      </c>
    </row>
    <row r="662">
      <c r="C662" s="8">
        <f>IFERROR(__xludf.DUMMYFUNCTION("""COMPUTED_VALUE"""),1627.0)</f>
        <v>1627</v>
      </c>
    </row>
    <row r="663">
      <c r="C663" s="8">
        <f>IFERROR(__xludf.DUMMYFUNCTION("""COMPUTED_VALUE"""),59.0)</f>
        <v>59</v>
      </c>
    </row>
    <row r="664">
      <c r="C664" s="8">
        <f>IFERROR(__xludf.DUMMYFUNCTION("""COMPUTED_VALUE"""),58.0)</f>
        <v>58</v>
      </c>
    </row>
    <row r="665">
      <c r="C665" s="8">
        <f>IFERROR(__xludf.DUMMYFUNCTION("""COMPUTED_VALUE"""),368.0)</f>
        <v>368</v>
      </c>
    </row>
    <row r="666">
      <c r="C666" s="8">
        <f>IFERROR(__xludf.DUMMYFUNCTION("""COMPUTED_VALUE"""),560.0)</f>
        <v>560</v>
      </c>
    </row>
    <row r="667">
      <c r="C667" s="8">
        <f>IFERROR(__xludf.DUMMYFUNCTION("""COMPUTED_VALUE"""),166.0)</f>
        <v>166</v>
      </c>
    </row>
    <row r="668">
      <c r="C668" s="8">
        <f>IFERROR(__xludf.DUMMYFUNCTION("""COMPUTED_VALUE"""),1125.0)</f>
        <v>1125</v>
      </c>
    </row>
    <row r="669">
      <c r="C669" s="8">
        <f>IFERROR(__xludf.DUMMYFUNCTION("""COMPUTED_VALUE"""),136.0)</f>
        <v>136</v>
      </c>
    </row>
    <row r="670">
      <c r="C670" s="8">
        <f>IFERROR(__xludf.DUMMYFUNCTION("""COMPUTED_VALUE"""),26.0)</f>
        <v>26</v>
      </c>
    </row>
    <row r="671">
      <c r="C671" s="8">
        <f>IFERROR(__xludf.DUMMYFUNCTION("""COMPUTED_VALUE"""),1238.0)</f>
        <v>1238</v>
      </c>
    </row>
    <row r="672">
      <c r="C672" s="8">
        <f>IFERROR(__xludf.DUMMYFUNCTION("""COMPUTED_VALUE"""),1580.0)</f>
        <v>1580</v>
      </c>
    </row>
    <row r="673">
      <c r="C673" s="8">
        <f>IFERROR(__xludf.DUMMYFUNCTION("""COMPUTED_VALUE"""),420.0)</f>
        <v>420</v>
      </c>
    </row>
    <row r="674">
      <c r="C674" s="8">
        <f>IFERROR(__xludf.DUMMYFUNCTION("""COMPUTED_VALUE"""),1732.0)</f>
        <v>1732</v>
      </c>
    </row>
    <row r="675">
      <c r="C675" s="8">
        <f>IFERROR(__xludf.DUMMYFUNCTION("""COMPUTED_VALUE"""),155.0)</f>
        <v>155</v>
      </c>
    </row>
    <row r="676">
      <c r="C676" s="8">
        <f>IFERROR(__xludf.DUMMYFUNCTION("""COMPUTED_VALUE"""),55.0)</f>
        <v>55</v>
      </c>
    </row>
    <row r="677">
      <c r="C677" s="8">
        <f>IFERROR(__xludf.DUMMYFUNCTION("""COMPUTED_VALUE"""),293.0)</f>
        <v>293</v>
      </c>
    </row>
    <row r="678">
      <c r="C678" s="8">
        <f>IFERROR(__xludf.DUMMYFUNCTION("""COMPUTED_VALUE"""),751.0)</f>
        <v>751</v>
      </c>
    </row>
    <row r="679">
      <c r="C679" s="8">
        <f>IFERROR(__xludf.DUMMYFUNCTION("""COMPUTED_VALUE"""),194.0)</f>
        <v>194</v>
      </c>
    </row>
    <row r="680">
      <c r="C680" s="8">
        <f>IFERROR(__xludf.DUMMYFUNCTION("""COMPUTED_VALUE"""),1723.0)</f>
        <v>1723</v>
      </c>
    </row>
    <row r="681">
      <c r="C681" s="8">
        <f>IFERROR(__xludf.DUMMYFUNCTION("""COMPUTED_VALUE"""),175.0)</f>
        <v>175</v>
      </c>
    </row>
    <row r="682">
      <c r="C682" s="8">
        <f>IFERROR(__xludf.DUMMYFUNCTION("""COMPUTED_VALUE"""),11.0)</f>
        <v>11</v>
      </c>
    </row>
    <row r="683">
      <c r="C683" s="8">
        <f>IFERROR(__xludf.DUMMYFUNCTION("""COMPUTED_VALUE"""),30.0)</f>
        <v>30</v>
      </c>
    </row>
    <row r="684">
      <c r="C684" s="8">
        <f>IFERROR(__xludf.DUMMYFUNCTION("""COMPUTED_VALUE"""),10.0)</f>
        <v>10</v>
      </c>
    </row>
    <row r="685">
      <c r="C685" s="8">
        <f>IFERROR(__xludf.DUMMYFUNCTION("""COMPUTED_VALUE"""),307.0)</f>
        <v>307</v>
      </c>
    </row>
    <row r="686">
      <c r="C686" s="8">
        <f>IFERROR(__xludf.DUMMYFUNCTION("""COMPUTED_VALUE"""),57.0)</f>
        <v>57</v>
      </c>
    </row>
    <row r="687">
      <c r="C687" s="8">
        <f>IFERROR(__xludf.DUMMYFUNCTION("""COMPUTED_VALUE"""),66.0)</f>
        <v>66</v>
      </c>
    </row>
    <row r="688">
      <c r="C688" s="8">
        <f>IFERROR(__xludf.DUMMYFUNCTION("""COMPUTED_VALUE"""),704.0)</f>
        <v>704</v>
      </c>
    </row>
    <row r="689">
      <c r="C689" s="8">
        <f>IFERROR(__xludf.DUMMYFUNCTION("""COMPUTED_VALUE"""),285.0)</f>
        <v>285</v>
      </c>
    </row>
    <row r="690">
      <c r="C690" s="8">
        <f>IFERROR(__xludf.DUMMYFUNCTION("""COMPUTED_VALUE"""),685.0)</f>
        <v>685</v>
      </c>
    </row>
    <row r="691">
      <c r="C691" s="8">
        <f>IFERROR(__xludf.DUMMYFUNCTION("""COMPUTED_VALUE"""),241.0)</f>
        <v>241</v>
      </c>
    </row>
    <row r="692">
      <c r="C692" s="8">
        <f>IFERROR(__xludf.DUMMYFUNCTION("""COMPUTED_VALUE"""),565.0)</f>
        <v>565</v>
      </c>
    </row>
    <row r="693">
      <c r="C693" s="8">
        <f>IFERROR(__xludf.DUMMYFUNCTION("""COMPUTED_VALUE"""),368.0)</f>
        <v>368</v>
      </c>
    </row>
    <row r="694">
      <c r="C694" s="8">
        <f>IFERROR(__xludf.DUMMYFUNCTION("""COMPUTED_VALUE"""),50.0)</f>
        <v>50</v>
      </c>
    </row>
    <row r="695">
      <c r="C695" s="8">
        <f>IFERROR(__xludf.DUMMYFUNCTION("""COMPUTED_VALUE"""),181.0)</f>
        <v>181</v>
      </c>
    </row>
    <row r="696">
      <c r="C696" s="8">
        <f>IFERROR(__xludf.DUMMYFUNCTION("""COMPUTED_VALUE"""),1047.0)</f>
        <v>1047</v>
      </c>
    </row>
    <row r="697">
      <c r="C697" s="8">
        <f>IFERROR(__xludf.DUMMYFUNCTION("""COMPUTED_VALUE"""),147.0)</f>
        <v>147</v>
      </c>
    </row>
    <row r="698">
      <c r="C698" s="8">
        <f>IFERROR(__xludf.DUMMYFUNCTION("""COMPUTED_VALUE"""),420.0)</f>
        <v>420</v>
      </c>
    </row>
    <row r="699">
      <c r="C699" s="8">
        <f>IFERROR(__xludf.DUMMYFUNCTION("""COMPUTED_VALUE"""),1341.0)</f>
        <v>1341</v>
      </c>
    </row>
    <row r="700">
      <c r="C700" s="8">
        <f>IFERROR(__xludf.DUMMYFUNCTION("""COMPUTED_VALUE"""),20.0)</f>
        <v>20</v>
      </c>
    </row>
    <row r="701">
      <c r="C701" s="8">
        <f>IFERROR(__xludf.DUMMYFUNCTION("""COMPUTED_VALUE"""),37.0)</f>
        <v>37</v>
      </c>
    </row>
    <row r="702">
      <c r="C702" s="8">
        <f>IFERROR(__xludf.DUMMYFUNCTION("""COMPUTED_VALUE"""),400.0)</f>
        <v>400</v>
      </c>
    </row>
    <row r="703">
      <c r="C703" s="8">
        <f>IFERROR(__xludf.DUMMYFUNCTION("""COMPUTED_VALUE"""),798.0)</f>
        <v>798</v>
      </c>
    </row>
    <row r="704">
      <c r="C704" s="8">
        <f>IFERROR(__xludf.DUMMYFUNCTION("""COMPUTED_VALUE"""),476.0)</f>
        <v>476</v>
      </c>
    </row>
    <row r="705">
      <c r="C705" s="8">
        <f>IFERROR(__xludf.DUMMYFUNCTION("""COMPUTED_VALUE"""),1060.0)</f>
        <v>1060</v>
      </c>
    </row>
    <row r="706">
      <c r="C706" s="8">
        <f>IFERROR(__xludf.DUMMYFUNCTION("""COMPUTED_VALUE"""),642.0)</f>
        <v>642</v>
      </c>
    </row>
    <row r="707">
      <c r="C707" s="8">
        <f>IFERROR(__xludf.DUMMYFUNCTION("""COMPUTED_VALUE"""),134.0)</f>
        <v>134</v>
      </c>
    </row>
    <row r="708">
      <c r="C708" s="8">
        <f>IFERROR(__xludf.DUMMYFUNCTION("""COMPUTED_VALUE"""),140.0)</f>
        <v>140</v>
      </c>
    </row>
    <row r="709">
      <c r="C709" s="8">
        <f>IFERROR(__xludf.DUMMYFUNCTION("""COMPUTED_VALUE"""),502.0)</f>
        <v>502</v>
      </c>
    </row>
    <row r="710">
      <c r="C710" s="8">
        <f>IFERROR(__xludf.DUMMYFUNCTION("""COMPUTED_VALUE"""),254.0)</f>
        <v>254</v>
      </c>
    </row>
    <row r="711">
      <c r="C711" s="8">
        <f>IFERROR(__xludf.DUMMYFUNCTION("""COMPUTED_VALUE"""),997.0)</f>
        <v>997</v>
      </c>
    </row>
    <row r="712">
      <c r="C712" s="8">
        <f>IFERROR(__xludf.DUMMYFUNCTION("""COMPUTED_VALUE"""),910.0)</f>
        <v>910</v>
      </c>
    </row>
    <row r="713">
      <c r="C713" s="8">
        <f>IFERROR(__xludf.DUMMYFUNCTION("""COMPUTED_VALUE"""),636.0)</f>
        <v>636</v>
      </c>
    </row>
    <row r="714">
      <c r="C714" s="8">
        <f>IFERROR(__xludf.DUMMYFUNCTION("""COMPUTED_VALUE"""),179.0)</f>
        <v>179</v>
      </c>
    </row>
    <row r="715">
      <c r="C715" s="8">
        <f>IFERROR(__xludf.DUMMYFUNCTION("""COMPUTED_VALUE"""),22.0)</f>
        <v>22</v>
      </c>
    </row>
    <row r="716">
      <c r="C716" s="8">
        <f>IFERROR(__xludf.DUMMYFUNCTION("""COMPUTED_VALUE"""),612.0)</f>
        <v>612</v>
      </c>
    </row>
    <row r="717">
      <c r="C717" s="8">
        <f>IFERROR(__xludf.DUMMYFUNCTION("""COMPUTED_VALUE"""),55.0)</f>
        <v>55</v>
      </c>
    </row>
    <row r="718">
      <c r="C718" s="8">
        <f>IFERROR(__xludf.DUMMYFUNCTION("""COMPUTED_VALUE"""),237.0)</f>
        <v>237</v>
      </c>
    </row>
    <row r="719">
      <c r="C719" s="8">
        <f>IFERROR(__xludf.DUMMYFUNCTION("""COMPUTED_VALUE"""),258.0)</f>
        <v>258</v>
      </c>
    </row>
    <row r="720">
      <c r="C720" s="8">
        <f>IFERROR(__xludf.DUMMYFUNCTION("""COMPUTED_VALUE"""),48.0)</f>
        <v>48</v>
      </c>
    </row>
    <row r="721">
      <c r="C721" s="8">
        <f>IFERROR(__xludf.DUMMYFUNCTION("""COMPUTED_VALUE"""),205.0)</f>
        <v>205</v>
      </c>
    </row>
    <row r="722">
      <c r="C722" s="8">
        <f>IFERROR(__xludf.DUMMYFUNCTION("""COMPUTED_VALUE"""),412.0)</f>
        <v>412</v>
      </c>
    </row>
    <row r="723">
      <c r="C723" s="8">
        <f>IFERROR(__xludf.DUMMYFUNCTION("""COMPUTED_VALUE"""),155.0)</f>
        <v>155</v>
      </c>
    </row>
    <row r="724">
      <c r="C724" s="8">
        <f>IFERROR(__xludf.DUMMYFUNCTION("""COMPUTED_VALUE"""),910.0)</f>
        <v>910</v>
      </c>
    </row>
    <row r="725">
      <c r="C725" s="8">
        <f>IFERROR(__xludf.DUMMYFUNCTION("""COMPUTED_VALUE"""),192.0)</f>
        <v>192</v>
      </c>
    </row>
    <row r="726">
      <c r="C726" s="8">
        <f>IFERROR(__xludf.DUMMYFUNCTION("""COMPUTED_VALUE"""),262.0)</f>
        <v>262</v>
      </c>
    </row>
    <row r="727">
      <c r="C727" s="8">
        <f>IFERROR(__xludf.DUMMYFUNCTION("""COMPUTED_VALUE"""),9.0)</f>
        <v>9</v>
      </c>
    </row>
    <row r="728">
      <c r="C728" s="8">
        <f>IFERROR(__xludf.DUMMYFUNCTION("""COMPUTED_VALUE"""),91.0)</f>
        <v>91</v>
      </c>
    </row>
    <row r="729">
      <c r="C729" s="8">
        <f>IFERROR(__xludf.DUMMYFUNCTION("""COMPUTED_VALUE"""),766.0)</f>
        <v>766</v>
      </c>
    </row>
    <row r="730">
      <c r="C730" s="8">
        <f>IFERROR(__xludf.DUMMYFUNCTION("""COMPUTED_VALUE"""),1426.0)</f>
        <v>1426</v>
      </c>
    </row>
    <row r="731">
      <c r="C731" s="8">
        <f>IFERROR(__xludf.DUMMYFUNCTION("""COMPUTED_VALUE"""),71.0)</f>
        <v>71</v>
      </c>
    </row>
    <row r="732">
      <c r="C732" s="8">
        <f>IFERROR(__xludf.DUMMYFUNCTION("""COMPUTED_VALUE"""),5.0)</f>
        <v>5</v>
      </c>
    </row>
    <row r="733">
      <c r="C733" s="8">
        <f>IFERROR(__xludf.DUMMYFUNCTION("""COMPUTED_VALUE"""),315.0)</f>
        <v>315</v>
      </c>
    </row>
    <row r="734">
      <c r="C734" s="8">
        <f>IFERROR(__xludf.DUMMYFUNCTION("""COMPUTED_VALUE"""),285.0)</f>
        <v>285</v>
      </c>
    </row>
    <row r="735">
      <c r="C735" s="8">
        <f>IFERROR(__xludf.DUMMYFUNCTION("""COMPUTED_VALUE"""),186.0)</f>
        <v>186</v>
      </c>
    </row>
    <row r="736">
      <c r="C736" s="8">
        <f>IFERROR(__xludf.DUMMYFUNCTION("""COMPUTED_VALUE"""),629.0)</f>
        <v>629</v>
      </c>
    </row>
    <row r="737">
      <c r="C737" s="8">
        <f>IFERROR(__xludf.DUMMYFUNCTION("""COMPUTED_VALUE"""),422.0)</f>
        <v>422</v>
      </c>
    </row>
    <row r="738">
      <c r="C738" s="8">
        <f>IFERROR(__xludf.DUMMYFUNCTION("""COMPUTED_VALUE"""),1289.0)</f>
        <v>1289</v>
      </c>
    </row>
    <row r="739">
      <c r="C739" s="8">
        <f>IFERROR(__xludf.DUMMYFUNCTION("""COMPUTED_VALUE"""),397.0)</f>
        <v>397</v>
      </c>
    </row>
    <row r="740">
      <c r="C740" s="8">
        <f>IFERROR(__xludf.DUMMYFUNCTION("""COMPUTED_VALUE"""),52.0)</f>
        <v>52</v>
      </c>
    </row>
    <row r="741">
      <c r="C741" s="8">
        <f>IFERROR(__xludf.DUMMYFUNCTION("""COMPUTED_VALUE"""),860.0)</f>
        <v>860</v>
      </c>
    </row>
    <row r="742">
      <c r="C742" s="8">
        <f>IFERROR(__xludf.DUMMYFUNCTION("""COMPUTED_VALUE"""),1390.0)</f>
        <v>1390</v>
      </c>
    </row>
    <row r="743">
      <c r="C743" s="8">
        <f>IFERROR(__xludf.DUMMYFUNCTION("""COMPUTED_VALUE"""),106.0)</f>
        <v>106</v>
      </c>
    </row>
    <row r="744">
      <c r="C744" s="8">
        <f>IFERROR(__xludf.DUMMYFUNCTION("""COMPUTED_VALUE"""),887.0)</f>
        <v>887</v>
      </c>
    </row>
    <row r="745">
      <c r="C745" s="8">
        <f>IFERROR(__xludf.DUMMYFUNCTION("""COMPUTED_VALUE"""),1285.0)</f>
        <v>1285</v>
      </c>
    </row>
    <row r="746">
      <c r="C746" s="8">
        <f>IFERROR(__xludf.DUMMYFUNCTION("""COMPUTED_VALUE"""),1196.0)</f>
        <v>1196</v>
      </c>
    </row>
    <row r="747">
      <c r="C747" s="8">
        <f>IFERROR(__xludf.DUMMYFUNCTION("""COMPUTED_VALUE"""),684.0)</f>
        <v>684</v>
      </c>
    </row>
    <row r="748">
      <c r="C748" s="8">
        <f>IFERROR(__xludf.DUMMYFUNCTION("""COMPUTED_VALUE"""),36.0)</f>
        <v>36</v>
      </c>
    </row>
    <row r="749">
      <c r="C749" s="8">
        <f>IFERROR(__xludf.DUMMYFUNCTION("""COMPUTED_VALUE"""),703.0)</f>
        <v>703</v>
      </c>
    </row>
    <row r="750">
      <c r="C750" s="8">
        <f>IFERROR(__xludf.DUMMYFUNCTION("""COMPUTED_VALUE"""),199.0)</f>
        <v>199</v>
      </c>
    </row>
    <row r="751">
      <c r="C751" s="8">
        <f>IFERROR(__xludf.DUMMYFUNCTION("""COMPUTED_VALUE"""),4.0)</f>
        <v>4</v>
      </c>
    </row>
    <row r="752">
      <c r="C752" s="8">
        <f>IFERROR(__xludf.DUMMYFUNCTION("""COMPUTED_VALUE"""),277.0)</f>
        <v>277</v>
      </c>
    </row>
    <row r="753">
      <c r="C753" s="8">
        <f>IFERROR(__xludf.DUMMYFUNCTION("""COMPUTED_VALUE"""),151.0)</f>
        <v>151</v>
      </c>
    </row>
    <row r="754">
      <c r="C754" s="8">
        <f>IFERROR(__xludf.DUMMYFUNCTION("""COMPUTED_VALUE"""),82.0)</f>
        <v>82</v>
      </c>
    </row>
    <row r="755">
      <c r="C755" s="8">
        <f>IFERROR(__xludf.DUMMYFUNCTION("""COMPUTED_VALUE"""),293.0)</f>
        <v>293</v>
      </c>
    </row>
    <row r="756">
      <c r="C756" s="8">
        <f>IFERROR(__xludf.DUMMYFUNCTION("""COMPUTED_VALUE"""),1047.0)</f>
        <v>1047</v>
      </c>
    </row>
    <row r="757">
      <c r="C757" s="8">
        <f>IFERROR(__xludf.DUMMYFUNCTION("""COMPUTED_VALUE"""),455.0)</f>
        <v>455</v>
      </c>
    </row>
    <row r="758">
      <c r="C758" s="8">
        <f>IFERROR(__xludf.DUMMYFUNCTION("""COMPUTED_VALUE"""),21.0)</f>
        <v>21</v>
      </c>
    </row>
    <row r="759">
      <c r="C759" s="8">
        <f>IFERROR(__xludf.DUMMYFUNCTION("""COMPUTED_VALUE"""),935.0)</f>
        <v>935</v>
      </c>
    </row>
    <row r="760">
      <c r="C760" s="8">
        <f>IFERROR(__xludf.DUMMYFUNCTION("""COMPUTED_VALUE"""),630.0)</f>
        <v>630</v>
      </c>
    </row>
    <row r="761">
      <c r="C761" s="8">
        <f>IFERROR(__xludf.DUMMYFUNCTION("""COMPUTED_VALUE"""),736.0)</f>
        <v>736</v>
      </c>
    </row>
    <row r="762">
      <c r="C762" s="8">
        <f>IFERROR(__xludf.DUMMYFUNCTION("""COMPUTED_VALUE"""),118.0)</f>
        <v>118</v>
      </c>
    </row>
    <row r="763">
      <c r="C763" s="8">
        <f>IFERROR(__xludf.DUMMYFUNCTION("""COMPUTED_VALUE"""),13.0)</f>
        <v>13</v>
      </c>
    </row>
    <row r="764">
      <c r="C764" s="8">
        <f>IFERROR(__xludf.DUMMYFUNCTION("""COMPUTED_VALUE"""),30.0)</f>
        <v>30</v>
      </c>
    </row>
    <row r="765">
      <c r="C765" s="8">
        <f>IFERROR(__xludf.DUMMYFUNCTION("""COMPUTED_VALUE"""),584.0)</f>
        <v>584</v>
      </c>
    </row>
    <row r="766">
      <c r="C766" s="8">
        <f>IFERROR(__xludf.DUMMYFUNCTION("""COMPUTED_VALUE"""),453.0)</f>
        <v>453</v>
      </c>
    </row>
    <row r="767">
      <c r="C767" s="8">
        <f>IFERROR(__xludf.DUMMYFUNCTION("""COMPUTED_VALUE"""),1446.0)</f>
        <v>1446</v>
      </c>
    </row>
    <row r="768">
      <c r="C768" s="8">
        <f>IFERROR(__xludf.DUMMYFUNCTION("""COMPUTED_VALUE"""),381.0)</f>
        <v>381</v>
      </c>
    </row>
    <row r="769">
      <c r="C769" s="8">
        <f>IFERROR(__xludf.DUMMYFUNCTION("""COMPUTED_VALUE"""),585.0)</f>
        <v>585</v>
      </c>
    </row>
    <row r="770">
      <c r="C770" s="8">
        <f>IFERROR(__xludf.DUMMYFUNCTION("""COMPUTED_VALUE"""),810.0)</f>
        <v>810</v>
      </c>
    </row>
    <row r="771">
      <c r="C771" s="8">
        <f>IFERROR(__xludf.DUMMYFUNCTION("""COMPUTED_VALUE"""),177.0)</f>
        <v>177</v>
      </c>
    </row>
    <row r="772">
      <c r="C772" s="8">
        <f>IFERROR(__xludf.DUMMYFUNCTION("""COMPUTED_VALUE"""),1028.0)</f>
        <v>1028</v>
      </c>
    </row>
    <row r="773">
      <c r="C773" s="8">
        <f>IFERROR(__xludf.DUMMYFUNCTION("""COMPUTED_VALUE"""),280.0)</f>
        <v>280</v>
      </c>
    </row>
    <row r="774">
      <c r="C774" s="8">
        <f>IFERROR(__xludf.DUMMYFUNCTION("""COMPUTED_VALUE"""),281.0)</f>
        <v>281</v>
      </c>
    </row>
    <row r="775">
      <c r="C775" s="8">
        <f>IFERROR(__xludf.DUMMYFUNCTION("""COMPUTED_VALUE"""),184.0)</f>
        <v>184</v>
      </c>
    </row>
    <row r="776">
      <c r="C776" s="8">
        <f>IFERROR(__xludf.DUMMYFUNCTION("""COMPUTED_VALUE"""),78.0)</f>
        <v>78</v>
      </c>
    </row>
    <row r="777">
      <c r="C777" s="8">
        <f>IFERROR(__xludf.DUMMYFUNCTION("""COMPUTED_VALUE"""),673.0)</f>
        <v>673</v>
      </c>
    </row>
    <row r="778">
      <c r="C778" s="8">
        <f>IFERROR(__xludf.DUMMYFUNCTION("""COMPUTED_VALUE"""),126.0)</f>
        <v>126</v>
      </c>
    </row>
    <row r="779">
      <c r="C779" s="8">
        <f>IFERROR(__xludf.DUMMYFUNCTION("""COMPUTED_VALUE"""),410.0)</f>
        <v>410</v>
      </c>
    </row>
    <row r="780">
      <c r="C780" s="8">
        <f>IFERROR(__xludf.DUMMYFUNCTION("""COMPUTED_VALUE"""),872.0)</f>
        <v>872</v>
      </c>
    </row>
    <row r="781">
      <c r="C781" s="8">
        <f>IFERROR(__xludf.DUMMYFUNCTION("""COMPUTED_VALUE"""),524.0)</f>
        <v>524</v>
      </c>
    </row>
    <row r="782">
      <c r="C782" s="8">
        <f>IFERROR(__xludf.DUMMYFUNCTION("""COMPUTED_VALUE"""),78.0)</f>
        <v>78</v>
      </c>
    </row>
    <row r="783">
      <c r="C783" s="8">
        <f>IFERROR(__xludf.DUMMYFUNCTION("""COMPUTED_VALUE"""),188.0)</f>
        <v>188</v>
      </c>
    </row>
    <row r="784">
      <c r="C784" s="8">
        <f>IFERROR(__xludf.DUMMYFUNCTION("""COMPUTED_VALUE"""),121.0)</f>
        <v>121</v>
      </c>
    </row>
    <row r="785">
      <c r="C785" s="8">
        <f>IFERROR(__xludf.DUMMYFUNCTION("""COMPUTED_VALUE"""),394.0)</f>
        <v>394</v>
      </c>
    </row>
    <row r="786">
      <c r="C786" s="8">
        <f>IFERROR(__xludf.DUMMYFUNCTION("""COMPUTED_VALUE"""),201.0)</f>
        <v>201</v>
      </c>
    </row>
    <row r="787">
      <c r="C787" s="8">
        <f>IFERROR(__xludf.DUMMYFUNCTION("""COMPUTED_VALUE"""),1764.0)</f>
        <v>1764</v>
      </c>
    </row>
    <row r="788">
      <c r="C788" s="8">
        <f>IFERROR(__xludf.DUMMYFUNCTION("""COMPUTED_VALUE"""),609.0)</f>
        <v>609</v>
      </c>
    </row>
    <row r="789">
      <c r="C789" s="8">
        <f>IFERROR(__xludf.DUMMYFUNCTION("""COMPUTED_VALUE"""),350.0)</f>
        <v>350</v>
      </c>
    </row>
    <row r="790">
      <c r="C790" s="8">
        <f>IFERROR(__xludf.DUMMYFUNCTION("""COMPUTED_VALUE"""),706.0)</f>
        <v>706</v>
      </c>
    </row>
    <row r="791">
      <c r="C791" s="8">
        <f>IFERROR(__xludf.DUMMYFUNCTION("""COMPUTED_VALUE"""),428.0)</f>
        <v>428</v>
      </c>
    </row>
    <row r="792">
      <c r="C792" s="8">
        <f>IFERROR(__xludf.DUMMYFUNCTION("""COMPUTED_VALUE"""),88.0)</f>
        <v>88</v>
      </c>
    </row>
    <row r="793">
      <c r="C793" s="8">
        <f>IFERROR(__xludf.DUMMYFUNCTION("""COMPUTED_VALUE"""),783.0)</f>
        <v>783</v>
      </c>
    </row>
    <row r="794">
      <c r="C794" s="8">
        <f>IFERROR(__xludf.DUMMYFUNCTION("""COMPUTED_VALUE"""),189.0)</f>
        <v>189</v>
      </c>
    </row>
    <row r="795">
      <c r="C795" s="8">
        <f>IFERROR(__xludf.DUMMYFUNCTION("""COMPUTED_VALUE"""),643.0)</f>
        <v>643</v>
      </c>
    </row>
    <row r="796">
      <c r="C796" s="8">
        <f>IFERROR(__xludf.DUMMYFUNCTION("""COMPUTED_VALUE"""),305.0)</f>
        <v>305</v>
      </c>
    </row>
    <row r="797">
      <c r="C797" s="8">
        <f>IFERROR(__xludf.DUMMYFUNCTION("""COMPUTED_VALUE"""),516.0)</f>
        <v>516</v>
      </c>
    </row>
    <row r="798">
      <c r="C798" s="8">
        <f>IFERROR(__xludf.DUMMYFUNCTION("""COMPUTED_VALUE"""),259.0)</f>
        <v>259</v>
      </c>
    </row>
    <row r="799">
      <c r="C799" s="8">
        <f>IFERROR(__xludf.DUMMYFUNCTION("""COMPUTED_VALUE"""),582.0)</f>
        <v>582</v>
      </c>
    </row>
    <row r="800">
      <c r="C800" s="8">
        <f>IFERROR(__xludf.DUMMYFUNCTION("""COMPUTED_VALUE"""),309.0)</f>
        <v>309</v>
      </c>
    </row>
    <row r="801">
      <c r="C801" s="8">
        <f>IFERROR(__xludf.DUMMYFUNCTION("""COMPUTED_VALUE"""),985.0)</f>
        <v>985</v>
      </c>
    </row>
    <row r="802">
      <c r="C802" s="8">
        <f>IFERROR(__xludf.DUMMYFUNCTION("""COMPUTED_VALUE"""),338.0)</f>
        <v>338</v>
      </c>
    </row>
    <row r="803">
      <c r="C803" s="8">
        <f>IFERROR(__xludf.DUMMYFUNCTION("""COMPUTED_VALUE"""),21.0)</f>
        <v>21</v>
      </c>
    </row>
    <row r="804">
      <c r="C804" s="8">
        <f>IFERROR(__xludf.DUMMYFUNCTION("""COMPUTED_VALUE"""),235.0)</f>
        <v>235</v>
      </c>
    </row>
    <row r="805">
      <c r="C805" s="8">
        <f>IFERROR(__xludf.DUMMYFUNCTION("""COMPUTED_VALUE"""),73.0)</f>
        <v>73</v>
      </c>
    </row>
    <row r="806">
      <c r="C806" s="8">
        <f>IFERROR(__xludf.DUMMYFUNCTION("""COMPUTED_VALUE"""),44.0)</f>
        <v>44</v>
      </c>
    </row>
    <row r="807">
      <c r="C807" s="8">
        <f>IFERROR(__xludf.DUMMYFUNCTION("""COMPUTED_VALUE"""),585.0)</f>
        <v>585</v>
      </c>
    </row>
    <row r="808">
      <c r="C808" s="8">
        <f>IFERROR(__xludf.DUMMYFUNCTION("""COMPUTED_VALUE"""),71.0)</f>
        <v>71</v>
      </c>
    </row>
    <row r="809">
      <c r="C809" s="8">
        <f>IFERROR(__xludf.DUMMYFUNCTION("""COMPUTED_VALUE"""),983.0)</f>
        <v>983</v>
      </c>
    </row>
    <row r="810">
      <c r="C810" s="8">
        <f>IFERROR(__xludf.DUMMYFUNCTION("""COMPUTED_VALUE"""),175.0)</f>
        <v>175</v>
      </c>
    </row>
    <row r="811">
      <c r="C811" s="8">
        <f>IFERROR(__xludf.DUMMYFUNCTION("""COMPUTED_VALUE"""),1336.0)</f>
        <v>1336</v>
      </c>
    </row>
    <row r="812">
      <c r="C812" s="8">
        <f>IFERROR(__xludf.DUMMYFUNCTION("""COMPUTED_VALUE"""),1056.0)</f>
        <v>1056</v>
      </c>
    </row>
    <row r="813">
      <c r="C813" s="8">
        <f>IFERROR(__xludf.DUMMYFUNCTION("""COMPUTED_VALUE"""),10.0)</f>
        <v>10</v>
      </c>
    </row>
    <row r="814">
      <c r="C814" s="8">
        <f>IFERROR(__xludf.DUMMYFUNCTION("""COMPUTED_VALUE"""),8.0)</f>
        <v>8</v>
      </c>
    </row>
    <row r="815">
      <c r="C815" s="8">
        <f>IFERROR(__xludf.DUMMYFUNCTION("""COMPUTED_VALUE"""),537.0)</f>
        <v>537</v>
      </c>
    </row>
    <row r="816">
      <c r="C816" s="8">
        <f>IFERROR(__xludf.DUMMYFUNCTION("""COMPUTED_VALUE"""),701.0)</f>
        <v>701</v>
      </c>
    </row>
    <row r="817">
      <c r="C817" s="8">
        <f>IFERROR(__xludf.DUMMYFUNCTION("""COMPUTED_VALUE"""),1653.0)</f>
        <v>1653</v>
      </c>
    </row>
    <row r="818">
      <c r="C818" s="8">
        <f>IFERROR(__xludf.DUMMYFUNCTION("""COMPUTED_VALUE"""),657.0)</f>
        <v>657</v>
      </c>
    </row>
    <row r="819">
      <c r="C819" s="8">
        <f>IFERROR(__xludf.DUMMYFUNCTION("""COMPUTED_VALUE"""),70.0)</f>
        <v>70</v>
      </c>
    </row>
    <row r="820">
      <c r="C820" s="8">
        <f>IFERROR(__xludf.DUMMYFUNCTION("""COMPUTED_VALUE"""),1242.0)</f>
        <v>1242</v>
      </c>
    </row>
    <row r="821">
      <c r="C821" s="8">
        <f>IFERROR(__xludf.DUMMYFUNCTION("""COMPUTED_VALUE"""),442.0)</f>
        <v>442</v>
      </c>
    </row>
    <row r="822">
      <c r="C822" s="8">
        <f>IFERROR(__xludf.DUMMYFUNCTION("""COMPUTED_VALUE"""),52.0)</f>
        <v>52</v>
      </c>
    </row>
    <row r="823">
      <c r="C823" s="8">
        <f>IFERROR(__xludf.DUMMYFUNCTION("""COMPUTED_VALUE"""),973.0)</f>
        <v>973</v>
      </c>
    </row>
    <row r="824">
      <c r="C824" s="8">
        <f>IFERROR(__xludf.DUMMYFUNCTION("""COMPUTED_VALUE"""),203.0)</f>
        <v>203</v>
      </c>
    </row>
    <row r="825">
      <c r="C825" s="8">
        <f>IFERROR(__xludf.DUMMYFUNCTION("""COMPUTED_VALUE"""),173.0)</f>
        <v>173</v>
      </c>
    </row>
    <row r="826">
      <c r="C826" s="8">
        <f>IFERROR(__xludf.DUMMYFUNCTION("""COMPUTED_VALUE"""),959.0)</f>
        <v>959</v>
      </c>
    </row>
    <row r="827">
      <c r="C827" s="8">
        <f>IFERROR(__xludf.DUMMYFUNCTION("""COMPUTED_VALUE"""),964.0)</f>
        <v>964</v>
      </c>
    </row>
    <row r="828">
      <c r="C828" s="8">
        <f>IFERROR(__xludf.DUMMYFUNCTION("""COMPUTED_VALUE"""),272.0)</f>
        <v>272</v>
      </c>
    </row>
    <row r="829">
      <c r="C829" s="8">
        <f>IFERROR(__xludf.DUMMYFUNCTION("""COMPUTED_VALUE"""),348.0)</f>
        <v>348</v>
      </c>
    </row>
    <row r="830">
      <c r="C830" s="8">
        <f>IFERROR(__xludf.DUMMYFUNCTION("""COMPUTED_VALUE"""),3.0)</f>
        <v>3</v>
      </c>
    </row>
    <row r="831">
      <c r="C831" s="8">
        <f>IFERROR(__xludf.DUMMYFUNCTION("""COMPUTED_VALUE"""),567.0)</f>
        <v>567</v>
      </c>
    </row>
    <row r="832">
      <c r="C832" s="8">
        <f>IFERROR(__xludf.DUMMYFUNCTION("""COMPUTED_VALUE"""),714.0)</f>
        <v>714</v>
      </c>
    </row>
    <row r="833">
      <c r="C833" s="8">
        <f>IFERROR(__xludf.DUMMYFUNCTION("""COMPUTED_VALUE"""),1466.0)</f>
        <v>1466</v>
      </c>
    </row>
    <row r="834">
      <c r="C834" s="8">
        <f>IFERROR(__xludf.DUMMYFUNCTION("""COMPUTED_VALUE"""),382.0)</f>
        <v>382</v>
      </c>
    </row>
    <row r="835">
      <c r="C835" s="8">
        <f>IFERROR(__xludf.DUMMYFUNCTION("""COMPUTED_VALUE"""),129.0)</f>
        <v>129</v>
      </c>
    </row>
    <row r="836">
      <c r="C836" s="8">
        <f>IFERROR(__xludf.DUMMYFUNCTION("""COMPUTED_VALUE"""),613.0)</f>
        <v>613</v>
      </c>
    </row>
    <row r="837">
      <c r="C837" s="8">
        <f>IFERROR(__xludf.DUMMYFUNCTION("""COMPUTED_VALUE"""),1042.0)</f>
        <v>1042</v>
      </c>
    </row>
    <row r="838">
      <c r="C838" s="8">
        <f>IFERROR(__xludf.DUMMYFUNCTION("""COMPUTED_VALUE"""),686.0)</f>
        <v>686</v>
      </c>
    </row>
    <row r="839">
      <c r="C839" s="8">
        <f>IFERROR(__xludf.DUMMYFUNCTION("""COMPUTED_VALUE"""),461.0)</f>
        <v>461</v>
      </c>
    </row>
    <row r="840">
      <c r="C840" s="8">
        <f>IFERROR(__xludf.DUMMYFUNCTION("""COMPUTED_VALUE"""),57.0)</f>
        <v>57</v>
      </c>
    </row>
    <row r="841">
      <c r="C841" s="8">
        <f>IFERROR(__xludf.DUMMYFUNCTION("""COMPUTED_VALUE"""),523.0)</f>
        <v>523</v>
      </c>
    </row>
    <row r="842">
      <c r="C842" s="8">
        <f>IFERROR(__xludf.DUMMYFUNCTION("""COMPUTED_VALUE"""),740.0)</f>
        <v>740</v>
      </c>
    </row>
    <row r="843">
      <c r="C843" s="8">
        <f>IFERROR(__xludf.DUMMYFUNCTION("""COMPUTED_VALUE"""),726.0)</f>
        <v>726</v>
      </c>
    </row>
    <row r="844">
      <c r="C844" s="8">
        <f>IFERROR(__xludf.DUMMYFUNCTION("""COMPUTED_VALUE"""),149.0)</f>
        <v>149</v>
      </c>
    </row>
    <row r="845">
      <c r="C845" s="8">
        <f>IFERROR(__xludf.DUMMYFUNCTION("""COMPUTED_VALUE"""),1490.0)</f>
        <v>1490</v>
      </c>
    </row>
    <row r="846">
      <c r="C846" s="8">
        <f>IFERROR(__xludf.DUMMYFUNCTION("""COMPUTED_VALUE"""),867.0)</f>
        <v>867</v>
      </c>
    </row>
    <row r="847">
      <c r="C847" s="8">
        <f>IFERROR(__xludf.DUMMYFUNCTION("""COMPUTED_VALUE"""),44.0)</f>
        <v>44</v>
      </c>
    </row>
    <row r="848">
      <c r="C848" s="8">
        <f>IFERROR(__xludf.DUMMYFUNCTION("""COMPUTED_VALUE"""),379.0)</f>
        <v>379</v>
      </c>
    </row>
    <row r="849">
      <c r="C849" s="8">
        <f>IFERROR(__xludf.DUMMYFUNCTION("""COMPUTED_VALUE"""),1270.0)</f>
        <v>1270</v>
      </c>
    </row>
    <row r="850">
      <c r="C850" s="8">
        <f>IFERROR(__xludf.DUMMYFUNCTION("""COMPUTED_VALUE"""),547.0)</f>
        <v>547</v>
      </c>
    </row>
    <row r="851">
      <c r="C851" s="8">
        <f>IFERROR(__xludf.DUMMYFUNCTION("""COMPUTED_VALUE"""),649.0)</f>
        <v>649</v>
      </c>
    </row>
    <row r="852">
      <c r="C852" s="8">
        <f>IFERROR(__xludf.DUMMYFUNCTION("""COMPUTED_VALUE"""),1103.0)</f>
        <v>1103</v>
      </c>
    </row>
    <row r="853">
      <c r="C853" s="8">
        <f>IFERROR(__xludf.DUMMYFUNCTION("""COMPUTED_VALUE"""),912.0)</f>
        <v>912</v>
      </c>
    </row>
    <row r="854">
      <c r="C854" s="8">
        <f>IFERROR(__xludf.DUMMYFUNCTION("""COMPUTED_VALUE"""),1354.0)</f>
        <v>1354</v>
      </c>
    </row>
    <row r="855">
      <c r="C855" s="8">
        <f>IFERROR(__xludf.DUMMYFUNCTION("""COMPUTED_VALUE"""),985.0)</f>
        <v>985</v>
      </c>
    </row>
    <row r="856">
      <c r="C856" s="8">
        <f>IFERROR(__xludf.DUMMYFUNCTION("""COMPUTED_VALUE"""),458.0)</f>
        <v>458</v>
      </c>
    </row>
    <row r="857">
      <c r="C857" s="8">
        <f>IFERROR(__xludf.DUMMYFUNCTION("""COMPUTED_VALUE"""),887.0)</f>
        <v>887</v>
      </c>
    </row>
    <row r="858">
      <c r="C858" s="8">
        <f>IFERROR(__xludf.DUMMYFUNCTION("""COMPUTED_VALUE"""),603.0)</f>
        <v>603</v>
      </c>
    </row>
    <row r="859">
      <c r="C859" s="8">
        <f>IFERROR(__xludf.DUMMYFUNCTION("""COMPUTED_VALUE"""),1016.0)</f>
        <v>1016</v>
      </c>
    </row>
    <row r="860">
      <c r="C860" s="8">
        <f>IFERROR(__xludf.DUMMYFUNCTION("""COMPUTED_VALUE"""),317.0)</f>
        <v>317</v>
      </c>
    </row>
    <row r="861">
      <c r="C861" s="8">
        <f>IFERROR(__xludf.DUMMYFUNCTION("""COMPUTED_VALUE"""),499.0)</f>
        <v>499</v>
      </c>
    </row>
    <row r="862">
      <c r="C862" s="8">
        <f>IFERROR(__xludf.DUMMYFUNCTION("""COMPUTED_VALUE"""),690.0)</f>
        <v>690</v>
      </c>
    </row>
    <row r="863">
      <c r="C863" s="8">
        <f>IFERROR(__xludf.DUMMYFUNCTION("""COMPUTED_VALUE"""),829.0)</f>
        <v>829</v>
      </c>
    </row>
    <row r="864">
      <c r="C864" s="8">
        <f>IFERROR(__xludf.DUMMYFUNCTION("""COMPUTED_VALUE"""),1231.0)</f>
        <v>1231</v>
      </c>
    </row>
    <row r="865">
      <c r="C865" s="8">
        <f>IFERROR(__xludf.DUMMYFUNCTION("""COMPUTED_VALUE"""),364.0)</f>
        <v>364</v>
      </c>
    </row>
    <row r="866">
      <c r="C866" s="8">
        <f>IFERROR(__xludf.DUMMYFUNCTION("""COMPUTED_VALUE"""),772.0)</f>
        <v>772</v>
      </c>
    </row>
    <row r="867">
      <c r="C867" s="8">
        <f>IFERROR(__xludf.DUMMYFUNCTION("""COMPUTED_VALUE"""),29.0)</f>
        <v>29</v>
      </c>
    </row>
    <row r="868">
      <c r="C868" s="8">
        <f>IFERROR(__xludf.DUMMYFUNCTION("""COMPUTED_VALUE"""),57.0)</f>
        <v>57</v>
      </c>
    </row>
    <row r="869">
      <c r="C869" s="8">
        <f>IFERROR(__xludf.DUMMYFUNCTION("""COMPUTED_VALUE"""),357.0)</f>
        <v>357</v>
      </c>
    </row>
    <row r="870">
      <c r="C870" s="8">
        <f>IFERROR(__xludf.DUMMYFUNCTION("""COMPUTED_VALUE"""),467.0)</f>
        <v>467</v>
      </c>
    </row>
    <row r="871">
      <c r="C871" s="8">
        <f>IFERROR(__xludf.DUMMYFUNCTION("""COMPUTED_VALUE"""),484.0)</f>
        <v>484</v>
      </c>
    </row>
    <row r="872">
      <c r="C872" s="8">
        <f>IFERROR(__xludf.DUMMYFUNCTION("""COMPUTED_VALUE"""),202.0)</f>
        <v>202</v>
      </c>
    </row>
    <row r="873">
      <c r="C873" s="8">
        <f>IFERROR(__xludf.DUMMYFUNCTION("""COMPUTED_VALUE"""),150.0)</f>
        <v>150</v>
      </c>
    </row>
    <row r="874">
      <c r="C874" s="8">
        <f>IFERROR(__xludf.DUMMYFUNCTION("""COMPUTED_VALUE"""),109.0)</f>
        <v>109</v>
      </c>
    </row>
    <row r="875">
      <c r="C875" s="8">
        <f>IFERROR(__xludf.DUMMYFUNCTION("""COMPUTED_VALUE"""),95.0)</f>
        <v>95</v>
      </c>
    </row>
    <row r="876">
      <c r="C876" s="8">
        <f>IFERROR(__xludf.DUMMYFUNCTION("""COMPUTED_VALUE"""),414.0)</f>
        <v>414</v>
      </c>
    </row>
    <row r="877">
      <c r="C877" s="8">
        <f>IFERROR(__xludf.DUMMYFUNCTION("""COMPUTED_VALUE"""),444.0)</f>
        <v>444</v>
      </c>
    </row>
    <row r="878">
      <c r="C878" s="8">
        <f>IFERROR(__xludf.DUMMYFUNCTION("""COMPUTED_VALUE"""),383.0)</f>
        <v>383</v>
      </c>
    </row>
    <row r="879">
      <c r="C879" s="8">
        <f>IFERROR(__xludf.DUMMYFUNCTION("""COMPUTED_VALUE"""),62.0)</f>
        <v>62</v>
      </c>
    </row>
    <row r="880">
      <c r="C880" s="8">
        <f>IFERROR(__xludf.DUMMYFUNCTION("""COMPUTED_VALUE"""),124.0)</f>
        <v>124</v>
      </c>
    </row>
    <row r="881">
      <c r="C881" s="8">
        <f>IFERROR(__xludf.DUMMYFUNCTION("""COMPUTED_VALUE"""),645.0)</f>
        <v>645</v>
      </c>
    </row>
    <row r="882">
      <c r="C882" s="8">
        <f>IFERROR(__xludf.DUMMYFUNCTION("""COMPUTED_VALUE"""),723.0)</f>
        <v>723</v>
      </c>
    </row>
    <row r="883">
      <c r="C883" s="8">
        <f>IFERROR(__xludf.DUMMYFUNCTION("""COMPUTED_VALUE"""),772.0)</f>
        <v>772</v>
      </c>
    </row>
    <row r="884">
      <c r="C884" s="8">
        <f>IFERROR(__xludf.DUMMYFUNCTION("""COMPUTED_VALUE"""),881.0)</f>
        <v>881</v>
      </c>
    </row>
    <row r="885">
      <c r="C885" s="8">
        <f>IFERROR(__xludf.DUMMYFUNCTION("""COMPUTED_VALUE"""),1553.0)</f>
        <v>1553</v>
      </c>
    </row>
    <row r="886">
      <c r="C886" s="8">
        <f>IFERROR(__xludf.DUMMYFUNCTION("""COMPUTED_VALUE"""),413.0)</f>
        <v>413</v>
      </c>
    </row>
    <row r="887">
      <c r="C887" s="8">
        <f>IFERROR(__xludf.DUMMYFUNCTION("""COMPUTED_VALUE"""),123.0)</f>
        <v>123</v>
      </c>
    </row>
    <row r="888">
      <c r="C888" s="8">
        <f>IFERROR(__xludf.DUMMYFUNCTION("""COMPUTED_VALUE"""),248.0)</f>
        <v>248</v>
      </c>
    </row>
    <row r="889">
      <c r="C889" s="8">
        <f>IFERROR(__xludf.DUMMYFUNCTION("""COMPUTED_VALUE"""),1085.0)</f>
        <v>1085</v>
      </c>
    </row>
    <row r="890">
      <c r="C890" s="8">
        <f>IFERROR(__xludf.DUMMYFUNCTION("""COMPUTED_VALUE"""),453.0)</f>
        <v>453</v>
      </c>
    </row>
    <row r="891">
      <c r="C891" s="8">
        <f>IFERROR(__xludf.DUMMYFUNCTION("""COMPUTED_VALUE"""),260.0)</f>
        <v>260</v>
      </c>
    </row>
    <row r="892">
      <c r="C892" s="8">
        <f>IFERROR(__xludf.DUMMYFUNCTION("""COMPUTED_VALUE"""),214.0)</f>
        <v>214</v>
      </c>
    </row>
    <row r="893">
      <c r="C893" s="8">
        <f>IFERROR(__xludf.DUMMYFUNCTION("""COMPUTED_VALUE"""),113.0)</f>
        <v>113</v>
      </c>
    </row>
    <row r="894">
      <c r="C894" s="8">
        <f>IFERROR(__xludf.DUMMYFUNCTION("""COMPUTED_VALUE"""),1874.0)</f>
        <v>1874</v>
      </c>
    </row>
    <row r="895">
      <c r="C895" s="8">
        <f>IFERROR(__xludf.DUMMYFUNCTION("""COMPUTED_VALUE"""),482.0)</f>
        <v>482</v>
      </c>
    </row>
    <row r="896">
      <c r="C896" s="8">
        <f>IFERROR(__xludf.DUMMYFUNCTION("""COMPUTED_VALUE"""),942.0)</f>
        <v>942</v>
      </c>
    </row>
    <row r="897">
      <c r="C897" s="8">
        <f>IFERROR(__xludf.DUMMYFUNCTION("""COMPUTED_VALUE"""),235.0)</f>
        <v>235</v>
      </c>
    </row>
    <row r="898">
      <c r="C898" s="8">
        <f>IFERROR(__xludf.DUMMYFUNCTION("""COMPUTED_VALUE"""),899.0)</f>
        <v>899</v>
      </c>
    </row>
    <row r="899">
      <c r="C899" s="8">
        <f>IFERROR(__xludf.DUMMYFUNCTION("""COMPUTED_VALUE"""),122.0)</f>
        <v>122</v>
      </c>
    </row>
    <row r="900">
      <c r="C900" s="8">
        <f>IFERROR(__xludf.DUMMYFUNCTION("""COMPUTED_VALUE"""),171.0)</f>
        <v>171</v>
      </c>
    </row>
    <row r="901">
      <c r="C901" s="8">
        <f>IFERROR(__xludf.DUMMYFUNCTION("""COMPUTED_VALUE"""),127.0)</f>
        <v>127</v>
      </c>
    </row>
    <row r="902">
      <c r="C902" s="8">
        <f>IFERROR(__xludf.DUMMYFUNCTION("""COMPUTED_VALUE"""),913.0)</f>
        <v>913</v>
      </c>
    </row>
    <row r="903">
      <c r="C903" s="8">
        <f>IFERROR(__xludf.DUMMYFUNCTION("""COMPUTED_VALUE"""),424.0)</f>
        <v>424</v>
      </c>
    </row>
    <row r="904">
      <c r="C904" s="8">
        <f>IFERROR(__xludf.DUMMYFUNCTION("""COMPUTED_VALUE"""),406.0)</f>
        <v>406</v>
      </c>
    </row>
    <row r="905">
      <c r="C905" s="8">
        <f>IFERROR(__xludf.DUMMYFUNCTION("""COMPUTED_VALUE"""),49.0)</f>
        <v>49</v>
      </c>
    </row>
    <row r="906">
      <c r="C906" s="8">
        <f>IFERROR(__xludf.DUMMYFUNCTION("""COMPUTED_VALUE"""),97.0)</f>
        <v>97</v>
      </c>
    </row>
    <row r="907">
      <c r="C907" s="8">
        <f>IFERROR(__xludf.DUMMYFUNCTION("""COMPUTED_VALUE"""),1848.0)</f>
        <v>1848</v>
      </c>
    </row>
    <row r="908">
      <c r="C908" s="8">
        <f>IFERROR(__xludf.DUMMYFUNCTION("""COMPUTED_VALUE"""),295.0)</f>
        <v>295</v>
      </c>
    </row>
    <row r="909">
      <c r="C909" s="8">
        <f>IFERROR(__xludf.DUMMYFUNCTION("""COMPUTED_VALUE"""),1152.0)</f>
        <v>1152</v>
      </c>
    </row>
    <row r="910">
      <c r="C910" s="8">
        <f>IFERROR(__xludf.DUMMYFUNCTION("""COMPUTED_VALUE"""),111.0)</f>
        <v>111</v>
      </c>
    </row>
    <row r="911">
      <c r="C911" s="8">
        <f>IFERROR(__xludf.DUMMYFUNCTION("""COMPUTED_VALUE"""),350.0)</f>
        <v>350</v>
      </c>
    </row>
    <row r="912">
      <c r="C912" s="8">
        <f>IFERROR(__xludf.DUMMYFUNCTION("""COMPUTED_VALUE"""),54.0)</f>
        <v>54</v>
      </c>
    </row>
    <row r="913">
      <c r="C913" s="8">
        <f>IFERROR(__xludf.DUMMYFUNCTION("""COMPUTED_VALUE"""),1160.0)</f>
        <v>1160</v>
      </c>
    </row>
    <row r="914">
      <c r="C914" s="8">
        <f>IFERROR(__xludf.DUMMYFUNCTION("""COMPUTED_VALUE"""),2.0)</f>
        <v>2</v>
      </c>
    </row>
    <row r="915">
      <c r="C915" s="8">
        <f>IFERROR(__xludf.DUMMYFUNCTION("""COMPUTED_VALUE"""),16.0)</f>
        <v>16</v>
      </c>
    </row>
    <row r="916">
      <c r="C916" s="8">
        <f>IFERROR(__xludf.DUMMYFUNCTION("""COMPUTED_VALUE"""),156.0)</f>
        <v>156</v>
      </c>
    </row>
    <row r="917">
      <c r="C917" s="8">
        <f>IFERROR(__xludf.DUMMYFUNCTION("""COMPUTED_VALUE"""),448.0)</f>
        <v>448</v>
      </c>
    </row>
    <row r="918">
      <c r="C918" s="8">
        <f>IFERROR(__xludf.DUMMYFUNCTION("""COMPUTED_VALUE"""),394.0)</f>
        <v>394</v>
      </c>
    </row>
    <row r="919">
      <c r="C919" s="8">
        <f>IFERROR(__xludf.DUMMYFUNCTION("""COMPUTED_VALUE"""),740.0)</f>
        <v>740</v>
      </c>
    </row>
    <row r="920">
      <c r="C920" s="8">
        <f>IFERROR(__xludf.DUMMYFUNCTION("""COMPUTED_VALUE"""),49.0)</f>
        <v>49</v>
      </c>
    </row>
    <row r="921">
      <c r="C921" s="8">
        <f>IFERROR(__xludf.DUMMYFUNCTION("""COMPUTED_VALUE"""),1237.0)</f>
        <v>1237</v>
      </c>
    </row>
    <row r="922">
      <c r="C922" s="8">
        <f>IFERROR(__xludf.DUMMYFUNCTION("""COMPUTED_VALUE"""),548.0)</f>
        <v>548</v>
      </c>
    </row>
    <row r="923">
      <c r="C923" s="8">
        <f>IFERROR(__xludf.DUMMYFUNCTION("""COMPUTED_VALUE"""),206.0)</f>
        <v>206</v>
      </c>
    </row>
    <row r="924">
      <c r="C924" s="8">
        <f>IFERROR(__xludf.DUMMYFUNCTION("""COMPUTED_VALUE"""),1206.0)</f>
        <v>1206</v>
      </c>
    </row>
    <row r="925">
      <c r="C925" s="8">
        <f>IFERROR(__xludf.DUMMYFUNCTION("""COMPUTED_VALUE"""),775.0)</f>
        <v>775</v>
      </c>
    </row>
    <row r="926">
      <c r="C926" s="8">
        <f>IFERROR(__xludf.DUMMYFUNCTION("""COMPUTED_VALUE"""),748.0)</f>
        <v>748</v>
      </c>
    </row>
    <row r="927">
      <c r="C927" s="8">
        <f>IFERROR(__xludf.DUMMYFUNCTION("""COMPUTED_VALUE"""),728.0)</f>
        <v>728</v>
      </c>
    </row>
    <row r="928">
      <c r="C928" s="8">
        <f>IFERROR(__xludf.DUMMYFUNCTION("""COMPUTED_VALUE"""),48.0)</f>
        <v>48</v>
      </c>
    </row>
    <row r="929">
      <c r="C929" s="8">
        <f>IFERROR(__xludf.DUMMYFUNCTION("""COMPUTED_VALUE"""),238.0)</f>
        <v>238</v>
      </c>
    </row>
    <row r="930">
      <c r="C930" s="8">
        <f>IFERROR(__xludf.DUMMYFUNCTION("""COMPUTED_VALUE"""),148.0)</f>
        <v>148</v>
      </c>
    </row>
    <row r="931">
      <c r="C931" s="8">
        <f>IFERROR(__xludf.DUMMYFUNCTION("""COMPUTED_VALUE"""),109.0)</f>
        <v>109</v>
      </c>
    </row>
    <row r="932">
      <c r="C932" s="8">
        <f>IFERROR(__xludf.DUMMYFUNCTION("""COMPUTED_VALUE"""),18.0)</f>
        <v>18</v>
      </c>
    </row>
    <row r="933">
      <c r="C933" s="8">
        <f>IFERROR(__xludf.DUMMYFUNCTION("""COMPUTED_VALUE"""),56.0)</f>
        <v>56</v>
      </c>
    </row>
    <row r="934">
      <c r="C934" s="8">
        <f>IFERROR(__xludf.DUMMYFUNCTION("""COMPUTED_VALUE"""),64.0)</f>
        <v>64</v>
      </c>
    </row>
    <row r="935">
      <c r="C935" s="8">
        <f>IFERROR(__xludf.DUMMYFUNCTION("""COMPUTED_VALUE"""),515.0)</f>
        <v>515</v>
      </c>
    </row>
    <row r="936">
      <c r="C936" s="8">
        <f>IFERROR(__xludf.DUMMYFUNCTION("""COMPUTED_VALUE"""),163.0)</f>
        <v>163</v>
      </c>
    </row>
    <row r="937">
      <c r="C937" s="8">
        <f>IFERROR(__xludf.DUMMYFUNCTION("""COMPUTED_VALUE"""),609.0)</f>
        <v>609</v>
      </c>
    </row>
    <row r="938">
      <c r="C938" s="8">
        <f>IFERROR(__xludf.DUMMYFUNCTION("""COMPUTED_VALUE"""),273.0)</f>
        <v>273</v>
      </c>
    </row>
    <row r="939">
      <c r="C939" s="8">
        <f>IFERROR(__xludf.DUMMYFUNCTION("""COMPUTED_VALUE"""),301.0)</f>
        <v>301</v>
      </c>
    </row>
    <row r="940">
      <c r="C940" s="8">
        <f>IFERROR(__xludf.DUMMYFUNCTION("""COMPUTED_VALUE"""),396.0)</f>
        <v>396</v>
      </c>
    </row>
    <row r="941">
      <c r="C941" s="8">
        <f>IFERROR(__xludf.DUMMYFUNCTION("""COMPUTED_VALUE"""),207.0)</f>
        <v>207</v>
      </c>
    </row>
    <row r="942">
      <c r="C942" s="8">
        <f>IFERROR(__xludf.DUMMYFUNCTION("""COMPUTED_VALUE"""),51.0)</f>
        <v>51</v>
      </c>
    </row>
    <row r="943">
      <c r="C943" s="8">
        <f>IFERROR(__xludf.DUMMYFUNCTION("""COMPUTED_VALUE"""),478.0)</f>
        <v>478</v>
      </c>
    </row>
    <row r="944">
      <c r="C944" s="8">
        <f>IFERROR(__xludf.DUMMYFUNCTION("""COMPUTED_VALUE"""),1183.0)</f>
        <v>1183</v>
      </c>
    </row>
    <row r="945">
      <c r="C945" s="8">
        <f>IFERROR(__xludf.DUMMYFUNCTION("""COMPUTED_VALUE"""),864.0)</f>
        <v>864</v>
      </c>
    </row>
    <row r="946">
      <c r="C946" s="8">
        <f>IFERROR(__xludf.DUMMYFUNCTION("""COMPUTED_VALUE"""),772.0)</f>
        <v>772</v>
      </c>
    </row>
    <row r="947">
      <c r="C947" s="8">
        <f>IFERROR(__xludf.DUMMYFUNCTION("""COMPUTED_VALUE"""),450.0)</f>
        <v>450</v>
      </c>
    </row>
    <row r="948">
      <c r="C948" s="8">
        <f>IFERROR(__xludf.DUMMYFUNCTION("""COMPUTED_VALUE"""),222.0)</f>
        <v>222</v>
      </c>
    </row>
    <row r="949">
      <c r="C949" s="8">
        <f>IFERROR(__xludf.DUMMYFUNCTION("""COMPUTED_VALUE"""),1387.0)</f>
        <v>1387</v>
      </c>
    </row>
    <row r="950">
      <c r="C950" s="8">
        <f>IFERROR(__xludf.DUMMYFUNCTION("""COMPUTED_VALUE"""),269.0)</f>
        <v>269</v>
      </c>
    </row>
    <row r="951">
      <c r="C951" s="8">
        <f>IFERROR(__xludf.DUMMYFUNCTION("""COMPUTED_VALUE"""),40.0)</f>
        <v>40</v>
      </c>
    </row>
    <row r="952">
      <c r="C952" s="8">
        <f>IFERROR(__xludf.DUMMYFUNCTION("""COMPUTED_VALUE"""),87.0)</f>
        <v>87</v>
      </c>
    </row>
    <row r="953">
      <c r="C953" s="8">
        <f>IFERROR(__xludf.DUMMYFUNCTION("""COMPUTED_VALUE"""),426.0)</f>
        <v>426</v>
      </c>
    </row>
    <row r="954">
      <c r="C954" s="8">
        <f>IFERROR(__xludf.DUMMYFUNCTION("""COMPUTED_VALUE"""),164.0)</f>
        <v>164</v>
      </c>
    </row>
    <row r="955">
      <c r="C955" s="8">
        <f>IFERROR(__xludf.DUMMYFUNCTION("""COMPUTED_VALUE"""),1270.0)</f>
        <v>1270</v>
      </c>
    </row>
    <row r="956">
      <c r="C956" s="8">
        <f>IFERROR(__xludf.DUMMYFUNCTION("""COMPUTED_VALUE"""),21.0)</f>
        <v>21</v>
      </c>
    </row>
    <row r="957">
      <c r="C957" s="8">
        <f>IFERROR(__xludf.DUMMYFUNCTION("""COMPUTED_VALUE"""),347.0)</f>
        <v>347</v>
      </c>
    </row>
    <row r="958">
      <c r="C958" s="8">
        <f>IFERROR(__xludf.DUMMYFUNCTION("""COMPUTED_VALUE"""),316.0)</f>
        <v>316</v>
      </c>
    </row>
    <row r="959">
      <c r="C959" s="8">
        <f>IFERROR(__xludf.DUMMYFUNCTION("""COMPUTED_VALUE"""),331.0)</f>
        <v>331</v>
      </c>
    </row>
    <row r="960">
      <c r="C960" s="8">
        <f>IFERROR(__xludf.DUMMYFUNCTION("""COMPUTED_VALUE"""),408.0)</f>
        <v>408</v>
      </c>
    </row>
    <row r="961">
      <c r="C961" s="8">
        <f>IFERROR(__xludf.DUMMYFUNCTION("""COMPUTED_VALUE"""),914.0)</f>
        <v>914</v>
      </c>
    </row>
    <row r="962">
      <c r="C962" s="8">
        <f>IFERROR(__xludf.DUMMYFUNCTION("""COMPUTED_VALUE"""),1046.0)</f>
        <v>1046</v>
      </c>
    </row>
    <row r="963">
      <c r="C963" s="8">
        <f>IFERROR(__xludf.DUMMYFUNCTION("""COMPUTED_VALUE"""),173.0)</f>
        <v>173</v>
      </c>
    </row>
    <row r="964">
      <c r="C964" s="8">
        <f>IFERROR(__xludf.DUMMYFUNCTION("""COMPUTED_VALUE"""),48.0)</f>
        <v>48</v>
      </c>
    </row>
    <row r="965">
      <c r="C965" s="8">
        <f>IFERROR(__xludf.DUMMYFUNCTION("""COMPUTED_VALUE"""),398.0)</f>
        <v>398</v>
      </c>
    </row>
    <row r="966">
      <c r="C966" s="8">
        <f>IFERROR(__xludf.DUMMYFUNCTION("""COMPUTED_VALUE"""),177.0)</f>
        <v>177</v>
      </c>
    </row>
    <row r="967">
      <c r="C967" s="8">
        <f>IFERROR(__xludf.DUMMYFUNCTION("""COMPUTED_VALUE"""),431.0)</f>
        <v>431</v>
      </c>
    </row>
    <row r="968">
      <c r="C968" s="8">
        <f>IFERROR(__xludf.DUMMYFUNCTION("""COMPUTED_VALUE"""),47.0)</f>
        <v>47</v>
      </c>
    </row>
    <row r="969">
      <c r="C969" s="8">
        <f>IFERROR(__xludf.DUMMYFUNCTION("""COMPUTED_VALUE"""),1055.0)</f>
        <v>1055</v>
      </c>
    </row>
    <row r="970">
      <c r="C970" s="8">
        <f>IFERROR(__xludf.DUMMYFUNCTION("""COMPUTED_VALUE"""),221.0)</f>
        <v>221</v>
      </c>
    </row>
    <row r="971">
      <c r="C971" s="8">
        <f>IFERROR(__xludf.DUMMYFUNCTION("""COMPUTED_VALUE"""),513.0)</f>
        <v>513</v>
      </c>
    </row>
    <row r="972">
      <c r="C972" s="8">
        <f>IFERROR(__xludf.DUMMYFUNCTION("""COMPUTED_VALUE"""),226.0)</f>
        <v>226</v>
      </c>
    </row>
    <row r="973">
      <c r="C973" s="8">
        <f>IFERROR(__xludf.DUMMYFUNCTION("""COMPUTED_VALUE"""),84.0)</f>
        <v>84</v>
      </c>
    </row>
    <row r="974">
      <c r="C974" s="8">
        <f>IFERROR(__xludf.DUMMYFUNCTION("""COMPUTED_VALUE"""),285.0)</f>
        <v>285</v>
      </c>
    </row>
    <row r="975">
      <c r="C975" s="8">
        <f>IFERROR(__xludf.DUMMYFUNCTION("""COMPUTED_VALUE"""),566.0)</f>
        <v>566</v>
      </c>
    </row>
    <row r="976">
      <c r="C976" s="8">
        <f>IFERROR(__xludf.DUMMYFUNCTION("""COMPUTED_VALUE"""),270.0)</f>
        <v>270</v>
      </c>
    </row>
    <row r="977">
      <c r="C977" s="8">
        <f>IFERROR(__xludf.DUMMYFUNCTION("""COMPUTED_VALUE"""),333.0)</f>
        <v>333</v>
      </c>
    </row>
    <row r="978">
      <c r="C978" s="8">
        <f>IFERROR(__xludf.DUMMYFUNCTION("""COMPUTED_VALUE"""),343.0)</f>
        <v>343</v>
      </c>
    </row>
    <row r="979">
      <c r="C979" s="8">
        <f>IFERROR(__xludf.DUMMYFUNCTION("""COMPUTED_VALUE"""),480.0)</f>
        <v>480</v>
      </c>
    </row>
    <row r="980">
      <c r="C980" s="8">
        <f>IFERROR(__xludf.DUMMYFUNCTION("""COMPUTED_VALUE"""),1802.0)</f>
        <v>1802</v>
      </c>
    </row>
    <row r="981">
      <c r="C981" s="8">
        <f>IFERROR(__xludf.DUMMYFUNCTION("""COMPUTED_VALUE"""),101.0)</f>
        <v>101</v>
      </c>
    </row>
    <row r="982">
      <c r="C982" s="8">
        <f>IFERROR(__xludf.DUMMYFUNCTION("""COMPUTED_VALUE"""),683.0)</f>
        <v>683</v>
      </c>
    </row>
    <row r="983">
      <c r="C983" s="8">
        <f>IFERROR(__xludf.DUMMYFUNCTION("""COMPUTED_VALUE"""),168.0)</f>
        <v>168</v>
      </c>
    </row>
    <row r="984">
      <c r="C984" s="8">
        <f>IFERROR(__xludf.DUMMYFUNCTION("""COMPUTED_VALUE"""),1347.0)</f>
        <v>1347</v>
      </c>
    </row>
    <row r="985">
      <c r="C985" s="8">
        <f>IFERROR(__xludf.DUMMYFUNCTION("""COMPUTED_VALUE"""),582.0)</f>
        <v>582</v>
      </c>
    </row>
    <row r="986">
      <c r="C986" s="8">
        <f>IFERROR(__xludf.DUMMYFUNCTION("""COMPUTED_VALUE"""),80.0)</f>
        <v>80</v>
      </c>
    </row>
    <row r="987">
      <c r="C987" s="8">
        <f>IFERROR(__xludf.DUMMYFUNCTION("""COMPUTED_VALUE"""),22.0)</f>
        <v>22</v>
      </c>
    </row>
    <row r="988">
      <c r="C988" s="8">
        <f>IFERROR(__xludf.DUMMYFUNCTION("""COMPUTED_VALUE"""),329.0)</f>
        <v>329</v>
      </c>
    </row>
    <row r="989">
      <c r="C989" s="8">
        <f>IFERROR(__xludf.DUMMYFUNCTION("""COMPUTED_VALUE"""),350.0)</f>
        <v>350</v>
      </c>
    </row>
    <row r="990">
      <c r="C990" s="8">
        <f>IFERROR(__xludf.DUMMYFUNCTION("""COMPUTED_VALUE"""),108.0)</f>
        <v>108</v>
      </c>
    </row>
    <row r="991">
      <c r="C991" s="8">
        <f>IFERROR(__xludf.DUMMYFUNCTION("""COMPUTED_VALUE"""),379.0)</f>
        <v>379</v>
      </c>
    </row>
    <row r="992">
      <c r="C992" s="8">
        <f>IFERROR(__xludf.DUMMYFUNCTION("""COMPUTED_VALUE"""),14.0)</f>
        <v>14</v>
      </c>
    </row>
    <row r="993">
      <c r="C993" s="8">
        <f>IFERROR(__xludf.DUMMYFUNCTION("""COMPUTED_VALUE"""),53.0)</f>
        <v>53</v>
      </c>
    </row>
    <row r="994">
      <c r="C994" s="8">
        <f>IFERROR(__xludf.DUMMYFUNCTION("""COMPUTED_VALUE"""),349.0)</f>
        <v>349</v>
      </c>
    </row>
    <row r="995">
      <c r="C995" s="8">
        <f>IFERROR(__xludf.DUMMYFUNCTION("""COMPUTED_VALUE"""),43.0)</f>
        <v>43</v>
      </c>
    </row>
    <row r="996">
      <c r="C996" s="8">
        <f>IFERROR(__xludf.DUMMYFUNCTION("""COMPUTED_VALUE"""),435.0)</f>
        <v>435</v>
      </c>
    </row>
    <row r="997">
      <c r="C997" s="8">
        <f>IFERROR(__xludf.DUMMYFUNCTION("""COMPUTED_VALUE"""),195.0)</f>
        <v>195</v>
      </c>
    </row>
    <row r="998">
      <c r="C998" s="8">
        <f>IFERROR(__xludf.DUMMYFUNCTION("""COMPUTED_VALUE"""),102.0)</f>
        <v>102</v>
      </c>
    </row>
    <row r="999">
      <c r="C999" s="8">
        <f>IFERROR(__xludf.DUMMYFUNCTION("""COMPUTED_VALUE"""),168.0)</f>
        <v>168</v>
      </c>
    </row>
    <row r="1000">
      <c r="C1000" s="8">
        <f>IFERROR(__xludf.DUMMYFUNCTION("""COMPUTED_VALUE"""),338.0)</f>
        <v>338</v>
      </c>
    </row>
    <row r="1001">
      <c r="C1001" s="8"/>
    </row>
    <row r="1002">
      <c r="C1002" s="8"/>
    </row>
    <row r="1003">
      <c r="C1003" s="8"/>
    </row>
    <row r="1004">
      <c r="C1004" s="8"/>
    </row>
  </sheetData>
  <drawing r:id="rId1"/>
</worksheet>
</file>