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4" sheetId="1" r:id="rId4"/>
  </sheets>
  <definedNames/>
  <calcPr/>
</workbook>
</file>

<file path=xl/sharedStrings.xml><?xml version="1.0" encoding="utf-8"?>
<sst xmlns="http://schemas.openxmlformats.org/spreadsheetml/2006/main" count="516" uniqueCount="516">
  <si>
    <t>73,42,95,35,13,40,99,92,33,30,83,1,36,93,59,90,55,25,77,44,37,62,41,47,80,23,51,61,21,20,76,8,71,34,58,5,52,22,39,57,17,2,26,0,10,72,19,3,64,65,82,46,31,63,91,24,18,12,9,79,50,98,69,4,78,54,43,68,87,7,67,48,28,89,94,53,85,81,49,88,6,96,29,56,97,66,38,16,32,70,74,27,84,86,45,75,60,15,14,11</t>
  </si>
  <si>
    <t>PART 1</t>
  </si>
  <si>
    <t>Part2</t>
  </si>
  <si>
    <t>Round each position is drawn</t>
  </si>
  <si>
    <t>Transpose</t>
  </si>
  <si>
    <t>P1 Score</t>
  </si>
  <si>
    <t>P2 Score</t>
  </si>
  <si>
    <t>Rows</t>
  </si>
  <si>
    <t>Column</t>
  </si>
  <si>
    <t>p2  partial</t>
  </si>
  <si>
    <t>91  5 64 81 34</t>
  </si>
  <si>
    <t>Round:</t>
  </si>
  <si>
    <t>Round</t>
  </si>
  <si>
    <t>15 99 31 63 65</t>
  </si>
  <si>
    <t>Number Drawn:</t>
  </si>
  <si>
    <t>45 39 54 93 83</t>
  </si>
  <si>
    <t>row of indicator</t>
  </si>
  <si>
    <t>51 14 23 86 32</t>
  </si>
  <si>
    <t>Overshoot from score</t>
  </si>
  <si>
    <t>19 22 16 13  3</t>
  </si>
  <si>
    <t>SCORE</t>
  </si>
  <si>
    <t>20 83 38 85 70</t>
  </si>
  <si>
    <t>69 12 14 26 84</t>
  </si>
  <si>
    <t>19 76 45 78 99</t>
  </si>
  <si>
    <t>22 80 90 33 46</t>
  </si>
  <si>
    <t>75 31 21  6 28</t>
  </si>
  <si>
    <t>22 52 65 75  2</t>
  </si>
  <si>
    <t>91 12 45 18 94</t>
  </si>
  <si>
    <t>38 66 85 39  1</t>
  </si>
  <si>
    <t>24 36 55 74  3</t>
  </si>
  <si>
    <t>89 14 79 99 48</t>
  </si>
  <si>
    <t>19 58 95 22  6</t>
  </si>
  <si>
    <t>48 28 57 30 72</t>
  </si>
  <si>
    <t>12 67 15 37 18</t>
  </si>
  <si>
    <t>33  1 49 90 60</t>
  </si>
  <si>
    <t>35 41 47 11 84</t>
  </si>
  <si>
    <t>89 27 65 68 19</t>
  </si>
  <si>
    <t>38 83 21 81 91</t>
  </si>
  <si>
    <t>67 61 87 30 10</t>
  </si>
  <si>
    <t>36 45 66 56  4</t>
  </si>
  <si>
    <t>82 71 44 96 90</t>
  </si>
  <si>
    <t>29 84 40 62 92</t>
  </si>
  <si>
    <t>69 39  2  1 56</t>
  </si>
  <si>
    <t>6 20 27 97 54</t>
  </si>
  <si>
    <t>14 28 65 52 32</t>
  </si>
  <si>
    <t>31 58 36 95  8</t>
  </si>
  <si>
    <t>84 46  4 15 66</t>
  </si>
  <si>
    <t>28 99 17 68 37</t>
  </si>
  <si>
    <t>57  6  8 64 12</t>
  </si>
  <si>
    <t>18 23 24 45 34</t>
  </si>
  <si>
    <t>39 55 85  5 19</t>
  </si>
  <si>
    <t>56 63 13 76 35</t>
  </si>
  <si>
    <t>7 94 24 23 67</t>
  </si>
  <si>
    <t>60 44 12 25 71</t>
  </si>
  <si>
    <t>78 19 42 87 39</t>
  </si>
  <si>
    <t>2  3 69 26 22</t>
  </si>
  <si>
    <t>75 43 42 45 77</t>
  </si>
  <si>
    <t>57 59 88  3 49</t>
  </si>
  <si>
    <t>27 23 64 60 12</t>
  </si>
  <si>
    <t>53 85 83 52 21</t>
  </si>
  <si>
    <t>24 50  6 31 80</t>
  </si>
  <si>
    <t>34 43 75 69 59</t>
  </si>
  <si>
    <t>93 23 46 48  2</t>
  </si>
  <si>
    <t>4 15 61  5 96</t>
  </si>
  <si>
    <t>80 97 27 51 33</t>
  </si>
  <si>
    <t>25 44 79 32 17</t>
  </si>
  <si>
    <t>16 67 81 96 42</t>
  </si>
  <si>
    <t>21 79 45 78 28</t>
  </si>
  <si>
    <t>39 91 86 51 88</t>
  </si>
  <si>
    <t>62 94 99 41 27</t>
  </si>
  <si>
    <t>84 30 22 74  8</t>
  </si>
  <si>
    <t>19 14 10 76 17</t>
  </si>
  <si>
    <t>13  1 73  0 55</t>
  </si>
  <si>
    <t>97 26 98  4 15</t>
  </si>
  <si>
    <t>44 87 61 80 11</t>
  </si>
  <si>
    <t>74 16 94 45 75</t>
  </si>
  <si>
    <t>20 36 25 81  7</t>
  </si>
  <si>
    <t>93 40 83 71 32</t>
  </si>
  <si>
    <t>56  9 61 95 17</t>
  </si>
  <si>
    <t>79 48 72 87 15</t>
  </si>
  <si>
    <t>0 12 78 13 54</t>
  </si>
  <si>
    <t>76 42 24 16 20</t>
  </si>
  <si>
    <t>94 89 38 85  4</t>
  </si>
  <si>
    <t>96 99 45 78 84</t>
  </si>
  <si>
    <t>88 55 66 34 63</t>
  </si>
  <si>
    <t>47 95 27  6 17</t>
  </si>
  <si>
    <t>75 24 23  4 81</t>
  </si>
  <si>
    <t>95 58 40 52 13</t>
  </si>
  <si>
    <t>3  2 45 50 73</t>
  </si>
  <si>
    <t>98 39 92 14 28</t>
  </si>
  <si>
    <t>12  9 41 10 17</t>
  </si>
  <si>
    <t>42 95 23 93 88</t>
  </si>
  <si>
    <t>29 14 38 80 48</t>
  </si>
  <si>
    <t>55 72 69 64 34</t>
  </si>
  <si>
    <t>18 58  8 96 30</t>
  </si>
  <si>
    <t>16  7 20  0 46</t>
  </si>
  <si>
    <t>25 22 65 17 19</t>
  </si>
  <si>
    <t>85  0 73 46 10</t>
  </si>
  <si>
    <t>43 35 12 59 51</t>
  </si>
  <si>
    <t>76 40 42 94 78</t>
  </si>
  <si>
    <t>79 28 91 39 31</t>
  </si>
  <si>
    <t>84 70 34 12  8</t>
  </si>
  <si>
    <t>51  7 93 66 42</t>
  </si>
  <si>
    <t>0 39  4 22 38</t>
  </si>
  <si>
    <t>5 86 65 82 44</t>
  </si>
  <si>
    <t>74 19 98 35 53</t>
  </si>
  <si>
    <t>71 20 72 83 34</t>
  </si>
  <si>
    <t>19  6 88 51 27</t>
  </si>
  <si>
    <t>98 42 56 62 69</t>
  </si>
  <si>
    <t>49 11 99 50 21</t>
  </si>
  <si>
    <t>90 18 47 15 91</t>
  </si>
  <si>
    <t>2 93  5 60 98</t>
  </si>
  <si>
    <t>71 73 12 50 18</t>
  </si>
  <si>
    <t>30 87  9 69 21</t>
  </si>
  <si>
    <t>23 90 92 49  1</t>
  </si>
  <si>
    <t>99 34 11 33 58</t>
  </si>
  <si>
    <t>18 83 82 92 72</t>
  </si>
  <si>
    <t>16 19 73 25 55</t>
  </si>
  <si>
    <t>35 20  8 41 39</t>
  </si>
  <si>
    <t>45 71 70 23 30</t>
  </si>
  <si>
    <t>4 15 57 58 80</t>
  </si>
  <si>
    <t>2 50 95 34 83</t>
  </si>
  <si>
    <t>72 62 15 89 12</t>
  </si>
  <si>
    <t>20 39 65 68 33</t>
  </si>
  <si>
    <t>92 67 60  1 56</t>
  </si>
  <si>
    <t>29 86 23 37 45</t>
  </si>
  <si>
    <t>36 86 92 58 74</t>
  </si>
  <si>
    <t>47 39 30 40 56</t>
  </si>
  <si>
    <t>17 18 14  4 97</t>
  </si>
  <si>
    <t>20 28 62 94 80</t>
  </si>
  <si>
    <t>88 84 98  0 38</t>
  </si>
  <si>
    <t>85 88 47 43 44</t>
  </si>
  <si>
    <t>82 52 60 61 42</t>
  </si>
  <si>
    <t>39 87 33 36 14</t>
  </si>
  <si>
    <t>40 49 13 20  4</t>
  </si>
  <si>
    <t>86 92 19 90  2</t>
  </si>
  <si>
    <t>5 36 48 66 72</t>
  </si>
  <si>
    <t>44 98 87 24 79</t>
  </si>
  <si>
    <t>60 19  3 15 47</t>
  </si>
  <si>
    <t>42 25 93 57 88</t>
  </si>
  <si>
    <t>32 14 62 64 34</t>
  </si>
  <si>
    <t>65 72 80 96 20</t>
  </si>
  <si>
    <t>82 38 52 19 29</t>
  </si>
  <si>
    <t>39 70 95 54 84</t>
  </si>
  <si>
    <t>71 85 32 16 92</t>
  </si>
  <si>
    <t>14 81 28 23 17</t>
  </si>
  <si>
    <t>20 89 61 53 83</t>
  </si>
  <si>
    <t>87 41 13 66 78</t>
  </si>
  <si>
    <t>88 22 58 56 94</t>
  </si>
  <si>
    <t>60 12 15 17 28</t>
  </si>
  <si>
    <t>70 49 36 64 11</t>
  </si>
  <si>
    <t>96 73 81 30 98</t>
  </si>
  <si>
    <t>40 15 33 37 54</t>
  </si>
  <si>
    <t>0 76 22 13 36</t>
  </si>
  <si>
    <t>17 49 44 27 51</t>
  </si>
  <si>
    <t>26  6 92 25  1</t>
  </si>
  <si>
    <t>25 95 96 31 22</t>
  </si>
  <si>
    <t>34 42 41 60 23</t>
  </si>
  <si>
    <t>75 32 77 81 15</t>
  </si>
  <si>
    <t>17 79  6 11 94</t>
  </si>
  <si>
    <t>97 85 66 44 43</t>
  </si>
  <si>
    <t>1 18 75 85  0</t>
  </si>
  <si>
    <t>21 35 22 64 55</t>
  </si>
  <si>
    <t>60 50 57 47 67</t>
  </si>
  <si>
    <t>68 61 56 63 90</t>
  </si>
  <si>
    <t>49 65 33 59 30</t>
  </si>
  <si>
    <t>75 11 64 28 37</t>
  </si>
  <si>
    <t>58 82 40 59  4</t>
  </si>
  <si>
    <t>24 77 69 22  9</t>
  </si>
  <si>
    <t>60 36 89  7 68</t>
  </si>
  <si>
    <t>53  2 94 43 72</t>
  </si>
  <si>
    <t>34 11 92 55 25</t>
  </si>
  <si>
    <t>72 68 76 67 24</t>
  </si>
  <si>
    <t>8 50 56 59 12</t>
  </si>
  <si>
    <t>90 91 86 13 29</t>
  </si>
  <si>
    <t>57 79 16 26 42</t>
  </si>
  <si>
    <t>94 49 69 66 52</t>
  </si>
  <si>
    <t>47 65 43 38 81</t>
  </si>
  <si>
    <t>64 40 10 32 13</t>
  </si>
  <si>
    <t>70  3 74 83 37</t>
  </si>
  <si>
    <t>56 59 55 78 39</t>
  </si>
  <si>
    <t>87 95 51 32 35</t>
  </si>
  <si>
    <t>21  4 80  8 24</t>
  </si>
  <si>
    <t>1 13 43 58 92</t>
  </si>
  <si>
    <t>47 69 49 37 16</t>
  </si>
  <si>
    <t>65 74 31 57 28</t>
  </si>
  <si>
    <t>28 14 10 30 32</t>
  </si>
  <si>
    <t>13 50 19 41 77</t>
  </si>
  <si>
    <t>76 61 46 97 15</t>
  </si>
  <si>
    <t>36 17 62 74 57</t>
  </si>
  <si>
    <t>26 66 99 51 64</t>
  </si>
  <si>
    <t>40 11 56 66 67</t>
  </si>
  <si>
    <t>26 81 45 13 51</t>
  </si>
  <si>
    <t>80 82 57 87 61</t>
  </si>
  <si>
    <t>46 16 17 21 72</t>
  </si>
  <si>
    <t>42 95 68 33 83</t>
  </si>
  <si>
    <t>54 94 23 42 53</t>
  </si>
  <si>
    <t>36  4 43 92 87</t>
  </si>
  <si>
    <t>8 59 69 62  1</t>
  </si>
  <si>
    <t>86 98  9  2 73</t>
  </si>
  <si>
    <t>7 12 83 67 24</t>
  </si>
  <si>
    <t>56 79 71 38  6</t>
  </si>
  <si>
    <t>17 20 28 80 57</t>
  </si>
  <si>
    <t>84 22 83 61 50</t>
  </si>
  <si>
    <t>0 52 36 92  4</t>
  </si>
  <si>
    <t>70 55 63 12  3</t>
  </si>
  <si>
    <t>18  9 47 22 32</t>
  </si>
  <si>
    <t>21 95 45 50 34</t>
  </si>
  <si>
    <t>84 69 19 16 36</t>
  </si>
  <si>
    <t>85 62 71 88 98</t>
  </si>
  <si>
    <t>55 80 37 63 83</t>
  </si>
  <si>
    <t>19 51 99 30 48</t>
  </si>
  <si>
    <t>9  3 89 22 46</t>
  </si>
  <si>
    <t>6 76 15 95 90</t>
  </si>
  <si>
    <t>53 12 62 67 98</t>
  </si>
  <si>
    <t>74 31 16 54 65</t>
  </si>
  <si>
    <t>42 58 20 27 64</t>
  </si>
  <si>
    <t>18 57 76 82 43</t>
  </si>
  <si>
    <t>72  8 61 60 12</t>
  </si>
  <si>
    <t>88 13 49 91 78</t>
  </si>
  <si>
    <t>96 83 51 86 14</t>
  </si>
  <si>
    <t>49 79 90 21 85</t>
  </si>
  <si>
    <t>39 10 78  1 47</t>
  </si>
  <si>
    <t>66 70 86  9 74</t>
  </si>
  <si>
    <t>31 62 50 58 25</t>
  </si>
  <si>
    <t>19 73 28  2 55</t>
  </si>
  <si>
    <t>78 29 34 87 77</t>
  </si>
  <si>
    <t>2 71  8 51 98</t>
  </si>
  <si>
    <t>62 84 89 27 85</t>
  </si>
  <si>
    <t>90 94 44 30 93</t>
  </si>
  <si>
    <t>28 68 31 20 75</t>
  </si>
  <si>
    <t>73 68 76 51 87</t>
  </si>
  <si>
    <t>91 65  9 29 15</t>
  </si>
  <si>
    <t>42 35 74 72 25</t>
  </si>
  <si>
    <t>52 45 31 53 97</t>
  </si>
  <si>
    <t>23 19 54 83 41</t>
  </si>
  <si>
    <t>90 10 58 40 89</t>
  </si>
  <si>
    <t>76 71 85 56 65</t>
  </si>
  <si>
    <t>25 80 19  0 28</t>
  </si>
  <si>
    <t>60  7 47 98 67</t>
  </si>
  <si>
    <t>63 81 37 91 35</t>
  </si>
  <si>
    <t>78 56 29 50 32</t>
  </si>
  <si>
    <t>79 92 38 49 45</t>
  </si>
  <si>
    <t>70 80 76 86 64</t>
  </si>
  <si>
    <t>53 22 20 66 60</t>
  </si>
  <si>
    <t>77 25 84 93 88</t>
  </si>
  <si>
    <t>83 64 56 13 88</t>
  </si>
  <si>
    <t>63 25 65  1 45</t>
  </si>
  <si>
    <t>7 61 57 37 75</t>
  </si>
  <si>
    <t>58 96 84 91 28</t>
  </si>
  <si>
    <t>43 69 32 74 99</t>
  </si>
  <si>
    <t>39 54 73 61 46</t>
  </si>
  <si>
    <t>60 44 71 33 89</t>
  </si>
  <si>
    <t>4 67 10  2 96</t>
  </si>
  <si>
    <t>58  8 20 68 93</t>
  </si>
  <si>
    <t>56 17 38 94 34</t>
  </si>
  <si>
    <t>89 59 36 31 94</t>
  </si>
  <si>
    <t>91 34 83 55 54</t>
  </si>
  <si>
    <t>99 40 30 56 11</t>
  </si>
  <si>
    <t>49 33 42 39 70</t>
  </si>
  <si>
    <t>2 64 17 25 87</t>
  </si>
  <si>
    <t>25 97  2 45 93</t>
  </si>
  <si>
    <t>88 92 78 32 69</t>
  </si>
  <si>
    <t>67  6 47 37 96</t>
  </si>
  <si>
    <t>51 40 82 57 99</t>
  </si>
  <si>
    <t>30 38 29 55 85</t>
  </si>
  <si>
    <t>65  7 29 39 58</t>
  </si>
  <si>
    <t>28 27 20  0 84</t>
  </si>
  <si>
    <t>32 31 44  4 57</t>
  </si>
  <si>
    <t>17 79 92 33 41</t>
  </si>
  <si>
    <t>94 35 22 74  5</t>
  </si>
  <si>
    <t>62 77 48 50 97</t>
  </si>
  <si>
    <t>39 91 42 73 88</t>
  </si>
  <si>
    <t>23  3  6 17 15</t>
  </si>
  <si>
    <t>13 37 25 65 16</t>
  </si>
  <si>
    <t>94 12 54  0 14</t>
  </si>
  <si>
    <t>45 55  3  2 40</t>
  </si>
  <si>
    <t>49 58 43  5 72</t>
  </si>
  <si>
    <t>60 46 33 85 79</t>
  </si>
  <si>
    <t>61 34 27 92 35</t>
  </si>
  <si>
    <t>54 51 65 23 17</t>
  </si>
  <si>
    <t>4 70 20 80 94</t>
  </si>
  <si>
    <t>1 74 53 83 10</t>
  </si>
  <si>
    <t>91 16 46 63 75</t>
  </si>
  <si>
    <t>39 90 81 27 17</t>
  </si>
  <si>
    <t>38 19 62 44 92</t>
  </si>
  <si>
    <t>16 25 99 27 66</t>
  </si>
  <si>
    <t>80  3 38 10 11</t>
  </si>
  <si>
    <t>52 98 83  7 76</t>
  </si>
  <si>
    <t>70 29 79 96 42</t>
  </si>
  <si>
    <t>41 74 68 36 82</t>
  </si>
  <si>
    <t>50 73 72 40 93</t>
  </si>
  <si>
    <t>60 96 52 74 63</t>
  </si>
  <si>
    <t>51 30 87 41 82</t>
  </si>
  <si>
    <t>44  4 59  0  1</t>
  </si>
  <si>
    <t>43 62 10 13 58</t>
  </si>
  <si>
    <t>92 98 20 94 95</t>
  </si>
  <si>
    <t>37 57 74 47 38</t>
  </si>
  <si>
    <t>36 89 97 14 59</t>
  </si>
  <si>
    <t>81 46 66 55 35</t>
  </si>
  <si>
    <t>82 62 42 12 28</t>
  </si>
  <si>
    <t>5 81  8 23 36</t>
  </si>
  <si>
    <t>61  7 94 95 74</t>
  </si>
  <si>
    <t>91 71  6 32 65</t>
  </si>
  <si>
    <t>79 30 67 49 37</t>
  </si>
  <si>
    <t>9 44 84 58 82</t>
  </si>
  <si>
    <t>19 56 13 80 65</t>
  </si>
  <si>
    <t>79 59 57 10 44</t>
  </si>
  <si>
    <t>78 97 49 26 70</t>
  </si>
  <si>
    <t>72 95 18 14 96</t>
  </si>
  <si>
    <t>3 99 33 32 41</t>
  </si>
  <si>
    <t>5 42 18 14 57</t>
  </si>
  <si>
    <t>19 62  6 92 96</t>
  </si>
  <si>
    <t>2 58 75 49  9</t>
  </si>
  <si>
    <t>24 48 55 60 67</t>
  </si>
  <si>
    <t>91 37 27 34 59</t>
  </si>
  <si>
    <t>65 11 18 78  6</t>
  </si>
  <si>
    <t>30 76 61 27 15</t>
  </si>
  <si>
    <t>49 25 59 17 29</t>
  </si>
  <si>
    <t>20 24 99 37 40</t>
  </si>
  <si>
    <t>93 90 68 71 22</t>
  </si>
  <si>
    <t>34 15 77 98 70</t>
  </si>
  <si>
    <t>58 21 54  8 60</t>
  </si>
  <si>
    <t>49 32 62 56 87</t>
  </si>
  <si>
    <t>30 17 83 85 23</t>
  </si>
  <si>
    <t>80 48 10 26 24</t>
  </si>
  <si>
    <t>39 90 21  4 71</t>
  </si>
  <si>
    <t>53 55 24 27 28</t>
  </si>
  <si>
    <t>5 87 54 66 20</t>
  </si>
  <si>
    <t>32 18 10 77 59</t>
  </si>
  <si>
    <t>99 80 91 13 34</t>
  </si>
  <si>
    <t>8 80 50 63 42</t>
  </si>
  <si>
    <t>9 40 51 83 93</t>
  </si>
  <si>
    <t>91 89 32 74 41</t>
  </si>
  <si>
    <t>28 65 29 33 55</t>
  </si>
  <si>
    <t>59 31 99 36 19</t>
  </si>
  <si>
    <t>4 96 28 51 14</t>
  </si>
  <si>
    <t>84 39 98 59 15</t>
  </si>
  <si>
    <t>87 45 65 83 78</t>
  </si>
  <si>
    <t>2  8 49  0 36</t>
  </si>
  <si>
    <t>7  9 64 58 74</t>
  </si>
  <si>
    <t>23 10 70 59 36</t>
  </si>
  <si>
    <t>55 84 18 40 50</t>
  </si>
  <si>
    <t>47 28 58 72  8</t>
  </si>
  <si>
    <t>24 60 34 44 79</t>
  </si>
  <si>
    <t>77 73 89 95 92</t>
  </si>
  <si>
    <t>83 77 61 81 36</t>
  </si>
  <si>
    <t>50 19 31 69 35</t>
  </si>
  <si>
    <t>15 39 75 18 43</t>
  </si>
  <si>
    <t>98 51 25 54 63</t>
  </si>
  <si>
    <t>9 74 91  6 88</t>
  </si>
  <si>
    <t>40 81 16 82 25</t>
  </si>
  <si>
    <t>66 57 98 14  6</t>
  </si>
  <si>
    <t>92 71 27 39 87</t>
  </si>
  <si>
    <t>17 12 20 23 47</t>
  </si>
  <si>
    <t>83 22  4 90 73</t>
  </si>
  <si>
    <t>92 22 17 80 55</t>
  </si>
  <si>
    <t>20 35 34 62 88</t>
  </si>
  <si>
    <t>23 47 56 14  8</t>
  </si>
  <si>
    <t>45 52  2 36 67</t>
  </si>
  <si>
    <t>28 69  5 93 44</t>
  </si>
  <si>
    <t>99 88 14 47  2</t>
  </si>
  <si>
    <t>22 51 15 57 68</t>
  </si>
  <si>
    <t>33 13 71 80  9</t>
  </si>
  <si>
    <t>63 69  7 90 74</t>
  </si>
  <si>
    <t>17 87 36 46 16</t>
  </si>
  <si>
    <t>67 27  7 65 73</t>
  </si>
  <si>
    <t>13 87 16 99  6</t>
  </si>
  <si>
    <t>33 30 96 41 23</t>
  </si>
  <si>
    <t>0 10  9 98 72</t>
  </si>
  <si>
    <t>53 52 81 18 24</t>
  </si>
  <si>
    <t>49 89 44  9 35</t>
  </si>
  <si>
    <t>71 67 21 32  7</t>
  </si>
  <si>
    <t>55 50 37 34 64</t>
  </si>
  <si>
    <t>31  8  1 17 73</t>
  </si>
  <si>
    <t>48 27 81 39  0</t>
  </si>
  <si>
    <t>81 40 50 48 47</t>
  </si>
  <si>
    <t>33 14 76 56 25</t>
  </si>
  <si>
    <t>62 93 57 78 85</t>
  </si>
  <si>
    <t>51 44  2 43 16</t>
  </si>
  <si>
    <t>0 74 27 20 22</t>
  </si>
  <si>
    <t>96 30 47 33 57</t>
  </si>
  <si>
    <t>91 70 31 45 84</t>
  </si>
  <si>
    <t>20 13  2 36 28</t>
  </si>
  <si>
    <t>6 53 55 81  7</t>
  </si>
  <si>
    <t>72 27 44 12 39</t>
  </si>
  <si>
    <t>27 94 70 54 72</t>
  </si>
  <si>
    <t>62 39 46 89 29</t>
  </si>
  <si>
    <t>43 12 86 35  2</t>
  </si>
  <si>
    <t>66 34 55 82 78</t>
  </si>
  <si>
    <t>57  0 32 21 79</t>
  </si>
  <si>
    <t>46 18 29 82  5</t>
  </si>
  <si>
    <t>7 52 10 12 45</t>
  </si>
  <si>
    <t>23 20 94 43 32</t>
  </si>
  <si>
    <t>58 40 83 37 75</t>
  </si>
  <si>
    <t>90 55 27 61 99</t>
  </si>
  <si>
    <t>17 60 69 63 39</t>
  </si>
  <si>
    <t>41 66 23 56 79</t>
  </si>
  <si>
    <t>57 51 50 28 85</t>
  </si>
  <si>
    <t>90 20 16 34 81</t>
  </si>
  <si>
    <t>74 64 46  4 62</t>
  </si>
  <si>
    <t>29 55 38 24 11</t>
  </si>
  <si>
    <t>44 62 49 32 22</t>
  </si>
  <si>
    <t>81 23 26  0 86</t>
  </si>
  <si>
    <t>28 25 33  1 88</t>
  </si>
  <si>
    <t>58 14 97 30 27</t>
  </si>
  <si>
    <t>20 69  1 86 77</t>
  </si>
  <si>
    <t>89 92 15 54 93</t>
  </si>
  <si>
    <t>94 74 51  5 97</t>
  </si>
  <si>
    <t>68  8 38 21 46</t>
  </si>
  <si>
    <t>79 87 40 34 62</t>
  </si>
  <si>
    <t>81 49  5 52 77</t>
  </si>
  <si>
    <t>3 56 12 60 79</t>
  </si>
  <si>
    <t>17  7 22 20 34</t>
  </si>
  <si>
    <t>19 30 18 57 72</t>
  </si>
  <si>
    <t>97 70 78 69 64</t>
  </si>
  <si>
    <t>2 93 28 54 49</t>
  </si>
  <si>
    <t>62 81 89  6 67</t>
  </si>
  <si>
    <t>32  4 42 25 14</t>
  </si>
  <si>
    <t>24 91 40 77 50</t>
  </si>
  <si>
    <t>41  5 47 12 95</t>
  </si>
  <si>
    <t>63 98 66 51 39</t>
  </si>
  <si>
    <t>25 46 80 23 18</t>
  </si>
  <si>
    <t>90 70 24 47 14</t>
  </si>
  <si>
    <t>15 91 61 85 87</t>
  </si>
  <si>
    <t>82 92 58 55 40</t>
  </si>
  <si>
    <t>94 83 68 23 34</t>
  </si>
  <si>
    <t>26 35 55 84 97</t>
  </si>
  <si>
    <t>66 19 85 77 72</t>
  </si>
  <si>
    <t>73 89 75 42 87</t>
  </si>
  <si>
    <t>22 40 20 93 67</t>
  </si>
  <si>
    <t>53 70 42 54 65</t>
  </si>
  <si>
    <t>72 24 32 89 83</t>
  </si>
  <si>
    <t>23 33  5 79 60</t>
  </si>
  <si>
    <t>0 61 52 96 49</t>
  </si>
  <si>
    <t>30 17 94  3 40</t>
  </si>
  <si>
    <t>64 65  6 86 53</t>
  </si>
  <si>
    <t>10 56  2 88 73</t>
  </si>
  <si>
    <t>11 62 37 84  1</t>
  </si>
  <si>
    <t>71 42 76 51 77</t>
  </si>
  <si>
    <t>41 83 19 14  4</t>
  </si>
  <si>
    <t>11 26 59 12 66</t>
  </si>
  <si>
    <t>19 53 52  3 74</t>
  </si>
  <si>
    <t>65 18 10 40 99</t>
  </si>
  <si>
    <t>88 61 69 64 92</t>
  </si>
  <si>
    <t>24 23  9 77 33</t>
  </si>
  <si>
    <t>95 81 27 80 63</t>
  </si>
  <si>
    <t>52 92 18 90 77</t>
  </si>
  <si>
    <t>34 98 88 41 25</t>
  </si>
  <si>
    <t>36 49 29 71 61</t>
  </si>
  <si>
    <t>6 12 78 15 40</t>
  </si>
  <si>
    <t>15  1 48 41  8</t>
  </si>
  <si>
    <t>5 74 61 11 78</t>
  </si>
  <si>
    <t>39 59 63 42 17</t>
  </si>
  <si>
    <t>23 13 22 88 47</t>
  </si>
  <si>
    <t>4 95 33 44  6</t>
  </si>
  <si>
    <t>81 16 38 97 74</t>
  </si>
  <si>
    <t>37 58  2 17 10</t>
  </si>
  <si>
    <t>99 44  1 20  6</t>
  </si>
  <si>
    <t>85 68  0 98 95</t>
  </si>
  <si>
    <t>14 24 93 45 80</t>
  </si>
  <si>
    <t>83 39 90 48 38</t>
  </si>
  <si>
    <t>96 85 84  4 21</t>
  </si>
  <si>
    <t>55  5 91 33 43</t>
  </si>
  <si>
    <t>49 37 79 68 20</t>
  </si>
  <si>
    <t>93 69 54 71 99</t>
  </si>
  <si>
    <t>88 69  1 65 20</t>
  </si>
  <si>
    <t>47 15 57 54 25</t>
  </si>
  <si>
    <t>44 36 60 99 29</t>
  </si>
  <si>
    <t>74 46 75 82 40</t>
  </si>
  <si>
    <t>98 26 77 43 63</t>
  </si>
  <si>
    <t>34 48 25 64 32</t>
  </si>
  <si>
    <t>66  1 71 47 99</t>
  </si>
  <si>
    <t>21 82 41 14 57</t>
  </si>
  <si>
    <t>3 69 28  5 79</t>
  </si>
  <si>
    <t>27 54 87 44 23</t>
  </si>
  <si>
    <t>85 52 77 49 87</t>
  </si>
  <si>
    <t>92 19  5 37 20</t>
  </si>
  <si>
    <t>64 69 13 95 55</t>
  </si>
  <si>
    <t>70 56 86 75 30</t>
  </si>
  <si>
    <t>73  6 88  9 54</t>
  </si>
  <si>
    <t>29 82 35 23 96</t>
  </si>
  <si>
    <t>11 65 56 86 36</t>
  </si>
  <si>
    <t>34 83 90 74  2</t>
  </si>
  <si>
    <t>19 46 61 24 45</t>
  </si>
  <si>
    <t>63  5 94 48 50</t>
  </si>
  <si>
    <t>15 33 21 76 79</t>
  </si>
  <si>
    <t>28 56 63 38 65</t>
  </si>
  <si>
    <t>44 41 10 62 60</t>
  </si>
  <si>
    <t>23 24 16 88 43</t>
  </si>
  <si>
    <t>30 40 19  7  9</t>
  </si>
  <si>
    <t>55 12 27 80 67</t>
  </si>
  <si>
    <t>42 90 63 10 98</t>
  </si>
  <si>
    <t>74 50 65 18 17</t>
  </si>
  <si>
    <t>79  2 96 25 93</t>
  </si>
  <si>
    <t>24 82 59 56 43</t>
  </si>
  <si>
    <t>7 42 31 49 52</t>
  </si>
  <si>
    <t>59 50  3 28 58</t>
  </si>
  <si>
    <t>11 55 75 91 60</t>
  </si>
  <si>
    <t>65 76  1 38 23</t>
  </si>
  <si>
    <t>86 19 64 22 80</t>
  </si>
  <si>
    <t>73 81 41 54 92</t>
  </si>
  <si>
    <t>70 39 66 38 27</t>
  </si>
  <si>
    <t>89 15 80 22 87</t>
  </si>
  <si>
    <t>36 12 48 93 26</t>
  </si>
  <si>
    <t>44 85 19 60 49</t>
  </si>
  <si>
    <t>8 28 76 19  5</t>
  </si>
  <si>
    <t>86 34 50 98 29</t>
  </si>
  <si>
    <t>80 91 46 90 40</t>
  </si>
  <si>
    <t>33 58 21 22 49</t>
  </si>
  <si>
    <t>64 41 87 92 72</t>
  </si>
  <si>
    <t>16 61 73 82 25</t>
  </si>
  <si>
    <t>8  1 53 10 71</t>
  </si>
  <si>
    <t>47 99 90 93 39</t>
  </si>
  <si>
    <t>87 74 41 52 69</t>
  </si>
  <si>
    <t>17 49 91 30 33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</si>
</sst>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F0F23"/>
      <name val="Arial"/>
    </font>
    <font>
      <sz val="1.0"/>
      <color rgb="FF0F0F23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 readingOrder="0"/>
    </xf>
    <xf borderId="7" fillId="3" fontId="1" numFmtId="0" xfId="0" applyAlignment="1" applyBorder="1" applyFill="1" applyFont="1">
      <alignment horizontal="center"/>
    </xf>
    <xf borderId="7" fillId="0" fontId="1" numFmtId="0" xfId="0" applyBorder="1" applyFont="1"/>
    <xf borderId="8" fillId="3" fontId="1" numFmtId="0" xfId="0" applyAlignment="1" applyBorder="1" applyFont="1">
      <alignment horizontal="center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3" max="13" width="3.0"/>
    <col customWidth="1" min="14" max="14" width="12.14"/>
    <col customWidth="1" min="15" max="22" width="3.0"/>
    <col customWidth="1" min="23" max="23" width="3.57"/>
    <col customWidth="1" min="24" max="24" width="5.43"/>
    <col customWidth="1" min="25" max="27" width="3.57"/>
    <col customWidth="1" min="28" max="28" width="9.71"/>
    <col customWidth="1" min="29" max="31" width="3.57"/>
    <col customWidth="1" min="32" max="33" width="3.0"/>
    <col customWidth="1" min="34" max="34" width="6.0"/>
    <col customWidth="1" min="35" max="38" width="3.57"/>
    <col customWidth="1" min="39" max="40" width="3.0"/>
    <col customWidth="1" min="41" max="41" width="19.71"/>
    <col customWidth="1" min="42" max="42" width="13.0"/>
    <col customWidth="1" min="43" max="43" width="3.0"/>
    <col customWidth="1" min="44" max="45" width="15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 t="s">
        <v>1</v>
      </c>
      <c r="AP1" s="3"/>
      <c r="AQ1" s="3"/>
      <c r="AR1" s="4" t="s">
        <v>2</v>
      </c>
      <c r="AS1" s="3"/>
    </row>
    <row r="2">
      <c r="A2" s="5"/>
      <c r="B2" s="6"/>
      <c r="C2" s="3"/>
      <c r="D2" s="3"/>
      <c r="E2" s="3"/>
      <c r="F2" s="3"/>
      <c r="G2" s="3"/>
      <c r="H2" s="3"/>
      <c r="I2" s="4" t="s">
        <v>3</v>
      </c>
      <c r="J2" s="3"/>
      <c r="K2" s="3"/>
      <c r="L2" s="3"/>
      <c r="M2" s="3"/>
      <c r="N2" s="3"/>
      <c r="O2" s="3"/>
      <c r="P2" s="4" t="s">
        <v>4</v>
      </c>
      <c r="Q2" s="3"/>
      <c r="R2" s="3"/>
      <c r="S2" s="3"/>
      <c r="T2" s="3"/>
      <c r="U2" s="3"/>
      <c r="V2" s="3"/>
      <c r="W2" s="3"/>
      <c r="X2" s="4" t="s">
        <v>5</v>
      </c>
      <c r="Y2" s="3"/>
      <c r="Z2" s="3"/>
      <c r="AA2" s="3"/>
      <c r="AB2" s="4" t="s">
        <v>6</v>
      </c>
      <c r="AC2" s="3"/>
      <c r="AD2" s="4" t="s">
        <v>7</v>
      </c>
      <c r="AE2" s="3"/>
      <c r="AF2" s="3"/>
      <c r="AG2" s="3"/>
      <c r="AH2" s="4" t="s">
        <v>8</v>
      </c>
      <c r="AI2" s="3"/>
      <c r="AJ2" s="4" t="s">
        <v>9</v>
      </c>
      <c r="AK2" s="3"/>
      <c r="AL2" s="3"/>
      <c r="AM2" s="3"/>
      <c r="AN2" s="3"/>
      <c r="AO2" s="7"/>
      <c r="AP2" s="8"/>
      <c r="AQ2" s="3"/>
      <c r="AR2" s="4"/>
      <c r="AS2" s="3"/>
    </row>
    <row r="3">
      <c r="A3" s="9">
        <f>IFERROR(__xludf.DUMMYFUNCTION("TRANSPOSE(SPLIT(B1,"",""))"),73.0)</f>
        <v>73</v>
      </c>
      <c r="B3" s="4" t="s">
        <v>10</v>
      </c>
      <c r="C3" s="3">
        <f>IFERROR(__xludf.DUMMYFUNCTION("IFERROR(SPLIT(B3,"" ""),)"),91.0)</f>
        <v>91</v>
      </c>
      <c r="D3" s="3">
        <f>IFERROR(__xludf.DUMMYFUNCTION("""COMPUTED_VALUE"""),5.0)</f>
        <v>5</v>
      </c>
      <c r="E3" s="3">
        <f>IFERROR(__xludf.DUMMYFUNCTION("""COMPUTED_VALUE"""),64.0)</f>
        <v>64</v>
      </c>
      <c r="F3" s="3">
        <f>IFERROR(__xludf.DUMMYFUNCTION("""COMPUTED_VALUE"""),81.0)</f>
        <v>81</v>
      </c>
      <c r="G3" s="3">
        <f>IFERROR(__xludf.DUMMYFUNCTION("""COMPUTED_VALUE"""),34.0)</f>
        <v>34</v>
      </c>
      <c r="H3" s="3"/>
      <c r="I3" s="3">
        <f t="shared" ref="I3:M3" si="1">if(not(isblank(C3)),IFERROR(MATCH(VLOOKUP(C3,$A:$A,1,FALSE),$A:$A,0),),)</f>
        <v>57</v>
      </c>
      <c r="J3" s="3">
        <f t="shared" si="1"/>
        <v>38</v>
      </c>
      <c r="K3" s="3">
        <f t="shared" si="1"/>
        <v>51</v>
      </c>
      <c r="L3" s="3">
        <f t="shared" si="1"/>
        <v>80</v>
      </c>
      <c r="M3" s="3">
        <f t="shared" si="1"/>
        <v>36</v>
      </c>
      <c r="N3" s="3"/>
      <c r="O3" s="3"/>
      <c r="P3" s="3">
        <f t="array" ref="P3:T7">TRANSPOSE(I3:M7)</f>
        <v>57</v>
      </c>
      <c r="Q3" s="3">
        <v>100.0</v>
      </c>
      <c r="R3" s="3">
        <v>97.0</v>
      </c>
      <c r="S3" s="3">
        <v>29.0</v>
      </c>
      <c r="T3" s="3">
        <v>49.0</v>
      </c>
      <c r="U3" s="3"/>
      <c r="V3" s="3"/>
      <c r="W3" s="3"/>
      <c r="X3" s="3">
        <f t="array" ref="X3">SUM(IF(I3:M7&gt;$AP$3,C3:G7,))*$AP$4</f>
        <v>55309</v>
      </c>
      <c r="Y3" s="3"/>
      <c r="Z3" s="3"/>
      <c r="AA3" s="3"/>
      <c r="AB3" s="10">
        <f t="array" ref="AB3">SUM(IF(I3:M7&gt;$AS$3,C3:G7,))*$AS$4</f>
        <v>11648</v>
      </c>
      <c r="AC3" s="3"/>
      <c r="AD3" s="3">
        <f t="shared" ref="AD3:AD601" si="3">IF(not(isblank(C3)),MAX(I3:M3),)</f>
        <v>80</v>
      </c>
      <c r="AE3" s="3"/>
      <c r="AF3" s="3"/>
      <c r="AG3" s="3"/>
      <c r="AH3" s="3">
        <f t="shared" ref="AH3:AH601" si="4">IF(not(isblank(C3)),MAX(P3:T3),)</f>
        <v>100</v>
      </c>
      <c r="AI3" s="3"/>
      <c r="AJ3" s="3">
        <f>min(AD3:AH7)</f>
        <v>80</v>
      </c>
      <c r="AK3" s="3"/>
      <c r="AL3" s="3"/>
      <c r="AM3" s="3"/>
      <c r="AN3" s="3"/>
      <c r="AO3" s="11" t="s">
        <v>11</v>
      </c>
      <c r="AP3" s="12">
        <f>MIN(AC:AE)</f>
        <v>35</v>
      </c>
      <c r="AQ3" s="13"/>
      <c r="AR3" s="14" t="s">
        <v>12</v>
      </c>
      <c r="AS3" s="15">
        <f>max(AJ:AJ)</f>
        <v>86</v>
      </c>
    </row>
    <row r="4">
      <c r="A4" s="7">
        <f>IFERROR(__xludf.DUMMYFUNCTION("""COMPUTED_VALUE"""),42.0)</f>
        <v>42</v>
      </c>
      <c r="B4" s="4" t="s">
        <v>13</v>
      </c>
      <c r="C4" s="3">
        <f>IFERROR(__xludf.DUMMYFUNCTION("IFERROR(SPLIT(B4,"" ""),)"),15.0)</f>
        <v>15</v>
      </c>
      <c r="D4" s="3">
        <f>IFERROR(__xludf.DUMMYFUNCTION("""COMPUTED_VALUE"""),99.0)</f>
        <v>99</v>
      </c>
      <c r="E4" s="3">
        <f>IFERROR(__xludf.DUMMYFUNCTION("""COMPUTED_VALUE"""),31.0)</f>
        <v>31</v>
      </c>
      <c r="F4" s="3">
        <f>IFERROR(__xludf.DUMMYFUNCTION("""COMPUTED_VALUE"""),63.0)</f>
        <v>63</v>
      </c>
      <c r="G4" s="3">
        <f>IFERROR(__xludf.DUMMYFUNCTION("""COMPUTED_VALUE"""),65.0)</f>
        <v>65</v>
      </c>
      <c r="H4" s="3"/>
      <c r="I4" s="3">
        <f t="shared" ref="I4:M4" si="2">if(not(isblank(C4)),IFERROR(MATCH(VLOOKUP(C4,$A:$A,1,FALSE),$A:$A,0),),)</f>
        <v>100</v>
      </c>
      <c r="J4" s="3">
        <f t="shared" si="2"/>
        <v>9</v>
      </c>
      <c r="K4" s="3">
        <f t="shared" si="2"/>
        <v>55</v>
      </c>
      <c r="L4" s="3">
        <f t="shared" si="2"/>
        <v>56</v>
      </c>
      <c r="M4" s="3">
        <f t="shared" si="2"/>
        <v>52</v>
      </c>
      <c r="N4" s="3"/>
      <c r="O4" s="3"/>
      <c r="P4" s="3">
        <v>38.0</v>
      </c>
      <c r="Q4" s="3">
        <v>9.0</v>
      </c>
      <c r="R4" s="3">
        <v>41.0</v>
      </c>
      <c r="S4" s="3">
        <v>101.0</v>
      </c>
      <c r="T4" s="3">
        <v>40.0</v>
      </c>
      <c r="U4" s="3"/>
      <c r="V4" s="3"/>
      <c r="W4" s="3"/>
      <c r="X4" s="3"/>
      <c r="Y4" s="3"/>
      <c r="Z4" s="3"/>
      <c r="AA4" s="3"/>
      <c r="AB4" s="3"/>
      <c r="AC4" s="3"/>
      <c r="AD4" s="3">
        <f t="shared" si="3"/>
        <v>100</v>
      </c>
      <c r="AE4" s="3"/>
      <c r="AF4" s="3"/>
      <c r="AG4" s="3"/>
      <c r="AH4" s="3">
        <f t="shared" si="4"/>
        <v>101</v>
      </c>
      <c r="AI4" s="3"/>
      <c r="AJ4" s="3"/>
      <c r="AK4" s="3"/>
      <c r="AL4" s="3"/>
      <c r="AM4" s="3"/>
      <c r="AN4" s="3"/>
      <c r="AO4" s="16" t="s">
        <v>14</v>
      </c>
      <c r="AP4" s="8">
        <f t="array" ref="AP4">Index(A:A,AP3,0)</f>
        <v>71</v>
      </c>
      <c r="AQ4" s="3"/>
      <c r="AR4" s="3"/>
      <c r="AS4" s="17">
        <f t="array" ref="AS4">Index(A:A,AS3,0)</f>
        <v>56</v>
      </c>
    </row>
    <row r="5">
      <c r="A5" s="7">
        <f>IFERROR(__xludf.DUMMYFUNCTION("""COMPUTED_VALUE"""),95.0)</f>
        <v>95</v>
      </c>
      <c r="B5" s="4" t="s">
        <v>15</v>
      </c>
      <c r="C5" s="3">
        <f>IFERROR(__xludf.DUMMYFUNCTION("IFERROR(SPLIT(B5,"" ""),)"),45.0)</f>
        <v>45</v>
      </c>
      <c r="D5" s="3">
        <f>IFERROR(__xludf.DUMMYFUNCTION("""COMPUTED_VALUE"""),39.0)</f>
        <v>39</v>
      </c>
      <c r="E5" s="3">
        <f>IFERROR(__xludf.DUMMYFUNCTION("""COMPUTED_VALUE"""),54.0)</f>
        <v>54</v>
      </c>
      <c r="F5" s="3">
        <f>IFERROR(__xludf.DUMMYFUNCTION("""COMPUTED_VALUE"""),93.0)</f>
        <v>93</v>
      </c>
      <c r="G5" s="3">
        <f>IFERROR(__xludf.DUMMYFUNCTION("""COMPUTED_VALUE"""),83.0)</f>
        <v>83</v>
      </c>
      <c r="H5" s="3"/>
      <c r="I5" s="3">
        <f t="shared" ref="I5:M5" si="5">if(not(isblank(C5)),IFERROR(MATCH(VLOOKUP(C5,$A:$A,1,FALSE),$A:$A,0),),)</f>
        <v>97</v>
      </c>
      <c r="J5" s="3">
        <f t="shared" si="5"/>
        <v>41</v>
      </c>
      <c r="K5" s="3">
        <f t="shared" si="5"/>
        <v>68</v>
      </c>
      <c r="L5" s="3">
        <f t="shared" si="5"/>
        <v>16</v>
      </c>
      <c r="M5" s="3">
        <f t="shared" si="5"/>
        <v>13</v>
      </c>
      <c r="N5" s="3"/>
      <c r="O5" s="3"/>
      <c r="P5" s="3">
        <v>51.0</v>
      </c>
      <c r="Q5" s="3">
        <v>55.0</v>
      </c>
      <c r="R5" s="3">
        <v>68.0</v>
      </c>
      <c r="S5" s="3">
        <v>28.0</v>
      </c>
      <c r="T5" s="3">
        <v>90.0</v>
      </c>
      <c r="U5" s="3"/>
      <c r="V5" s="3"/>
      <c r="W5" s="3"/>
      <c r="X5" s="3"/>
      <c r="Y5" s="3"/>
      <c r="Z5" s="3"/>
      <c r="AA5" s="3"/>
      <c r="AB5" s="3"/>
      <c r="AC5" s="3"/>
      <c r="AD5" s="3">
        <f t="shared" si="3"/>
        <v>97</v>
      </c>
      <c r="AE5" s="3"/>
      <c r="AF5" s="3"/>
      <c r="AG5" s="3"/>
      <c r="AH5" s="3">
        <f t="shared" si="4"/>
        <v>90</v>
      </c>
      <c r="AI5" s="3"/>
      <c r="AJ5" s="3"/>
      <c r="AK5" s="3"/>
      <c r="AL5" s="3"/>
      <c r="AM5" s="3"/>
      <c r="AN5" s="3"/>
      <c r="AO5" s="16" t="s">
        <v>16</v>
      </c>
      <c r="AP5" s="18">
        <f>iferror(MATCH(AP3,AD:AD,0),MATCH(AP3,AH:AH,0))</f>
        <v>510</v>
      </c>
      <c r="AQ5" s="3"/>
      <c r="AR5" s="3"/>
      <c r="AS5" s="19">
        <f>MATCH(AS3,AJ:AJ,0)</f>
        <v>273</v>
      </c>
    </row>
    <row r="6">
      <c r="A6" s="7">
        <f>IFERROR(__xludf.DUMMYFUNCTION("""COMPUTED_VALUE"""),35.0)</f>
        <v>35</v>
      </c>
      <c r="B6" s="4" t="s">
        <v>17</v>
      </c>
      <c r="C6" s="3">
        <f>IFERROR(__xludf.DUMMYFUNCTION("IFERROR(SPLIT(B6,"" ""),)"),51.0)</f>
        <v>51</v>
      </c>
      <c r="D6" s="3">
        <f>IFERROR(__xludf.DUMMYFUNCTION("""COMPUTED_VALUE"""),14.0)</f>
        <v>14</v>
      </c>
      <c r="E6" s="3">
        <f>IFERROR(__xludf.DUMMYFUNCTION("""COMPUTED_VALUE"""),23.0)</f>
        <v>23</v>
      </c>
      <c r="F6" s="3">
        <f>IFERROR(__xludf.DUMMYFUNCTION("""COMPUTED_VALUE"""),86.0)</f>
        <v>86</v>
      </c>
      <c r="G6" s="3">
        <f>IFERROR(__xludf.DUMMYFUNCTION("""COMPUTED_VALUE"""),32.0)</f>
        <v>32</v>
      </c>
      <c r="H6" s="3"/>
      <c r="I6" s="3">
        <f t="shared" ref="I6:M6" si="6">if(not(isblank(C6)),IFERROR(MATCH(VLOOKUP(C6,$A:$A,1,FALSE),$A:$A,0),),)</f>
        <v>29</v>
      </c>
      <c r="J6" s="3">
        <f t="shared" si="6"/>
        <v>101</v>
      </c>
      <c r="K6" s="3">
        <f t="shared" si="6"/>
        <v>28</v>
      </c>
      <c r="L6" s="3">
        <f t="shared" si="6"/>
        <v>96</v>
      </c>
      <c r="M6" s="3">
        <f t="shared" si="6"/>
        <v>91</v>
      </c>
      <c r="N6" s="3"/>
      <c r="O6" s="3"/>
      <c r="P6" s="3">
        <v>80.0</v>
      </c>
      <c r="Q6" s="3">
        <v>56.0</v>
      </c>
      <c r="R6" s="3">
        <v>16.0</v>
      </c>
      <c r="S6" s="3">
        <v>96.0</v>
      </c>
      <c r="T6" s="3">
        <v>7.0</v>
      </c>
      <c r="U6" s="3"/>
      <c r="V6" s="3"/>
      <c r="W6" s="3"/>
      <c r="X6" s="3"/>
      <c r="Y6" s="3"/>
      <c r="Z6" s="3"/>
      <c r="AA6" s="3"/>
      <c r="AB6" s="3"/>
      <c r="AC6" s="3"/>
      <c r="AD6" s="3">
        <f t="shared" si="3"/>
        <v>101</v>
      </c>
      <c r="AE6" s="3"/>
      <c r="AF6" s="3"/>
      <c r="AG6" s="3"/>
      <c r="AH6" s="3">
        <f t="shared" si="4"/>
        <v>96</v>
      </c>
      <c r="AI6" s="3"/>
      <c r="AJ6" s="3"/>
      <c r="AK6" s="3"/>
      <c r="AL6" s="3"/>
      <c r="AM6" s="3"/>
      <c r="AN6" s="3"/>
      <c r="AO6" s="16" t="s">
        <v>18</v>
      </c>
      <c r="AP6" s="18">
        <f>mod(AP5-3,6)</f>
        <v>3</v>
      </c>
      <c r="AQ6" s="3"/>
      <c r="AR6" s="3"/>
      <c r="AS6" s="19">
        <f>mod(AS5-3,6)</f>
        <v>0</v>
      </c>
    </row>
    <row r="7">
      <c r="A7" s="7">
        <f>IFERROR(__xludf.DUMMYFUNCTION("""COMPUTED_VALUE"""),13.0)</f>
        <v>13</v>
      </c>
      <c r="B7" s="4" t="s">
        <v>19</v>
      </c>
      <c r="C7" s="3">
        <f>IFERROR(__xludf.DUMMYFUNCTION("IFERROR(SPLIT(B7,"" ""),)"),19.0)</f>
        <v>19</v>
      </c>
      <c r="D7" s="3">
        <f>IFERROR(__xludf.DUMMYFUNCTION("""COMPUTED_VALUE"""),22.0)</f>
        <v>22</v>
      </c>
      <c r="E7" s="3">
        <f>IFERROR(__xludf.DUMMYFUNCTION("""COMPUTED_VALUE"""),16.0)</f>
        <v>16</v>
      </c>
      <c r="F7" s="3">
        <f>IFERROR(__xludf.DUMMYFUNCTION("""COMPUTED_VALUE"""),13.0)</f>
        <v>13</v>
      </c>
      <c r="G7" s="3">
        <f>IFERROR(__xludf.DUMMYFUNCTION("""COMPUTED_VALUE"""),3.0)</f>
        <v>3</v>
      </c>
      <c r="H7" s="3"/>
      <c r="I7" s="3">
        <f t="shared" ref="I7:M7" si="7">if(not(isblank(C7)),IFERROR(MATCH(VLOOKUP(C7,$A:$A,1,FALSE),$A:$A,0),),)</f>
        <v>49</v>
      </c>
      <c r="J7" s="3">
        <f t="shared" si="7"/>
        <v>40</v>
      </c>
      <c r="K7" s="3">
        <f t="shared" si="7"/>
        <v>90</v>
      </c>
      <c r="L7" s="3">
        <f t="shared" si="7"/>
        <v>7</v>
      </c>
      <c r="M7" s="3">
        <f t="shared" si="7"/>
        <v>50</v>
      </c>
      <c r="N7" s="3"/>
      <c r="O7" s="3"/>
      <c r="P7" s="3">
        <v>36.0</v>
      </c>
      <c r="Q7" s="3">
        <v>52.0</v>
      </c>
      <c r="R7" s="3">
        <v>13.0</v>
      </c>
      <c r="S7" s="3">
        <v>91.0</v>
      </c>
      <c r="T7" s="3">
        <v>50.0</v>
      </c>
      <c r="U7" s="3"/>
      <c r="V7" s="3"/>
      <c r="W7" s="3"/>
      <c r="X7" s="3"/>
      <c r="Y7" s="3"/>
      <c r="Z7" s="3"/>
      <c r="AA7" s="3"/>
      <c r="AB7" s="3"/>
      <c r="AC7" s="3"/>
      <c r="AD7" s="3">
        <f t="shared" si="3"/>
        <v>90</v>
      </c>
      <c r="AE7" s="3"/>
      <c r="AF7" s="3"/>
      <c r="AG7" s="3"/>
      <c r="AH7" s="3">
        <f t="shared" si="4"/>
        <v>91</v>
      </c>
      <c r="AI7" s="3"/>
      <c r="AJ7" s="3"/>
      <c r="AK7" s="3"/>
      <c r="AL7" s="3"/>
      <c r="AM7" s="3"/>
      <c r="AN7" s="3"/>
      <c r="AO7" s="20" t="s">
        <v>20</v>
      </c>
      <c r="AP7" s="21">
        <f t="array" ref="AP7">INDEX(X:X,AP5-AP6,0)</f>
        <v>39902</v>
      </c>
      <c r="AQ7" s="22"/>
      <c r="AR7" s="22"/>
      <c r="AS7" s="23">
        <f t="array" ref="AS7">INDEX(AB:AB,AS5-AS6,0)</f>
        <v>26936</v>
      </c>
    </row>
    <row r="8">
      <c r="A8" s="9">
        <f>IFERROR(__xludf.DUMMYFUNCTION("""COMPUTED_VALUE"""),40.0)</f>
        <v>40</v>
      </c>
      <c r="B8" s="3"/>
      <c r="C8" s="3" t="str">
        <f>IFERROR(__xludf.DUMMYFUNCTION("IFERROR(SPLIT(B8,"" ""),)"),"")</f>
        <v/>
      </c>
      <c r="D8" s="3"/>
      <c r="E8" s="3"/>
      <c r="F8" s="3"/>
      <c r="G8" s="3"/>
      <c r="H8" s="3"/>
      <c r="I8" s="3" t="str">
        <f t="shared" ref="I8:M8" si="8">if(not(isblank(C8)),IFERROR(MATCH(VLOOKUP(C8,$A:$A,1,FALSE),$A:$A,0),),)</f>
        <v/>
      </c>
      <c r="J8" s="3" t="str">
        <f t="shared" si="8"/>
        <v/>
      </c>
      <c r="K8" s="3" t="str">
        <f t="shared" si="8"/>
        <v/>
      </c>
      <c r="L8" s="3" t="str">
        <f t="shared" si="8"/>
        <v/>
      </c>
      <c r="M8" s="3" t="str">
        <f t="shared" si="8"/>
        <v/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tr">
        <f t="shared" si="3"/>
        <v/>
      </c>
      <c r="AE8" s="3"/>
      <c r="AF8" s="3"/>
      <c r="AG8" s="3"/>
      <c r="AH8" s="3" t="str">
        <f t="shared" si="4"/>
        <v/>
      </c>
      <c r="AI8" s="3"/>
      <c r="AJ8" s="3"/>
      <c r="AK8" s="3"/>
      <c r="AL8" s="3"/>
      <c r="AM8" s="3"/>
      <c r="AN8" s="3"/>
      <c r="AO8" s="8"/>
      <c r="AP8" s="8"/>
      <c r="AQ8" s="3"/>
      <c r="AR8" s="3"/>
      <c r="AS8" s="3"/>
    </row>
    <row r="9">
      <c r="A9" s="7">
        <f>IFERROR(__xludf.DUMMYFUNCTION("""COMPUTED_VALUE"""),99.0)</f>
        <v>99</v>
      </c>
      <c r="B9" s="4" t="s">
        <v>21</v>
      </c>
      <c r="C9" s="3">
        <f>IFERROR(__xludf.DUMMYFUNCTION("IFERROR(SPLIT(B9,"" ""),)"),20.0)</f>
        <v>20</v>
      </c>
      <c r="D9" s="3">
        <f>IFERROR(__xludf.DUMMYFUNCTION("""COMPUTED_VALUE"""),83.0)</f>
        <v>83</v>
      </c>
      <c r="E9" s="3">
        <f>IFERROR(__xludf.DUMMYFUNCTION("""COMPUTED_VALUE"""),38.0)</f>
        <v>38</v>
      </c>
      <c r="F9" s="3">
        <f>IFERROR(__xludf.DUMMYFUNCTION("""COMPUTED_VALUE"""),85.0)</f>
        <v>85</v>
      </c>
      <c r="G9" s="3">
        <f>IFERROR(__xludf.DUMMYFUNCTION("""COMPUTED_VALUE"""),70.0)</f>
        <v>70</v>
      </c>
      <c r="H9" s="3"/>
      <c r="I9" s="3">
        <f t="shared" ref="I9:M9" si="9">if(not(isblank(C9)),IFERROR(MATCH(VLOOKUP(C9,$A:$A,1,FALSE),$A:$A,0),),)</f>
        <v>32</v>
      </c>
      <c r="J9" s="3">
        <f t="shared" si="9"/>
        <v>13</v>
      </c>
      <c r="K9" s="3">
        <f t="shared" si="9"/>
        <v>89</v>
      </c>
      <c r="L9" s="3">
        <f t="shared" si="9"/>
        <v>79</v>
      </c>
      <c r="M9" s="3">
        <f t="shared" si="9"/>
        <v>92</v>
      </c>
      <c r="N9" s="3"/>
      <c r="O9" s="3"/>
      <c r="P9" s="3">
        <f t="array" ref="P9:T13">TRANSPOSE(I9:M13)</f>
        <v>32</v>
      </c>
      <c r="Q9" s="3">
        <v>65.0</v>
      </c>
      <c r="R9" s="3">
        <v>49.0</v>
      </c>
      <c r="S9" s="3">
        <v>40.0</v>
      </c>
      <c r="T9" s="3">
        <v>98.0</v>
      </c>
      <c r="U9" s="3"/>
      <c r="V9" s="3"/>
      <c r="W9" s="3"/>
      <c r="X9" s="3">
        <f t="array" ref="X9">SUM(IF(I9:M13&gt;$AP$3,C9:G13,))*$AP$4</f>
        <v>53108</v>
      </c>
      <c r="Y9" s="3"/>
      <c r="Z9" s="3"/>
      <c r="AA9" s="3"/>
      <c r="AB9" s="10">
        <f t="array" ref="AB9">SUM(IF(I9:M13&gt;$AS$3,C9:G13,))*$AS$4</f>
        <v>18256</v>
      </c>
      <c r="AC9" s="3"/>
      <c r="AD9" s="3">
        <f t="shared" si="3"/>
        <v>92</v>
      </c>
      <c r="AE9" s="3"/>
      <c r="AF9" s="3"/>
      <c r="AG9" s="3"/>
      <c r="AH9" s="3">
        <f t="shared" si="4"/>
        <v>98</v>
      </c>
      <c r="AI9" s="3"/>
      <c r="AJ9" s="3">
        <f>min(AD9:AH13)</f>
        <v>54</v>
      </c>
      <c r="AK9" s="3"/>
      <c r="AL9" s="3"/>
      <c r="AM9" s="3"/>
      <c r="AN9" s="3"/>
      <c r="AO9" s="3"/>
      <c r="AP9" s="3"/>
      <c r="AQ9" s="3"/>
      <c r="AR9" s="3" t="str">
        <f t="array" ref="AR9">INDEX(A:A,MATCH(AP3,AD:AD,0)-SEQUENCE(5,1,0,5),1)</f>
        <v/>
      </c>
      <c r="AS9" s="3"/>
    </row>
    <row r="10">
      <c r="A10" s="7">
        <f>IFERROR(__xludf.DUMMYFUNCTION("""COMPUTED_VALUE"""),92.0)</f>
        <v>92</v>
      </c>
      <c r="B10" s="4" t="s">
        <v>22</v>
      </c>
      <c r="C10" s="3">
        <f>IFERROR(__xludf.DUMMYFUNCTION("IFERROR(SPLIT(B10,"" ""),)"),69.0)</f>
        <v>69</v>
      </c>
      <c r="D10" s="3">
        <f>IFERROR(__xludf.DUMMYFUNCTION("""COMPUTED_VALUE"""),12.0)</f>
        <v>12</v>
      </c>
      <c r="E10" s="3">
        <f>IFERROR(__xludf.DUMMYFUNCTION("""COMPUTED_VALUE"""),14.0)</f>
        <v>14</v>
      </c>
      <c r="F10" s="3">
        <f>IFERROR(__xludf.DUMMYFUNCTION("""COMPUTED_VALUE"""),26.0)</f>
        <v>26</v>
      </c>
      <c r="G10" s="3">
        <f>IFERROR(__xludf.DUMMYFUNCTION("""COMPUTED_VALUE"""),84.0)</f>
        <v>84</v>
      </c>
      <c r="H10" s="3"/>
      <c r="I10" s="3">
        <f t="shared" ref="I10:M10" si="10">if(not(isblank(C10)),IFERROR(MATCH(VLOOKUP(C10,$A:$A,1,FALSE),$A:$A,0),),)</f>
        <v>65</v>
      </c>
      <c r="J10" s="3">
        <f t="shared" si="10"/>
        <v>60</v>
      </c>
      <c r="K10" s="3">
        <f t="shared" si="10"/>
        <v>101</v>
      </c>
      <c r="L10" s="3">
        <f t="shared" si="10"/>
        <v>45</v>
      </c>
      <c r="M10" s="3">
        <f t="shared" si="10"/>
        <v>95</v>
      </c>
      <c r="N10" s="3"/>
      <c r="O10" s="3"/>
      <c r="P10" s="3">
        <v>13.0</v>
      </c>
      <c r="Q10" s="3">
        <v>60.0</v>
      </c>
      <c r="R10" s="3">
        <v>33.0</v>
      </c>
      <c r="S10" s="3">
        <v>27.0</v>
      </c>
      <c r="T10" s="3">
        <v>55.0</v>
      </c>
      <c r="U10" s="3"/>
      <c r="V10" s="3"/>
      <c r="W10" s="3"/>
      <c r="X10" s="3"/>
      <c r="Y10" s="3"/>
      <c r="Z10" s="3"/>
      <c r="AA10" s="3"/>
      <c r="AB10" s="3"/>
      <c r="AC10" s="3"/>
      <c r="AD10" s="3">
        <f t="shared" si="3"/>
        <v>101</v>
      </c>
      <c r="AE10" s="3"/>
      <c r="AF10" s="3"/>
      <c r="AG10" s="3"/>
      <c r="AH10" s="3">
        <f t="shared" si="4"/>
        <v>60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>
      <c r="A11" s="7">
        <f>IFERROR(__xludf.DUMMYFUNCTION("""COMPUTED_VALUE"""),33.0)</f>
        <v>33</v>
      </c>
      <c r="B11" s="4" t="s">
        <v>23</v>
      </c>
      <c r="C11" s="3">
        <f>IFERROR(__xludf.DUMMYFUNCTION("IFERROR(SPLIT(B11,"" ""),)"),19.0)</f>
        <v>19</v>
      </c>
      <c r="D11" s="3">
        <f>IFERROR(__xludf.DUMMYFUNCTION("""COMPUTED_VALUE"""),76.0)</f>
        <v>76</v>
      </c>
      <c r="E11" s="3">
        <f>IFERROR(__xludf.DUMMYFUNCTION("""COMPUTED_VALUE"""),45.0)</f>
        <v>45</v>
      </c>
      <c r="F11" s="3">
        <f>IFERROR(__xludf.DUMMYFUNCTION("""COMPUTED_VALUE"""),78.0)</f>
        <v>78</v>
      </c>
      <c r="G11" s="3">
        <f>IFERROR(__xludf.DUMMYFUNCTION("""COMPUTED_VALUE"""),99.0)</f>
        <v>99</v>
      </c>
      <c r="H11" s="3"/>
      <c r="I11" s="3">
        <f t="shared" ref="I11:M11" si="11">if(not(isblank(C11)),IFERROR(MATCH(VLOOKUP(C11,$A:$A,1,FALSE),$A:$A,0),),)</f>
        <v>49</v>
      </c>
      <c r="J11" s="3">
        <f t="shared" si="11"/>
        <v>33</v>
      </c>
      <c r="K11" s="3">
        <f t="shared" si="11"/>
        <v>97</v>
      </c>
      <c r="L11" s="3">
        <f t="shared" si="11"/>
        <v>67</v>
      </c>
      <c r="M11" s="3">
        <f t="shared" si="11"/>
        <v>9</v>
      </c>
      <c r="N11" s="3"/>
      <c r="O11" s="3"/>
      <c r="P11" s="3">
        <v>89.0</v>
      </c>
      <c r="Q11" s="3">
        <v>101.0</v>
      </c>
      <c r="R11" s="3">
        <v>97.0</v>
      </c>
      <c r="S11" s="3">
        <v>18.0</v>
      </c>
      <c r="T11" s="3">
        <v>31.0</v>
      </c>
      <c r="U11" s="3"/>
      <c r="V11" s="3"/>
      <c r="W11" s="3"/>
      <c r="X11" s="3"/>
      <c r="Y11" s="3"/>
      <c r="Z11" s="3"/>
      <c r="AA11" s="3"/>
      <c r="AB11" s="3"/>
      <c r="AC11" s="3"/>
      <c r="AD11" s="3">
        <f t="shared" si="3"/>
        <v>97</v>
      </c>
      <c r="AE11" s="3"/>
      <c r="AF11" s="3"/>
      <c r="AG11" s="3"/>
      <c r="AH11" s="3">
        <f t="shared" si="4"/>
        <v>101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>
      <c r="A12" s="7">
        <f>IFERROR(__xludf.DUMMYFUNCTION("""COMPUTED_VALUE"""),30.0)</f>
        <v>30</v>
      </c>
      <c r="B12" s="4" t="s">
        <v>24</v>
      </c>
      <c r="C12" s="3">
        <f>IFERROR(__xludf.DUMMYFUNCTION("IFERROR(SPLIT(B12,"" ""),)"),22.0)</f>
        <v>22</v>
      </c>
      <c r="D12" s="3">
        <f>IFERROR(__xludf.DUMMYFUNCTION("""COMPUTED_VALUE"""),80.0)</f>
        <v>80</v>
      </c>
      <c r="E12" s="3">
        <f>IFERROR(__xludf.DUMMYFUNCTION("""COMPUTED_VALUE"""),90.0)</f>
        <v>90</v>
      </c>
      <c r="F12" s="3">
        <f>IFERROR(__xludf.DUMMYFUNCTION("""COMPUTED_VALUE"""),33.0)</f>
        <v>33</v>
      </c>
      <c r="G12" s="3">
        <f>IFERROR(__xludf.DUMMYFUNCTION("""COMPUTED_VALUE"""),46.0)</f>
        <v>46</v>
      </c>
      <c r="H12" s="3"/>
      <c r="I12" s="3">
        <f t="shared" ref="I12:M12" si="12">if(not(isblank(C12)),IFERROR(MATCH(VLOOKUP(C12,$A:$A,1,FALSE),$A:$A,0),),)</f>
        <v>40</v>
      </c>
      <c r="J12" s="3">
        <f t="shared" si="12"/>
        <v>27</v>
      </c>
      <c r="K12" s="3">
        <f t="shared" si="12"/>
        <v>18</v>
      </c>
      <c r="L12" s="3">
        <f t="shared" si="12"/>
        <v>11</v>
      </c>
      <c r="M12" s="3">
        <f t="shared" si="12"/>
        <v>54</v>
      </c>
      <c r="N12" s="3"/>
      <c r="O12" s="3"/>
      <c r="P12" s="3">
        <v>79.0</v>
      </c>
      <c r="Q12" s="3">
        <v>45.0</v>
      </c>
      <c r="R12" s="3">
        <v>67.0</v>
      </c>
      <c r="S12" s="3">
        <v>11.0</v>
      </c>
      <c r="T12" s="3">
        <v>83.0</v>
      </c>
      <c r="U12" s="3"/>
      <c r="V12" s="3"/>
      <c r="W12" s="3"/>
      <c r="X12" s="3"/>
      <c r="Y12" s="3"/>
      <c r="Z12" s="3"/>
      <c r="AA12" s="3"/>
      <c r="AB12" s="3"/>
      <c r="AC12" s="3"/>
      <c r="AD12" s="3">
        <f t="shared" si="3"/>
        <v>54</v>
      </c>
      <c r="AE12" s="3"/>
      <c r="AF12" s="3"/>
      <c r="AG12" s="3"/>
      <c r="AH12" s="3">
        <f t="shared" si="4"/>
        <v>83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>
      <c r="A13" s="7">
        <f>IFERROR(__xludf.DUMMYFUNCTION("""COMPUTED_VALUE"""),83.0)</f>
        <v>83</v>
      </c>
      <c r="B13" s="4" t="s">
        <v>25</v>
      </c>
      <c r="C13" s="3">
        <f>IFERROR(__xludf.DUMMYFUNCTION("IFERROR(SPLIT(B13,"" ""),)"),75.0)</f>
        <v>75</v>
      </c>
      <c r="D13" s="3">
        <f>IFERROR(__xludf.DUMMYFUNCTION("""COMPUTED_VALUE"""),31.0)</f>
        <v>31</v>
      </c>
      <c r="E13" s="3">
        <f>IFERROR(__xludf.DUMMYFUNCTION("""COMPUTED_VALUE"""),21.0)</f>
        <v>21</v>
      </c>
      <c r="F13" s="3">
        <f>IFERROR(__xludf.DUMMYFUNCTION("""COMPUTED_VALUE"""),6.0)</f>
        <v>6</v>
      </c>
      <c r="G13" s="3">
        <f>IFERROR(__xludf.DUMMYFUNCTION("""COMPUTED_VALUE"""),28.0)</f>
        <v>28</v>
      </c>
      <c r="H13" s="3"/>
      <c r="I13" s="3">
        <f t="shared" ref="I13:M13" si="13">if(not(isblank(C13)),IFERROR(MATCH(VLOOKUP(C13,$A:$A,1,FALSE),$A:$A,0),),)</f>
        <v>98</v>
      </c>
      <c r="J13" s="3">
        <f t="shared" si="13"/>
        <v>55</v>
      </c>
      <c r="K13" s="3">
        <f t="shared" si="13"/>
        <v>31</v>
      </c>
      <c r="L13" s="3">
        <f t="shared" si="13"/>
        <v>83</v>
      </c>
      <c r="M13" s="3">
        <f t="shared" si="13"/>
        <v>75</v>
      </c>
      <c r="N13" s="3"/>
      <c r="O13" s="3"/>
      <c r="P13" s="3">
        <v>92.0</v>
      </c>
      <c r="Q13" s="3">
        <v>95.0</v>
      </c>
      <c r="R13" s="3">
        <v>9.0</v>
      </c>
      <c r="S13" s="3">
        <v>54.0</v>
      </c>
      <c r="T13" s="3">
        <v>75.0</v>
      </c>
      <c r="U13" s="3"/>
      <c r="V13" s="3"/>
      <c r="W13" s="3"/>
      <c r="X13" s="3"/>
      <c r="Y13" s="3"/>
      <c r="Z13" s="3"/>
      <c r="AA13" s="3"/>
      <c r="AB13" s="3"/>
      <c r="AC13" s="3"/>
      <c r="AD13" s="3">
        <f t="shared" si="3"/>
        <v>98</v>
      </c>
      <c r="AE13" s="3"/>
      <c r="AF13" s="3"/>
      <c r="AG13" s="3"/>
      <c r="AH13" s="3">
        <f t="shared" si="4"/>
        <v>95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>
      <c r="A14" s="9">
        <f>IFERROR(__xludf.DUMMYFUNCTION("""COMPUTED_VALUE"""),1.0)</f>
        <v>1</v>
      </c>
      <c r="B14" s="3"/>
      <c r="C14" s="3" t="str">
        <f>IFERROR(__xludf.DUMMYFUNCTION("IFERROR(SPLIT(B14,"" ""),)"),"")</f>
        <v/>
      </c>
      <c r="D14" s="3"/>
      <c r="E14" s="3"/>
      <c r="F14" s="3"/>
      <c r="G14" s="3"/>
      <c r="H14" s="3"/>
      <c r="I14" s="3" t="str">
        <f t="shared" ref="I14:M14" si="14">if(not(isblank(C14)),IFERROR(MATCH(VLOOKUP(C14,$A:$A,1,FALSE),$A:$A,0),),)</f>
        <v/>
      </c>
      <c r="J14" s="3" t="str">
        <f t="shared" si="14"/>
        <v/>
      </c>
      <c r="K14" s="3" t="str">
        <f t="shared" si="14"/>
        <v/>
      </c>
      <c r="L14" s="3" t="str">
        <f t="shared" si="14"/>
        <v/>
      </c>
      <c r="M14" s="3" t="str">
        <f t="shared" si="14"/>
        <v/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tr">
        <f t="shared" si="3"/>
        <v/>
      </c>
      <c r="AE14" s="3"/>
      <c r="AF14" s="3"/>
      <c r="AG14" s="3"/>
      <c r="AH14" s="3" t="str">
        <f t="shared" si="4"/>
        <v/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>
      <c r="A15" s="7">
        <f>IFERROR(__xludf.DUMMYFUNCTION("""COMPUTED_VALUE"""),36.0)</f>
        <v>36</v>
      </c>
      <c r="B15" s="4" t="s">
        <v>26</v>
      </c>
      <c r="C15" s="3">
        <f>IFERROR(__xludf.DUMMYFUNCTION("IFERROR(SPLIT(B15,"" ""),)"),22.0)</f>
        <v>22</v>
      </c>
      <c r="D15" s="3">
        <f>IFERROR(__xludf.DUMMYFUNCTION("""COMPUTED_VALUE"""),52.0)</f>
        <v>52</v>
      </c>
      <c r="E15" s="3">
        <f>IFERROR(__xludf.DUMMYFUNCTION("""COMPUTED_VALUE"""),65.0)</f>
        <v>65</v>
      </c>
      <c r="F15" s="3">
        <f>IFERROR(__xludf.DUMMYFUNCTION("""COMPUTED_VALUE"""),75.0)</f>
        <v>75</v>
      </c>
      <c r="G15" s="3">
        <f>IFERROR(__xludf.DUMMYFUNCTION("""COMPUTED_VALUE"""),2.0)</f>
        <v>2</v>
      </c>
      <c r="H15" s="3"/>
      <c r="I15" s="3">
        <f t="shared" ref="I15:M15" si="15">if(not(isblank(C15)),IFERROR(MATCH(VLOOKUP(C15,$A:$A,1,FALSE),$A:$A,0),),)</f>
        <v>40</v>
      </c>
      <c r="J15" s="3">
        <f t="shared" si="15"/>
        <v>39</v>
      </c>
      <c r="K15" s="3">
        <f t="shared" si="15"/>
        <v>52</v>
      </c>
      <c r="L15" s="3">
        <f t="shared" si="15"/>
        <v>98</v>
      </c>
      <c r="M15" s="3">
        <f t="shared" si="15"/>
        <v>44</v>
      </c>
      <c r="N15" s="3"/>
      <c r="O15" s="3"/>
      <c r="P15" s="3">
        <f t="array" ref="P15:T19">TRANSPOSE(I15:M19)</f>
        <v>40</v>
      </c>
      <c r="Q15" s="3">
        <v>57.0</v>
      </c>
      <c r="R15" s="3">
        <v>89.0</v>
      </c>
      <c r="S15" s="3">
        <v>58.0</v>
      </c>
      <c r="T15" s="3">
        <v>76.0</v>
      </c>
      <c r="U15" s="3"/>
      <c r="V15" s="3"/>
      <c r="W15" s="3"/>
      <c r="X15" s="3">
        <f t="array" ref="X15">SUM(IF(I15:M19&gt;$AP$3,C15:G19,))*$AP$4</f>
        <v>73485</v>
      </c>
      <c r="Y15" s="3"/>
      <c r="Z15" s="3"/>
      <c r="AA15" s="3"/>
      <c r="AB15" s="10">
        <f t="array" ref="AB15">SUM(IF(I15:M19&gt;$AS$3,C15:G19,))*$AS$4</f>
        <v>17472</v>
      </c>
      <c r="AC15" s="3"/>
      <c r="AD15" s="3">
        <f t="shared" si="3"/>
        <v>98</v>
      </c>
      <c r="AE15" s="3"/>
      <c r="AF15" s="3"/>
      <c r="AG15" s="3"/>
      <c r="AH15" s="3">
        <f t="shared" si="4"/>
        <v>89</v>
      </c>
      <c r="AI15" s="3"/>
      <c r="AJ15" s="3">
        <f>min(AD15:AH19)</f>
        <v>77</v>
      </c>
      <c r="AK15" s="3"/>
      <c r="AL15" s="3"/>
      <c r="AM15" s="3"/>
      <c r="AN15" s="3"/>
      <c r="AO15" s="3"/>
      <c r="AP15" s="3"/>
      <c r="AQ15" s="3"/>
      <c r="AR15" s="3"/>
      <c r="AS15" s="3"/>
    </row>
    <row r="16">
      <c r="A16" s="7">
        <f>IFERROR(__xludf.DUMMYFUNCTION("""COMPUTED_VALUE"""),93.0)</f>
        <v>93</v>
      </c>
      <c r="B16" s="4" t="s">
        <v>27</v>
      </c>
      <c r="C16" s="3">
        <f>IFERROR(__xludf.DUMMYFUNCTION("IFERROR(SPLIT(B16,"" ""),)"),91.0)</f>
        <v>91</v>
      </c>
      <c r="D16" s="3">
        <f>IFERROR(__xludf.DUMMYFUNCTION("""COMPUTED_VALUE"""),12.0)</f>
        <v>12</v>
      </c>
      <c r="E16" s="3">
        <f>IFERROR(__xludf.DUMMYFUNCTION("""COMPUTED_VALUE"""),45.0)</f>
        <v>45</v>
      </c>
      <c r="F16" s="3">
        <f>IFERROR(__xludf.DUMMYFUNCTION("""COMPUTED_VALUE"""),18.0)</f>
        <v>18</v>
      </c>
      <c r="G16" s="3">
        <f>IFERROR(__xludf.DUMMYFUNCTION("""COMPUTED_VALUE"""),94.0)</f>
        <v>94</v>
      </c>
      <c r="H16" s="3"/>
      <c r="I16" s="3">
        <f t="shared" ref="I16:M16" si="16">if(not(isblank(C16)),IFERROR(MATCH(VLOOKUP(C16,$A:$A,1,FALSE),$A:$A,0),),)</f>
        <v>57</v>
      </c>
      <c r="J16" s="3">
        <f t="shared" si="16"/>
        <v>60</v>
      </c>
      <c r="K16" s="3">
        <f t="shared" si="16"/>
        <v>97</v>
      </c>
      <c r="L16" s="3">
        <f t="shared" si="16"/>
        <v>59</v>
      </c>
      <c r="M16" s="3">
        <f t="shared" si="16"/>
        <v>77</v>
      </c>
      <c r="N16" s="3"/>
      <c r="O16" s="3"/>
      <c r="P16" s="3">
        <v>39.0</v>
      </c>
      <c r="Q16" s="3">
        <v>60.0</v>
      </c>
      <c r="R16" s="3">
        <v>88.0</v>
      </c>
      <c r="S16" s="3">
        <v>15.0</v>
      </c>
      <c r="T16" s="3">
        <v>101.0</v>
      </c>
      <c r="U16" s="3"/>
      <c r="V16" s="3"/>
      <c r="W16" s="3"/>
      <c r="X16" s="3"/>
      <c r="Y16" s="3"/>
      <c r="Z16" s="3"/>
      <c r="AA16" s="3"/>
      <c r="AB16" s="3"/>
      <c r="AC16" s="3"/>
      <c r="AD16" s="3">
        <f t="shared" si="3"/>
        <v>97</v>
      </c>
      <c r="AE16" s="3"/>
      <c r="AF16" s="3"/>
      <c r="AG16" s="3"/>
      <c r="AH16" s="3">
        <f t="shared" si="4"/>
        <v>101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>
      <c r="A17" s="7">
        <f>IFERROR(__xludf.DUMMYFUNCTION("""COMPUTED_VALUE"""),59.0)</f>
        <v>59</v>
      </c>
      <c r="B17" s="4" t="s">
        <v>28</v>
      </c>
      <c r="C17" s="3">
        <f>IFERROR(__xludf.DUMMYFUNCTION("IFERROR(SPLIT(B17,"" ""),)"),38.0)</f>
        <v>38</v>
      </c>
      <c r="D17" s="3">
        <f>IFERROR(__xludf.DUMMYFUNCTION("""COMPUTED_VALUE"""),66.0)</f>
        <v>66</v>
      </c>
      <c r="E17" s="3">
        <f>IFERROR(__xludf.DUMMYFUNCTION("""COMPUTED_VALUE"""),85.0)</f>
        <v>85</v>
      </c>
      <c r="F17" s="3">
        <f>IFERROR(__xludf.DUMMYFUNCTION("""COMPUTED_VALUE"""),39.0)</f>
        <v>39</v>
      </c>
      <c r="G17" s="3">
        <f>IFERROR(__xludf.DUMMYFUNCTION("""COMPUTED_VALUE"""),1.0)</f>
        <v>1</v>
      </c>
      <c r="H17" s="3"/>
      <c r="I17" s="3">
        <f t="shared" ref="I17:M17" si="17">if(not(isblank(C17)),IFERROR(MATCH(VLOOKUP(C17,$A:$A,1,FALSE),$A:$A,0),),)</f>
        <v>89</v>
      </c>
      <c r="J17" s="3">
        <f t="shared" si="17"/>
        <v>88</v>
      </c>
      <c r="K17" s="3">
        <f t="shared" si="17"/>
        <v>79</v>
      </c>
      <c r="L17" s="3">
        <f t="shared" si="17"/>
        <v>41</v>
      </c>
      <c r="M17" s="3">
        <f t="shared" si="17"/>
        <v>14</v>
      </c>
      <c r="N17" s="3"/>
      <c r="O17" s="3"/>
      <c r="P17" s="3">
        <v>52.0</v>
      </c>
      <c r="Q17" s="3">
        <v>97.0</v>
      </c>
      <c r="R17" s="3">
        <v>79.0</v>
      </c>
      <c r="S17" s="3">
        <v>19.0</v>
      </c>
      <c r="T17" s="3">
        <v>62.0</v>
      </c>
      <c r="U17" s="3"/>
      <c r="V17" s="3"/>
      <c r="W17" s="3"/>
      <c r="X17" s="3"/>
      <c r="Y17" s="3"/>
      <c r="Z17" s="3"/>
      <c r="AA17" s="3"/>
      <c r="AB17" s="3"/>
      <c r="AC17" s="3"/>
      <c r="AD17" s="3">
        <f t="shared" si="3"/>
        <v>89</v>
      </c>
      <c r="AE17" s="3"/>
      <c r="AF17" s="3"/>
      <c r="AG17" s="3"/>
      <c r="AH17" s="3">
        <f t="shared" si="4"/>
        <v>97</v>
      </c>
      <c r="AI17" s="3"/>
      <c r="AJ17" s="3"/>
      <c r="AK17" s="3"/>
      <c r="AL17" s="3"/>
      <c r="AM17" s="3"/>
      <c r="AN17" s="3"/>
      <c r="AO17" s="3"/>
      <c r="AP17" s="24"/>
      <c r="AQ17" s="3"/>
      <c r="AR17" s="3"/>
      <c r="AS17" s="3"/>
    </row>
    <row r="18">
      <c r="A18" s="7">
        <f>IFERROR(__xludf.DUMMYFUNCTION("""COMPUTED_VALUE"""),90.0)</f>
        <v>90</v>
      </c>
      <c r="B18" s="4" t="s">
        <v>29</v>
      </c>
      <c r="C18" s="3">
        <f>IFERROR(__xludf.DUMMYFUNCTION("IFERROR(SPLIT(B18,"" ""),)"),24.0)</f>
        <v>24</v>
      </c>
      <c r="D18" s="3">
        <f>IFERROR(__xludf.DUMMYFUNCTION("""COMPUTED_VALUE"""),36.0)</f>
        <v>36</v>
      </c>
      <c r="E18" s="3">
        <f>IFERROR(__xludf.DUMMYFUNCTION("""COMPUTED_VALUE"""),55.0)</f>
        <v>55</v>
      </c>
      <c r="F18" s="3">
        <f>IFERROR(__xludf.DUMMYFUNCTION("""COMPUTED_VALUE"""),74.0)</f>
        <v>74</v>
      </c>
      <c r="G18" s="3">
        <f>IFERROR(__xludf.DUMMYFUNCTION("""COMPUTED_VALUE"""),3.0)</f>
        <v>3</v>
      </c>
      <c r="H18" s="3"/>
      <c r="I18" s="3">
        <f t="shared" ref="I18:M18" si="18">if(not(isblank(C18)),IFERROR(MATCH(VLOOKUP(C18,$A:$A,1,FALSE),$A:$A,0),),)</f>
        <v>58</v>
      </c>
      <c r="J18" s="3">
        <f t="shared" si="18"/>
        <v>15</v>
      </c>
      <c r="K18" s="3">
        <f t="shared" si="18"/>
        <v>19</v>
      </c>
      <c r="L18" s="3">
        <f t="shared" si="18"/>
        <v>93</v>
      </c>
      <c r="M18" s="3">
        <f t="shared" si="18"/>
        <v>50</v>
      </c>
      <c r="N18" s="3"/>
      <c r="O18" s="3"/>
      <c r="P18" s="3">
        <v>98.0</v>
      </c>
      <c r="Q18" s="3">
        <v>59.0</v>
      </c>
      <c r="R18" s="3">
        <v>41.0</v>
      </c>
      <c r="S18" s="3">
        <v>93.0</v>
      </c>
      <c r="T18" s="3">
        <v>9.0</v>
      </c>
      <c r="U18" s="3"/>
      <c r="V18" s="3"/>
      <c r="W18" s="3"/>
      <c r="X18" s="3"/>
      <c r="Y18" s="3"/>
      <c r="Z18" s="3"/>
      <c r="AA18" s="3"/>
      <c r="AB18" s="3"/>
      <c r="AC18" s="3"/>
      <c r="AD18" s="3">
        <f t="shared" si="3"/>
        <v>93</v>
      </c>
      <c r="AE18" s="3"/>
      <c r="AF18" s="3"/>
      <c r="AG18" s="3"/>
      <c r="AH18" s="3">
        <f t="shared" si="4"/>
        <v>98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>
      <c r="A19" s="7">
        <f>IFERROR(__xludf.DUMMYFUNCTION("""COMPUTED_VALUE"""),55.0)</f>
        <v>55</v>
      </c>
      <c r="B19" s="4" t="s">
        <v>30</v>
      </c>
      <c r="C19" s="3">
        <f>IFERROR(__xludf.DUMMYFUNCTION("IFERROR(SPLIT(B19,"" ""),)"),89.0)</f>
        <v>89</v>
      </c>
      <c r="D19" s="3">
        <f>IFERROR(__xludf.DUMMYFUNCTION("""COMPUTED_VALUE"""),14.0)</f>
        <v>14</v>
      </c>
      <c r="E19" s="3">
        <f>IFERROR(__xludf.DUMMYFUNCTION("""COMPUTED_VALUE"""),79.0)</f>
        <v>79</v>
      </c>
      <c r="F19" s="3">
        <f>IFERROR(__xludf.DUMMYFUNCTION("""COMPUTED_VALUE"""),99.0)</f>
        <v>99</v>
      </c>
      <c r="G19" s="3">
        <f>IFERROR(__xludf.DUMMYFUNCTION("""COMPUTED_VALUE"""),48.0)</f>
        <v>48</v>
      </c>
      <c r="H19" s="3"/>
      <c r="I19" s="3">
        <f t="shared" ref="I19:M19" si="19">if(not(isblank(C19)),IFERROR(MATCH(VLOOKUP(C19,$A:$A,1,FALSE),$A:$A,0),),)</f>
        <v>76</v>
      </c>
      <c r="J19" s="3">
        <f t="shared" si="19"/>
        <v>101</v>
      </c>
      <c r="K19" s="3">
        <f t="shared" si="19"/>
        <v>62</v>
      </c>
      <c r="L19" s="3">
        <f t="shared" si="19"/>
        <v>9</v>
      </c>
      <c r="M19" s="3">
        <f t="shared" si="19"/>
        <v>74</v>
      </c>
      <c r="N19" s="3"/>
      <c r="O19" s="3"/>
      <c r="P19" s="3">
        <v>44.0</v>
      </c>
      <c r="Q19" s="3">
        <v>77.0</v>
      </c>
      <c r="R19" s="3">
        <v>14.0</v>
      </c>
      <c r="S19" s="3">
        <v>50.0</v>
      </c>
      <c r="T19" s="3">
        <v>74.0</v>
      </c>
      <c r="U19" s="3"/>
      <c r="V19" s="3"/>
      <c r="W19" s="3"/>
      <c r="X19" s="3"/>
      <c r="Y19" s="3"/>
      <c r="Z19" s="3"/>
      <c r="AA19" s="3"/>
      <c r="AB19" s="3"/>
      <c r="AC19" s="3"/>
      <c r="AD19" s="3">
        <f t="shared" si="3"/>
        <v>101</v>
      </c>
      <c r="AE19" s="3"/>
      <c r="AF19" s="3"/>
      <c r="AG19" s="3"/>
      <c r="AH19" s="3">
        <f t="shared" si="4"/>
        <v>77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>
      <c r="A20" s="9">
        <f>IFERROR(__xludf.DUMMYFUNCTION("""COMPUTED_VALUE"""),25.0)</f>
        <v>25</v>
      </c>
      <c r="B20" s="3"/>
      <c r="C20" s="3" t="str">
        <f>IFERROR(__xludf.DUMMYFUNCTION("IFERROR(SPLIT(B20,"" ""),)"),"")</f>
        <v/>
      </c>
      <c r="D20" s="3"/>
      <c r="E20" s="3"/>
      <c r="F20" s="3"/>
      <c r="G20" s="3"/>
      <c r="H20" s="3"/>
      <c r="I20" s="3" t="str">
        <f t="shared" ref="I20:M20" si="20">if(not(isblank(C20)),IFERROR(MATCH(VLOOKUP(C20,$A:$A,1,FALSE),$A:$A,0),),)</f>
        <v/>
      </c>
      <c r="J20" s="3" t="str">
        <f t="shared" si="20"/>
        <v/>
      </c>
      <c r="K20" s="3" t="str">
        <f t="shared" si="20"/>
        <v/>
      </c>
      <c r="L20" s="3" t="str">
        <f t="shared" si="20"/>
        <v/>
      </c>
      <c r="M20" s="3" t="str">
        <f t="shared" si="20"/>
        <v/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tr">
        <f t="shared" si="3"/>
        <v/>
      </c>
      <c r="AE20" s="3"/>
      <c r="AF20" s="3"/>
      <c r="AG20" s="3"/>
      <c r="AH20" s="3" t="str">
        <f t="shared" si="4"/>
        <v/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>
      <c r="A21" s="9">
        <f>IFERROR(__xludf.DUMMYFUNCTION("""COMPUTED_VALUE"""),77.0)</f>
        <v>77</v>
      </c>
      <c r="B21" s="4" t="s">
        <v>31</v>
      </c>
      <c r="C21" s="3">
        <f>IFERROR(__xludf.DUMMYFUNCTION("IFERROR(SPLIT(B21,"" ""),)"),19.0)</f>
        <v>19</v>
      </c>
      <c r="D21" s="3">
        <f>IFERROR(__xludf.DUMMYFUNCTION("""COMPUTED_VALUE"""),58.0)</f>
        <v>58</v>
      </c>
      <c r="E21" s="3">
        <f>IFERROR(__xludf.DUMMYFUNCTION("""COMPUTED_VALUE"""),95.0)</f>
        <v>95</v>
      </c>
      <c r="F21" s="3">
        <f>IFERROR(__xludf.DUMMYFUNCTION("""COMPUTED_VALUE"""),22.0)</f>
        <v>22</v>
      </c>
      <c r="G21" s="3">
        <f>IFERROR(__xludf.DUMMYFUNCTION("""COMPUTED_VALUE"""),6.0)</f>
        <v>6</v>
      </c>
      <c r="H21" s="3"/>
      <c r="I21" s="3">
        <f t="shared" ref="I21:M21" si="21">if(not(isblank(C21)),IFERROR(MATCH(VLOOKUP(C21,$A:$A,1,FALSE),$A:$A,0),),)</f>
        <v>49</v>
      </c>
      <c r="J21" s="3">
        <f t="shared" si="21"/>
        <v>37</v>
      </c>
      <c r="K21" s="3">
        <f t="shared" si="21"/>
        <v>5</v>
      </c>
      <c r="L21" s="3">
        <f t="shared" si="21"/>
        <v>40</v>
      </c>
      <c r="M21" s="3">
        <f t="shared" si="21"/>
        <v>83</v>
      </c>
      <c r="N21" s="3"/>
      <c r="O21" s="3"/>
      <c r="P21" s="3">
        <f t="array" ref="P21:T25">TRANSPOSE(I21:M25)</f>
        <v>49</v>
      </c>
      <c r="Q21" s="3">
        <v>74.0</v>
      </c>
      <c r="R21" s="3">
        <v>60.0</v>
      </c>
      <c r="S21" s="3">
        <v>11.0</v>
      </c>
      <c r="T21" s="3">
        <v>6.0</v>
      </c>
      <c r="U21" s="3"/>
      <c r="V21" s="3"/>
      <c r="W21" s="3"/>
      <c r="X21" s="3">
        <f t="array" ref="X21">SUM(IF(I21:M25&gt;$AP$3,C21:G25,))*$AP$4</f>
        <v>44446</v>
      </c>
      <c r="Y21" s="3"/>
      <c r="Z21" s="3"/>
      <c r="AA21" s="3"/>
      <c r="AB21" s="10">
        <f t="array" ref="AB21">SUM(IF(I21:M25&gt;$AS$3,C21:G25,))*$AS$4</f>
        <v>9520</v>
      </c>
      <c r="AC21" s="3"/>
      <c r="AD21" s="3">
        <f t="shared" si="3"/>
        <v>83</v>
      </c>
      <c r="AE21" s="3"/>
      <c r="AF21" s="3"/>
      <c r="AG21" s="3"/>
      <c r="AH21" s="3">
        <f t="shared" si="4"/>
        <v>74</v>
      </c>
      <c r="AI21" s="3"/>
      <c r="AJ21" s="3">
        <f>min(AD21:AH25)</f>
        <v>74</v>
      </c>
      <c r="AK21" s="3"/>
      <c r="AL21" s="3"/>
      <c r="AM21" s="3"/>
      <c r="AN21" s="3"/>
      <c r="AO21" s="3"/>
      <c r="AP21" s="3"/>
      <c r="AQ21" s="3"/>
      <c r="AR21" s="3"/>
      <c r="AS21" s="3"/>
    </row>
    <row r="22">
      <c r="A22" s="9">
        <f>IFERROR(__xludf.DUMMYFUNCTION("""COMPUTED_VALUE"""),44.0)</f>
        <v>44</v>
      </c>
      <c r="B22" s="4" t="s">
        <v>32</v>
      </c>
      <c r="C22" s="3">
        <f>IFERROR(__xludf.DUMMYFUNCTION("IFERROR(SPLIT(B22,"" ""),)"),48.0)</f>
        <v>48</v>
      </c>
      <c r="D22" s="3">
        <f>IFERROR(__xludf.DUMMYFUNCTION("""COMPUTED_VALUE"""),28.0)</f>
        <v>28</v>
      </c>
      <c r="E22" s="3">
        <f>IFERROR(__xludf.DUMMYFUNCTION("""COMPUTED_VALUE"""),57.0)</f>
        <v>57</v>
      </c>
      <c r="F22" s="3">
        <f>IFERROR(__xludf.DUMMYFUNCTION("""COMPUTED_VALUE"""),30.0)</f>
        <v>30</v>
      </c>
      <c r="G22" s="3">
        <f>IFERROR(__xludf.DUMMYFUNCTION("""COMPUTED_VALUE"""),72.0)</f>
        <v>72</v>
      </c>
      <c r="H22" s="3"/>
      <c r="I22" s="3">
        <f t="shared" ref="I22:M22" si="22">if(not(isblank(C22)),IFERROR(MATCH(VLOOKUP(C22,$A:$A,1,FALSE),$A:$A,0),),)</f>
        <v>74</v>
      </c>
      <c r="J22" s="3">
        <f t="shared" si="22"/>
        <v>75</v>
      </c>
      <c r="K22" s="3">
        <f t="shared" si="22"/>
        <v>42</v>
      </c>
      <c r="L22" s="3">
        <f t="shared" si="22"/>
        <v>12</v>
      </c>
      <c r="M22" s="3">
        <f t="shared" si="22"/>
        <v>48</v>
      </c>
      <c r="N22" s="3"/>
      <c r="O22" s="3"/>
      <c r="P22" s="3">
        <v>37.0</v>
      </c>
      <c r="Q22" s="3">
        <v>75.0</v>
      </c>
      <c r="R22" s="3">
        <v>73.0</v>
      </c>
      <c r="S22" s="3">
        <v>14.0</v>
      </c>
      <c r="T22" s="3">
        <v>25.0</v>
      </c>
      <c r="U22" s="3"/>
      <c r="V22" s="3"/>
      <c r="W22" s="3"/>
      <c r="X22" s="3"/>
      <c r="Y22" s="3"/>
      <c r="Z22" s="3"/>
      <c r="AA22" s="3"/>
      <c r="AB22" s="3"/>
      <c r="AC22" s="3"/>
      <c r="AD22" s="3">
        <f t="shared" si="3"/>
        <v>75</v>
      </c>
      <c r="AE22" s="3"/>
      <c r="AF22" s="3"/>
      <c r="AG22" s="3"/>
      <c r="AH22" s="3">
        <f t="shared" si="4"/>
        <v>75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>
      <c r="A23" s="9">
        <f>IFERROR(__xludf.DUMMYFUNCTION("""COMPUTED_VALUE"""),37.0)</f>
        <v>37</v>
      </c>
      <c r="B23" s="4" t="s">
        <v>33</v>
      </c>
      <c r="C23" s="3">
        <f>IFERROR(__xludf.DUMMYFUNCTION("IFERROR(SPLIT(B23,"" ""),)"),12.0)</f>
        <v>12</v>
      </c>
      <c r="D23" s="3">
        <f>IFERROR(__xludf.DUMMYFUNCTION("""COMPUTED_VALUE"""),67.0)</f>
        <v>67</v>
      </c>
      <c r="E23" s="3">
        <f>IFERROR(__xludf.DUMMYFUNCTION("""COMPUTED_VALUE"""),15.0)</f>
        <v>15</v>
      </c>
      <c r="F23" s="3">
        <f>IFERROR(__xludf.DUMMYFUNCTION("""COMPUTED_VALUE"""),37.0)</f>
        <v>37</v>
      </c>
      <c r="G23" s="3">
        <f>IFERROR(__xludf.DUMMYFUNCTION("""COMPUTED_VALUE"""),18.0)</f>
        <v>18</v>
      </c>
      <c r="H23" s="3"/>
      <c r="I23" s="3">
        <f t="shared" ref="I23:M23" si="23">if(not(isblank(C23)),IFERROR(MATCH(VLOOKUP(C23,$A:$A,1,FALSE),$A:$A,0),),)</f>
        <v>60</v>
      </c>
      <c r="J23" s="3">
        <f t="shared" si="23"/>
        <v>73</v>
      </c>
      <c r="K23" s="3">
        <f t="shared" si="23"/>
        <v>100</v>
      </c>
      <c r="L23" s="3">
        <f t="shared" si="23"/>
        <v>23</v>
      </c>
      <c r="M23" s="3">
        <f t="shared" si="23"/>
        <v>59</v>
      </c>
      <c r="N23" s="3"/>
      <c r="O23" s="3"/>
      <c r="P23" s="3">
        <v>5.0</v>
      </c>
      <c r="Q23" s="3">
        <v>42.0</v>
      </c>
      <c r="R23" s="3">
        <v>100.0</v>
      </c>
      <c r="S23" s="3">
        <v>81.0</v>
      </c>
      <c r="T23" s="3">
        <v>26.0</v>
      </c>
      <c r="U23" s="3"/>
      <c r="V23" s="3"/>
      <c r="W23" s="3"/>
      <c r="X23" s="3"/>
      <c r="Y23" s="3"/>
      <c r="Z23" s="3"/>
      <c r="AA23" s="3"/>
      <c r="AB23" s="3"/>
      <c r="AC23" s="3"/>
      <c r="AD23" s="3">
        <f t="shared" si="3"/>
        <v>100</v>
      </c>
      <c r="AE23" s="3"/>
      <c r="AF23" s="3"/>
      <c r="AG23" s="3"/>
      <c r="AH23" s="3">
        <f t="shared" si="4"/>
        <v>100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>
      <c r="A24" s="9">
        <f>IFERROR(__xludf.DUMMYFUNCTION("""COMPUTED_VALUE"""),62.0)</f>
        <v>62</v>
      </c>
      <c r="B24" s="4" t="s">
        <v>34</v>
      </c>
      <c r="C24" s="3">
        <f>IFERROR(__xludf.DUMMYFUNCTION("IFERROR(SPLIT(B24,"" ""),)"),33.0)</f>
        <v>33</v>
      </c>
      <c r="D24" s="3">
        <f>IFERROR(__xludf.DUMMYFUNCTION("""COMPUTED_VALUE"""),1.0)</f>
        <v>1</v>
      </c>
      <c r="E24" s="3">
        <f>IFERROR(__xludf.DUMMYFUNCTION("""COMPUTED_VALUE"""),49.0)</f>
        <v>49</v>
      </c>
      <c r="F24" s="3">
        <f>IFERROR(__xludf.DUMMYFUNCTION("""COMPUTED_VALUE"""),90.0)</f>
        <v>90</v>
      </c>
      <c r="G24" s="3">
        <f>IFERROR(__xludf.DUMMYFUNCTION("""COMPUTED_VALUE"""),60.0)</f>
        <v>60</v>
      </c>
      <c r="H24" s="3"/>
      <c r="I24" s="3">
        <f t="shared" ref="I24:M24" si="24">if(not(isblank(C24)),IFERROR(MATCH(VLOOKUP(C24,$A:$A,1,FALSE),$A:$A,0),),)</f>
        <v>11</v>
      </c>
      <c r="J24" s="3">
        <f t="shared" si="24"/>
        <v>14</v>
      </c>
      <c r="K24" s="3">
        <f t="shared" si="24"/>
        <v>81</v>
      </c>
      <c r="L24" s="3">
        <f t="shared" si="24"/>
        <v>18</v>
      </c>
      <c r="M24" s="3">
        <f t="shared" si="24"/>
        <v>99</v>
      </c>
      <c r="N24" s="3"/>
      <c r="O24" s="3"/>
      <c r="P24" s="3">
        <v>40.0</v>
      </c>
      <c r="Q24" s="3">
        <v>12.0</v>
      </c>
      <c r="R24" s="3">
        <v>23.0</v>
      </c>
      <c r="S24" s="3">
        <v>18.0</v>
      </c>
      <c r="T24" s="3">
        <v>102.0</v>
      </c>
      <c r="U24" s="3"/>
      <c r="V24" s="3"/>
      <c r="W24" s="3"/>
      <c r="X24" s="3"/>
      <c r="Y24" s="3"/>
      <c r="Z24" s="3"/>
      <c r="AA24" s="3"/>
      <c r="AB24" s="3"/>
      <c r="AC24" s="3"/>
      <c r="AD24" s="3">
        <f t="shared" si="3"/>
        <v>99</v>
      </c>
      <c r="AE24" s="3"/>
      <c r="AF24" s="3"/>
      <c r="AG24" s="3"/>
      <c r="AH24" s="3">
        <f t="shared" si="4"/>
        <v>102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>
      <c r="A25" s="9">
        <f>IFERROR(__xludf.DUMMYFUNCTION("""COMPUTED_VALUE"""),41.0)</f>
        <v>41</v>
      </c>
      <c r="B25" s="4" t="s">
        <v>35</v>
      </c>
      <c r="C25" s="3">
        <f>IFERROR(__xludf.DUMMYFUNCTION("IFERROR(SPLIT(B25,"" ""),)"),35.0)</f>
        <v>35</v>
      </c>
      <c r="D25" s="3">
        <f>IFERROR(__xludf.DUMMYFUNCTION("""COMPUTED_VALUE"""),41.0)</f>
        <v>41</v>
      </c>
      <c r="E25" s="3">
        <f>IFERROR(__xludf.DUMMYFUNCTION("""COMPUTED_VALUE"""),47.0)</f>
        <v>47</v>
      </c>
      <c r="F25" s="3">
        <f>IFERROR(__xludf.DUMMYFUNCTION("""COMPUTED_VALUE"""),11.0)</f>
        <v>11</v>
      </c>
      <c r="G25" s="3">
        <f>IFERROR(__xludf.DUMMYFUNCTION("""COMPUTED_VALUE"""),84.0)</f>
        <v>84</v>
      </c>
      <c r="H25" s="3"/>
      <c r="I25" s="3">
        <f t="shared" ref="I25:M25" si="25">if(not(isblank(C25)),IFERROR(MATCH(VLOOKUP(C25,$A:$A,1,FALSE),$A:$A,0),),)</f>
        <v>6</v>
      </c>
      <c r="J25" s="3">
        <f t="shared" si="25"/>
        <v>25</v>
      </c>
      <c r="K25" s="3">
        <f t="shared" si="25"/>
        <v>26</v>
      </c>
      <c r="L25" s="3">
        <f t="shared" si="25"/>
        <v>102</v>
      </c>
      <c r="M25" s="3">
        <f t="shared" si="25"/>
        <v>95</v>
      </c>
      <c r="N25" s="3"/>
      <c r="O25" s="3"/>
      <c r="P25" s="3">
        <v>83.0</v>
      </c>
      <c r="Q25" s="3">
        <v>48.0</v>
      </c>
      <c r="R25" s="3">
        <v>59.0</v>
      </c>
      <c r="S25" s="3">
        <v>99.0</v>
      </c>
      <c r="T25" s="3">
        <v>95.0</v>
      </c>
      <c r="U25" s="3"/>
      <c r="V25" s="3"/>
      <c r="W25" s="3"/>
      <c r="X25" s="3"/>
      <c r="Y25" s="3"/>
      <c r="Z25" s="3"/>
      <c r="AA25" s="3"/>
      <c r="AB25" s="3"/>
      <c r="AC25" s="3"/>
      <c r="AD25" s="3">
        <f t="shared" si="3"/>
        <v>102</v>
      </c>
      <c r="AE25" s="3"/>
      <c r="AF25" s="3"/>
      <c r="AG25" s="3"/>
      <c r="AH25" s="3">
        <f t="shared" si="4"/>
        <v>99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>
      <c r="A26" s="9">
        <f>IFERROR(__xludf.DUMMYFUNCTION("""COMPUTED_VALUE"""),47.0)</f>
        <v>47</v>
      </c>
      <c r="B26" s="3"/>
      <c r="C26" s="3" t="str">
        <f>IFERROR(__xludf.DUMMYFUNCTION("IFERROR(SPLIT(B26,"" ""),)"),"")</f>
        <v/>
      </c>
      <c r="D26" s="3"/>
      <c r="E26" s="3"/>
      <c r="F26" s="3"/>
      <c r="G26" s="3"/>
      <c r="H26" s="3"/>
      <c r="I26" s="3" t="str">
        <f t="shared" ref="I26:M26" si="26">if(not(isblank(C26)),IFERROR(MATCH(VLOOKUP(C26,$A:$A,1,FALSE),$A:$A,0),),)</f>
        <v/>
      </c>
      <c r="J26" s="3" t="str">
        <f t="shared" si="26"/>
        <v/>
      </c>
      <c r="K26" s="3" t="str">
        <f t="shared" si="26"/>
        <v/>
      </c>
      <c r="L26" s="3" t="str">
        <f t="shared" si="26"/>
        <v/>
      </c>
      <c r="M26" s="3" t="str">
        <f t="shared" si="26"/>
        <v/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str">
        <f t="shared" si="3"/>
        <v/>
      </c>
      <c r="AE26" s="3"/>
      <c r="AF26" s="3"/>
      <c r="AG26" s="3"/>
      <c r="AH26" s="3" t="str">
        <f t="shared" si="4"/>
        <v/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>
      <c r="A27" s="9">
        <f>IFERROR(__xludf.DUMMYFUNCTION("""COMPUTED_VALUE"""),80.0)</f>
        <v>80</v>
      </c>
      <c r="B27" s="4" t="s">
        <v>36</v>
      </c>
      <c r="C27" s="3">
        <f>IFERROR(__xludf.DUMMYFUNCTION("IFERROR(SPLIT(B27,"" ""),)"),89.0)</f>
        <v>89</v>
      </c>
      <c r="D27" s="3">
        <f>IFERROR(__xludf.DUMMYFUNCTION("""COMPUTED_VALUE"""),27.0)</f>
        <v>27</v>
      </c>
      <c r="E27" s="3">
        <f>IFERROR(__xludf.DUMMYFUNCTION("""COMPUTED_VALUE"""),65.0)</f>
        <v>65</v>
      </c>
      <c r="F27" s="3">
        <f>IFERROR(__xludf.DUMMYFUNCTION("""COMPUTED_VALUE"""),68.0)</f>
        <v>68</v>
      </c>
      <c r="G27" s="3">
        <f>IFERROR(__xludf.DUMMYFUNCTION("""COMPUTED_VALUE"""),19.0)</f>
        <v>19</v>
      </c>
      <c r="H27" s="3"/>
      <c r="I27" s="3">
        <f t="shared" ref="I27:M27" si="27">if(not(isblank(C27)),IFERROR(MATCH(VLOOKUP(C27,$A:$A,1,FALSE),$A:$A,0),),)</f>
        <v>76</v>
      </c>
      <c r="J27" s="3">
        <f t="shared" si="27"/>
        <v>94</v>
      </c>
      <c r="K27" s="3">
        <f t="shared" si="27"/>
        <v>52</v>
      </c>
      <c r="L27" s="3">
        <f t="shared" si="27"/>
        <v>70</v>
      </c>
      <c r="M27" s="3">
        <f t="shared" si="27"/>
        <v>49</v>
      </c>
      <c r="N27" s="3"/>
      <c r="O27" s="3"/>
      <c r="P27" s="3">
        <f t="array" ref="P27:T31">TRANSPOSE(I27:M31)</f>
        <v>76</v>
      </c>
      <c r="Q27" s="3">
        <v>89.0</v>
      </c>
      <c r="R27" s="3">
        <v>73.0</v>
      </c>
      <c r="S27" s="3">
        <v>15.0</v>
      </c>
      <c r="T27" s="3">
        <v>53.0</v>
      </c>
      <c r="U27" s="3"/>
      <c r="V27" s="3"/>
      <c r="W27" s="3"/>
      <c r="X27" s="3">
        <f t="array" ref="X27">SUM(IF(I27:M31&gt;$AP$3,C27:G31,))*$AP$4</f>
        <v>70361</v>
      </c>
      <c r="Y27" s="3"/>
      <c r="Z27" s="3"/>
      <c r="AA27" s="3"/>
      <c r="AB27" s="10">
        <f t="array" ref="AB27">SUM(IF(I27:M31&gt;$AS$3,C27:G31,))*$AS$4</f>
        <v>9856</v>
      </c>
      <c r="AC27" s="3"/>
      <c r="AD27" s="3">
        <f t="shared" si="3"/>
        <v>94</v>
      </c>
      <c r="AE27" s="3"/>
      <c r="AF27" s="3"/>
      <c r="AG27" s="3"/>
      <c r="AH27" s="3">
        <f t="shared" si="4"/>
        <v>89</v>
      </c>
      <c r="AI27" s="3"/>
      <c r="AJ27" s="3">
        <f>min(AD27:AH31)</f>
        <v>66</v>
      </c>
      <c r="AK27" s="3"/>
      <c r="AL27" s="3"/>
      <c r="AM27" s="3"/>
      <c r="AN27" s="3"/>
      <c r="AO27" s="3"/>
      <c r="AP27" s="3"/>
      <c r="AQ27" s="3"/>
      <c r="AR27" s="3"/>
      <c r="AS27" s="3"/>
    </row>
    <row r="28">
      <c r="A28" s="9">
        <f>IFERROR(__xludf.DUMMYFUNCTION("""COMPUTED_VALUE"""),23.0)</f>
        <v>23</v>
      </c>
      <c r="B28" s="4" t="s">
        <v>37</v>
      </c>
      <c r="C28" s="3">
        <f>IFERROR(__xludf.DUMMYFUNCTION("IFERROR(SPLIT(B28,"" ""),)"),38.0)</f>
        <v>38</v>
      </c>
      <c r="D28" s="3">
        <f>IFERROR(__xludf.DUMMYFUNCTION("""COMPUTED_VALUE"""),83.0)</f>
        <v>83</v>
      </c>
      <c r="E28" s="3">
        <f>IFERROR(__xludf.DUMMYFUNCTION("""COMPUTED_VALUE"""),21.0)</f>
        <v>21</v>
      </c>
      <c r="F28" s="3">
        <f>IFERROR(__xludf.DUMMYFUNCTION("""COMPUTED_VALUE"""),81.0)</f>
        <v>81</v>
      </c>
      <c r="G28" s="3">
        <f>IFERROR(__xludf.DUMMYFUNCTION("""COMPUTED_VALUE"""),91.0)</f>
        <v>91</v>
      </c>
      <c r="H28" s="3"/>
      <c r="I28" s="3">
        <f t="shared" ref="I28:M28" si="28">if(not(isblank(C28)),IFERROR(MATCH(VLOOKUP(C28,$A:$A,1,FALSE),$A:$A,0),),)</f>
        <v>89</v>
      </c>
      <c r="J28" s="3">
        <f t="shared" si="28"/>
        <v>13</v>
      </c>
      <c r="K28" s="3">
        <f t="shared" si="28"/>
        <v>31</v>
      </c>
      <c r="L28" s="3">
        <f t="shared" si="28"/>
        <v>80</v>
      </c>
      <c r="M28" s="3">
        <f t="shared" si="28"/>
        <v>57</v>
      </c>
      <c r="N28" s="3"/>
      <c r="O28" s="3"/>
      <c r="P28" s="3">
        <v>94.0</v>
      </c>
      <c r="Q28" s="3">
        <v>13.0</v>
      </c>
      <c r="R28" s="3">
        <v>30.0</v>
      </c>
      <c r="S28" s="3">
        <v>97.0</v>
      </c>
      <c r="T28" s="3">
        <v>35.0</v>
      </c>
      <c r="U28" s="3"/>
      <c r="V28" s="3"/>
      <c r="W28" s="3"/>
      <c r="X28" s="3"/>
      <c r="Y28" s="3"/>
      <c r="Z28" s="3"/>
      <c r="AA28" s="3"/>
      <c r="AB28" s="3"/>
      <c r="AC28" s="3"/>
      <c r="AD28" s="3">
        <f t="shared" si="3"/>
        <v>89</v>
      </c>
      <c r="AE28" s="3"/>
      <c r="AF28" s="3"/>
      <c r="AG28" s="3"/>
      <c r="AH28" s="3">
        <f t="shared" si="4"/>
        <v>97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>
      <c r="A29" s="9">
        <f>IFERROR(__xludf.DUMMYFUNCTION("""COMPUTED_VALUE"""),51.0)</f>
        <v>51</v>
      </c>
      <c r="B29" s="4" t="s">
        <v>38</v>
      </c>
      <c r="C29" s="3">
        <f>IFERROR(__xludf.DUMMYFUNCTION("IFERROR(SPLIT(B29,"" ""),)"),67.0)</f>
        <v>67</v>
      </c>
      <c r="D29" s="3">
        <f>IFERROR(__xludf.DUMMYFUNCTION("""COMPUTED_VALUE"""),61.0)</f>
        <v>61</v>
      </c>
      <c r="E29" s="3">
        <f>IFERROR(__xludf.DUMMYFUNCTION("""COMPUTED_VALUE"""),87.0)</f>
        <v>87</v>
      </c>
      <c r="F29" s="3">
        <f>IFERROR(__xludf.DUMMYFUNCTION("""COMPUTED_VALUE"""),30.0)</f>
        <v>30</v>
      </c>
      <c r="G29" s="3">
        <f>IFERROR(__xludf.DUMMYFUNCTION("""COMPUTED_VALUE"""),10.0)</f>
        <v>10</v>
      </c>
      <c r="H29" s="3"/>
      <c r="I29" s="3">
        <f t="shared" ref="I29:M29" si="29">if(not(isblank(C29)),IFERROR(MATCH(VLOOKUP(C29,$A:$A,1,FALSE),$A:$A,0),),)</f>
        <v>73</v>
      </c>
      <c r="J29" s="3">
        <f t="shared" si="29"/>
        <v>30</v>
      </c>
      <c r="K29" s="3">
        <f t="shared" si="29"/>
        <v>71</v>
      </c>
      <c r="L29" s="3">
        <f t="shared" si="29"/>
        <v>12</v>
      </c>
      <c r="M29" s="3">
        <f t="shared" si="29"/>
        <v>47</v>
      </c>
      <c r="N29" s="3"/>
      <c r="O29" s="3"/>
      <c r="P29" s="3">
        <v>52.0</v>
      </c>
      <c r="Q29" s="3">
        <v>31.0</v>
      </c>
      <c r="R29" s="3">
        <v>71.0</v>
      </c>
      <c r="S29" s="3">
        <v>88.0</v>
      </c>
      <c r="T29" s="3">
        <v>22.0</v>
      </c>
      <c r="U29" s="3"/>
      <c r="V29" s="3"/>
      <c r="W29" s="3"/>
      <c r="X29" s="3"/>
      <c r="Y29" s="3"/>
      <c r="Z29" s="3"/>
      <c r="AA29" s="3"/>
      <c r="AB29" s="3"/>
      <c r="AC29" s="3"/>
      <c r="AD29" s="3">
        <f t="shared" si="3"/>
        <v>73</v>
      </c>
      <c r="AE29" s="3"/>
      <c r="AF29" s="3"/>
      <c r="AG29" s="3"/>
      <c r="AH29" s="3">
        <f t="shared" si="4"/>
        <v>88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9">
        <f>IFERROR(__xludf.DUMMYFUNCTION("""COMPUTED_VALUE"""),61.0)</f>
        <v>61</v>
      </c>
      <c r="B30" s="4" t="s">
        <v>39</v>
      </c>
      <c r="C30" s="3">
        <f>IFERROR(__xludf.DUMMYFUNCTION("IFERROR(SPLIT(B30,"" ""),)"),36.0)</f>
        <v>36</v>
      </c>
      <c r="D30" s="3">
        <f>IFERROR(__xludf.DUMMYFUNCTION("""COMPUTED_VALUE"""),45.0)</f>
        <v>45</v>
      </c>
      <c r="E30" s="3">
        <f>IFERROR(__xludf.DUMMYFUNCTION("""COMPUTED_VALUE"""),66.0)</f>
        <v>66</v>
      </c>
      <c r="F30" s="3">
        <f>IFERROR(__xludf.DUMMYFUNCTION("""COMPUTED_VALUE"""),56.0)</f>
        <v>56</v>
      </c>
      <c r="G30" s="3">
        <f>IFERROR(__xludf.DUMMYFUNCTION("""COMPUTED_VALUE"""),4.0)</f>
        <v>4</v>
      </c>
      <c r="H30" s="3"/>
      <c r="I30" s="3">
        <f t="shared" ref="I30:M30" si="30">if(not(isblank(C30)),IFERROR(MATCH(VLOOKUP(C30,$A:$A,1,FALSE),$A:$A,0),),)</f>
        <v>15</v>
      </c>
      <c r="J30" s="3">
        <f t="shared" si="30"/>
        <v>97</v>
      </c>
      <c r="K30" s="3">
        <f t="shared" si="30"/>
        <v>88</v>
      </c>
      <c r="L30" s="3">
        <f t="shared" si="30"/>
        <v>86</v>
      </c>
      <c r="M30" s="3">
        <f t="shared" si="30"/>
        <v>66</v>
      </c>
      <c r="N30" s="3"/>
      <c r="O30" s="3"/>
      <c r="P30" s="3">
        <v>70.0</v>
      </c>
      <c r="Q30" s="3">
        <v>80.0</v>
      </c>
      <c r="R30" s="3">
        <v>12.0</v>
      </c>
      <c r="S30" s="3">
        <v>86.0</v>
      </c>
      <c r="T30" s="3">
        <v>84.0</v>
      </c>
      <c r="U30" s="3"/>
      <c r="V30" s="3"/>
      <c r="W30" s="3"/>
      <c r="X30" s="3"/>
      <c r="Y30" s="3"/>
      <c r="Z30" s="3"/>
      <c r="AA30" s="3"/>
      <c r="AB30" s="3"/>
      <c r="AC30" s="3"/>
      <c r="AD30" s="3">
        <f t="shared" si="3"/>
        <v>97</v>
      </c>
      <c r="AE30" s="3"/>
      <c r="AF30" s="3"/>
      <c r="AG30" s="3"/>
      <c r="AH30" s="3">
        <f t="shared" si="4"/>
        <v>86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>
      <c r="A31" s="9">
        <f>IFERROR(__xludf.DUMMYFUNCTION("""COMPUTED_VALUE"""),21.0)</f>
        <v>21</v>
      </c>
      <c r="B31" s="4" t="s">
        <v>40</v>
      </c>
      <c r="C31" s="3">
        <f>IFERROR(__xludf.DUMMYFUNCTION("IFERROR(SPLIT(B31,"" ""),)"),82.0)</f>
        <v>82</v>
      </c>
      <c r="D31" s="3">
        <f>IFERROR(__xludf.DUMMYFUNCTION("""COMPUTED_VALUE"""),71.0)</f>
        <v>71</v>
      </c>
      <c r="E31" s="3">
        <f>IFERROR(__xludf.DUMMYFUNCTION("""COMPUTED_VALUE"""),44.0)</f>
        <v>44</v>
      </c>
      <c r="F31" s="3">
        <f>IFERROR(__xludf.DUMMYFUNCTION("""COMPUTED_VALUE"""),96.0)</f>
        <v>96</v>
      </c>
      <c r="G31" s="3">
        <f>IFERROR(__xludf.DUMMYFUNCTION("""COMPUTED_VALUE"""),90.0)</f>
        <v>90</v>
      </c>
      <c r="H31" s="3"/>
      <c r="I31" s="3">
        <f t="shared" ref="I31:M31" si="31">if(not(isblank(C31)),IFERROR(MATCH(VLOOKUP(C31,$A:$A,1,FALSE),$A:$A,0),),)</f>
        <v>53</v>
      </c>
      <c r="J31" s="3">
        <f t="shared" si="31"/>
        <v>35</v>
      </c>
      <c r="K31" s="3">
        <f t="shared" si="31"/>
        <v>22</v>
      </c>
      <c r="L31" s="3">
        <f t="shared" si="31"/>
        <v>84</v>
      </c>
      <c r="M31" s="3">
        <f t="shared" si="31"/>
        <v>18</v>
      </c>
      <c r="N31" s="3"/>
      <c r="O31" s="3"/>
      <c r="P31" s="3">
        <v>49.0</v>
      </c>
      <c r="Q31" s="3">
        <v>57.0</v>
      </c>
      <c r="R31" s="3">
        <v>47.0</v>
      </c>
      <c r="S31" s="3">
        <v>66.0</v>
      </c>
      <c r="T31" s="3">
        <v>18.0</v>
      </c>
      <c r="U31" s="3"/>
      <c r="V31" s="3"/>
      <c r="W31" s="3"/>
      <c r="X31" s="3"/>
      <c r="Y31" s="3"/>
      <c r="Z31" s="3"/>
      <c r="AA31" s="3"/>
      <c r="AB31" s="3"/>
      <c r="AC31" s="3"/>
      <c r="AD31" s="3">
        <f t="shared" si="3"/>
        <v>84</v>
      </c>
      <c r="AE31" s="3"/>
      <c r="AF31" s="3"/>
      <c r="AG31" s="3"/>
      <c r="AH31" s="3">
        <f t="shared" si="4"/>
        <v>66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>
      <c r="A32" s="9">
        <f>IFERROR(__xludf.DUMMYFUNCTION("""COMPUTED_VALUE"""),20.0)</f>
        <v>20</v>
      </c>
      <c r="B32" s="3"/>
      <c r="C32" s="3" t="str">
        <f>IFERROR(__xludf.DUMMYFUNCTION("IFERROR(SPLIT(B32,"" ""),)"),"")</f>
        <v/>
      </c>
      <c r="D32" s="3"/>
      <c r="E32" s="3"/>
      <c r="F32" s="3"/>
      <c r="G32" s="3"/>
      <c r="H32" s="3"/>
      <c r="I32" s="3" t="str">
        <f t="shared" ref="I32:M32" si="32">if(not(isblank(C32)),IFERROR(MATCH(VLOOKUP(C32,$A:$A,1,FALSE),$A:$A,0),),)</f>
        <v/>
      </c>
      <c r="J32" s="3" t="str">
        <f t="shared" si="32"/>
        <v/>
      </c>
      <c r="K32" s="3" t="str">
        <f t="shared" si="32"/>
        <v/>
      </c>
      <c r="L32" s="3" t="str">
        <f t="shared" si="32"/>
        <v/>
      </c>
      <c r="M32" s="3" t="str">
        <f t="shared" si="32"/>
        <v/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tr">
        <f t="shared" si="3"/>
        <v/>
      </c>
      <c r="AE32" s="3"/>
      <c r="AF32" s="3"/>
      <c r="AG32" s="3"/>
      <c r="AH32" s="3" t="str">
        <f t="shared" si="4"/>
        <v/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>
      <c r="A33" s="9">
        <f>IFERROR(__xludf.DUMMYFUNCTION("""COMPUTED_VALUE"""),76.0)</f>
        <v>76</v>
      </c>
      <c r="B33" s="4" t="s">
        <v>41</v>
      </c>
      <c r="C33" s="3">
        <f>IFERROR(__xludf.DUMMYFUNCTION("IFERROR(SPLIT(B33,"" ""),)"),29.0)</f>
        <v>29</v>
      </c>
      <c r="D33" s="3">
        <f>IFERROR(__xludf.DUMMYFUNCTION("""COMPUTED_VALUE"""),84.0)</f>
        <v>84</v>
      </c>
      <c r="E33" s="3">
        <f>IFERROR(__xludf.DUMMYFUNCTION("""COMPUTED_VALUE"""),40.0)</f>
        <v>40</v>
      </c>
      <c r="F33" s="3">
        <f>IFERROR(__xludf.DUMMYFUNCTION("""COMPUTED_VALUE"""),62.0)</f>
        <v>62</v>
      </c>
      <c r="G33" s="3">
        <f>IFERROR(__xludf.DUMMYFUNCTION("""COMPUTED_VALUE"""),92.0)</f>
        <v>92</v>
      </c>
      <c r="H33" s="3"/>
      <c r="I33" s="3">
        <f t="shared" ref="I33:M33" si="33">if(not(isblank(C33)),IFERROR(MATCH(VLOOKUP(C33,$A:$A,1,FALSE),$A:$A,0),),)</f>
        <v>85</v>
      </c>
      <c r="J33" s="3">
        <f t="shared" si="33"/>
        <v>95</v>
      </c>
      <c r="K33" s="3">
        <f t="shared" si="33"/>
        <v>8</v>
      </c>
      <c r="L33" s="3">
        <f t="shared" si="33"/>
        <v>24</v>
      </c>
      <c r="M33" s="3">
        <f t="shared" si="33"/>
        <v>10</v>
      </c>
      <c r="N33" s="3"/>
      <c r="O33" s="3"/>
      <c r="P33" s="3">
        <f t="array" ref="P33:T37">TRANSPOSE(I33:M37)</f>
        <v>85</v>
      </c>
      <c r="Q33" s="3">
        <v>65.0</v>
      </c>
      <c r="R33" s="3">
        <v>83.0</v>
      </c>
      <c r="S33" s="3">
        <v>101.0</v>
      </c>
      <c r="T33" s="3">
        <v>55.0</v>
      </c>
      <c r="U33" s="3"/>
      <c r="V33" s="3"/>
      <c r="W33" s="3"/>
      <c r="X33" s="3">
        <f t="array" ref="X33">SUM(IF(I33:M37&gt;$AP$3,C33:G37,))*$AP$4</f>
        <v>52753</v>
      </c>
      <c r="Y33" s="3"/>
      <c r="Z33" s="3"/>
      <c r="AA33" s="3"/>
      <c r="AB33" s="10">
        <f t="array" ref="AB33">SUM(IF(I33:M37&gt;$AS$3,C33:G37,))*$AS$4</f>
        <v>14224</v>
      </c>
      <c r="AC33" s="3"/>
      <c r="AD33" s="3">
        <f t="shared" si="3"/>
        <v>95</v>
      </c>
      <c r="AE33" s="3"/>
      <c r="AF33" s="3"/>
      <c r="AG33" s="3"/>
      <c r="AH33" s="3">
        <f t="shared" si="4"/>
        <v>101</v>
      </c>
      <c r="AI33" s="3"/>
      <c r="AJ33" s="3">
        <f>min(AD33:AH37)</f>
        <v>55</v>
      </c>
      <c r="AK33" s="3"/>
      <c r="AL33" s="3"/>
      <c r="AM33" s="3"/>
      <c r="AN33" s="3"/>
      <c r="AO33" s="3"/>
      <c r="AP33" s="3"/>
      <c r="AQ33" s="3"/>
      <c r="AR33" s="3"/>
      <c r="AS33" s="3"/>
    </row>
    <row r="34">
      <c r="A34" s="9">
        <f>IFERROR(__xludf.DUMMYFUNCTION("""COMPUTED_VALUE"""),8.0)</f>
        <v>8</v>
      </c>
      <c r="B34" s="4" t="s">
        <v>42</v>
      </c>
      <c r="C34" s="3">
        <f>IFERROR(__xludf.DUMMYFUNCTION("IFERROR(SPLIT(B34,"" ""),)"),69.0)</f>
        <v>69</v>
      </c>
      <c r="D34" s="3">
        <f>IFERROR(__xludf.DUMMYFUNCTION("""COMPUTED_VALUE"""),39.0)</f>
        <v>39</v>
      </c>
      <c r="E34" s="3">
        <f>IFERROR(__xludf.DUMMYFUNCTION("""COMPUTED_VALUE"""),2.0)</f>
        <v>2</v>
      </c>
      <c r="F34" s="3">
        <f>IFERROR(__xludf.DUMMYFUNCTION("""COMPUTED_VALUE"""),1.0)</f>
        <v>1</v>
      </c>
      <c r="G34" s="3">
        <f>IFERROR(__xludf.DUMMYFUNCTION("""COMPUTED_VALUE"""),56.0)</f>
        <v>56</v>
      </c>
      <c r="H34" s="3"/>
      <c r="I34" s="3">
        <f t="shared" ref="I34:M34" si="34">if(not(isblank(C34)),IFERROR(MATCH(VLOOKUP(C34,$A:$A,1,FALSE),$A:$A,0),),)</f>
        <v>65</v>
      </c>
      <c r="J34" s="3">
        <f t="shared" si="34"/>
        <v>41</v>
      </c>
      <c r="K34" s="3">
        <f t="shared" si="34"/>
        <v>44</v>
      </c>
      <c r="L34" s="3">
        <f t="shared" si="34"/>
        <v>14</v>
      </c>
      <c r="M34" s="3">
        <f t="shared" si="34"/>
        <v>86</v>
      </c>
      <c r="N34" s="3"/>
      <c r="O34" s="3"/>
      <c r="P34" s="3">
        <v>95.0</v>
      </c>
      <c r="Q34" s="3">
        <v>41.0</v>
      </c>
      <c r="R34" s="3">
        <v>32.0</v>
      </c>
      <c r="S34" s="3">
        <v>75.0</v>
      </c>
      <c r="T34" s="3">
        <v>37.0</v>
      </c>
      <c r="U34" s="3"/>
      <c r="V34" s="3"/>
      <c r="W34" s="3"/>
      <c r="X34" s="3"/>
      <c r="Y34" s="3"/>
      <c r="Z34" s="3"/>
      <c r="AA34" s="3"/>
      <c r="AB34" s="3"/>
      <c r="AC34" s="3"/>
      <c r="AD34" s="3">
        <f t="shared" si="3"/>
        <v>86</v>
      </c>
      <c r="AE34" s="3"/>
      <c r="AF34" s="3"/>
      <c r="AG34" s="3"/>
      <c r="AH34" s="3">
        <f t="shared" si="4"/>
        <v>95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>
      <c r="A35" s="9">
        <f>IFERROR(__xludf.DUMMYFUNCTION("""COMPUTED_VALUE"""),71.0)</f>
        <v>71</v>
      </c>
      <c r="B35" s="4" t="s">
        <v>43</v>
      </c>
      <c r="C35" s="3">
        <f>IFERROR(__xludf.DUMMYFUNCTION("IFERROR(SPLIT(B35,"" ""),)"),6.0)</f>
        <v>6</v>
      </c>
      <c r="D35" s="3">
        <f>IFERROR(__xludf.DUMMYFUNCTION("""COMPUTED_VALUE"""),20.0)</f>
        <v>20</v>
      </c>
      <c r="E35" s="3">
        <f>IFERROR(__xludf.DUMMYFUNCTION("""COMPUTED_VALUE"""),27.0)</f>
        <v>27</v>
      </c>
      <c r="F35" s="3">
        <f>IFERROR(__xludf.DUMMYFUNCTION("""COMPUTED_VALUE"""),97.0)</f>
        <v>97</v>
      </c>
      <c r="G35" s="3">
        <f>IFERROR(__xludf.DUMMYFUNCTION("""COMPUTED_VALUE"""),54.0)</f>
        <v>54</v>
      </c>
      <c r="H35" s="3"/>
      <c r="I35" s="3">
        <f t="shared" ref="I35:M35" si="35">if(not(isblank(C35)),IFERROR(MATCH(VLOOKUP(C35,$A:$A,1,FALSE),$A:$A,0),),)</f>
        <v>83</v>
      </c>
      <c r="J35" s="3">
        <f t="shared" si="35"/>
        <v>32</v>
      </c>
      <c r="K35" s="3">
        <f t="shared" si="35"/>
        <v>94</v>
      </c>
      <c r="L35" s="3">
        <f t="shared" si="35"/>
        <v>87</v>
      </c>
      <c r="M35" s="3">
        <f t="shared" si="35"/>
        <v>68</v>
      </c>
      <c r="N35" s="3"/>
      <c r="O35" s="3"/>
      <c r="P35" s="3">
        <v>8.0</v>
      </c>
      <c r="Q35" s="3">
        <v>44.0</v>
      </c>
      <c r="R35" s="3">
        <v>94.0</v>
      </c>
      <c r="S35" s="3">
        <v>52.0</v>
      </c>
      <c r="T35" s="3">
        <v>15.0</v>
      </c>
      <c r="U35" s="3"/>
      <c r="V35" s="3"/>
      <c r="W35" s="3"/>
      <c r="X35" s="3"/>
      <c r="Y35" s="3"/>
      <c r="Z35" s="3"/>
      <c r="AA35" s="3"/>
      <c r="AB35" s="3"/>
      <c r="AC35" s="3"/>
      <c r="AD35" s="3">
        <f t="shared" si="3"/>
        <v>94</v>
      </c>
      <c r="AE35" s="3"/>
      <c r="AF35" s="3"/>
      <c r="AG35" s="3"/>
      <c r="AH35" s="3">
        <f t="shared" si="4"/>
        <v>94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>
      <c r="A36" s="9">
        <f>IFERROR(__xludf.DUMMYFUNCTION("""COMPUTED_VALUE"""),34.0)</f>
        <v>34</v>
      </c>
      <c r="B36" s="4" t="s">
        <v>44</v>
      </c>
      <c r="C36" s="3">
        <f>IFERROR(__xludf.DUMMYFUNCTION("IFERROR(SPLIT(B36,"" ""),)"),14.0)</f>
        <v>14</v>
      </c>
      <c r="D36" s="3">
        <f>IFERROR(__xludf.DUMMYFUNCTION("""COMPUTED_VALUE"""),28.0)</f>
        <v>28</v>
      </c>
      <c r="E36" s="3">
        <f>IFERROR(__xludf.DUMMYFUNCTION("""COMPUTED_VALUE"""),65.0)</f>
        <v>65</v>
      </c>
      <c r="F36" s="3">
        <f>IFERROR(__xludf.DUMMYFUNCTION("""COMPUTED_VALUE"""),52.0)</f>
        <v>52</v>
      </c>
      <c r="G36" s="3">
        <f>IFERROR(__xludf.DUMMYFUNCTION("""COMPUTED_VALUE"""),32.0)</f>
        <v>32</v>
      </c>
      <c r="H36" s="3"/>
      <c r="I36" s="3">
        <f t="shared" ref="I36:M36" si="36">if(not(isblank(C36)),IFERROR(MATCH(VLOOKUP(C36,$A:$A,1,FALSE),$A:$A,0),),)</f>
        <v>101</v>
      </c>
      <c r="J36" s="3">
        <f t="shared" si="36"/>
        <v>75</v>
      </c>
      <c r="K36" s="3">
        <f t="shared" si="36"/>
        <v>52</v>
      </c>
      <c r="L36" s="3">
        <f t="shared" si="36"/>
        <v>39</v>
      </c>
      <c r="M36" s="3">
        <f t="shared" si="36"/>
        <v>91</v>
      </c>
      <c r="N36" s="3"/>
      <c r="O36" s="3"/>
      <c r="P36" s="3">
        <v>24.0</v>
      </c>
      <c r="Q36" s="3">
        <v>14.0</v>
      </c>
      <c r="R36" s="3">
        <v>87.0</v>
      </c>
      <c r="S36" s="3">
        <v>39.0</v>
      </c>
      <c r="T36" s="3">
        <v>5.0</v>
      </c>
      <c r="U36" s="3"/>
      <c r="V36" s="3"/>
      <c r="W36" s="3"/>
      <c r="X36" s="3"/>
      <c r="Y36" s="3"/>
      <c r="Z36" s="3"/>
      <c r="AA36" s="3"/>
      <c r="AB36" s="3"/>
      <c r="AC36" s="3"/>
      <c r="AD36" s="3">
        <f t="shared" si="3"/>
        <v>101</v>
      </c>
      <c r="AE36" s="3"/>
      <c r="AF36" s="3"/>
      <c r="AG36" s="3"/>
      <c r="AH36" s="3">
        <f t="shared" si="4"/>
        <v>87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>
      <c r="A37" s="9">
        <f>IFERROR(__xludf.DUMMYFUNCTION("""COMPUTED_VALUE"""),58.0)</f>
        <v>58</v>
      </c>
      <c r="B37" s="4" t="s">
        <v>45</v>
      </c>
      <c r="C37" s="3">
        <f>IFERROR(__xludf.DUMMYFUNCTION("IFERROR(SPLIT(B37,"" ""),)"),31.0)</f>
        <v>31</v>
      </c>
      <c r="D37" s="3">
        <f>IFERROR(__xludf.DUMMYFUNCTION("""COMPUTED_VALUE"""),58.0)</f>
        <v>58</v>
      </c>
      <c r="E37" s="3">
        <f>IFERROR(__xludf.DUMMYFUNCTION("""COMPUTED_VALUE"""),36.0)</f>
        <v>36</v>
      </c>
      <c r="F37" s="3">
        <f>IFERROR(__xludf.DUMMYFUNCTION("""COMPUTED_VALUE"""),95.0)</f>
        <v>95</v>
      </c>
      <c r="G37" s="3">
        <f>IFERROR(__xludf.DUMMYFUNCTION("""COMPUTED_VALUE"""),8.0)</f>
        <v>8</v>
      </c>
      <c r="H37" s="3"/>
      <c r="I37" s="3">
        <f t="shared" ref="I37:M37" si="37">if(not(isblank(C37)),IFERROR(MATCH(VLOOKUP(C37,$A:$A,1,FALSE),$A:$A,0),),)</f>
        <v>55</v>
      </c>
      <c r="J37" s="3">
        <f t="shared" si="37"/>
        <v>37</v>
      </c>
      <c r="K37" s="3">
        <f t="shared" si="37"/>
        <v>15</v>
      </c>
      <c r="L37" s="3">
        <f t="shared" si="37"/>
        <v>5</v>
      </c>
      <c r="M37" s="3">
        <f t="shared" si="37"/>
        <v>34</v>
      </c>
      <c r="N37" s="3"/>
      <c r="O37" s="3"/>
      <c r="P37" s="3">
        <v>10.0</v>
      </c>
      <c r="Q37" s="3">
        <v>86.0</v>
      </c>
      <c r="R37" s="3">
        <v>68.0</v>
      </c>
      <c r="S37" s="3">
        <v>91.0</v>
      </c>
      <c r="T37" s="3">
        <v>34.0</v>
      </c>
      <c r="U37" s="3"/>
      <c r="V37" s="3"/>
      <c r="W37" s="3"/>
      <c r="X37" s="3"/>
      <c r="Y37" s="3"/>
      <c r="Z37" s="3"/>
      <c r="AA37" s="3"/>
      <c r="AB37" s="3"/>
      <c r="AC37" s="3"/>
      <c r="AD37" s="3">
        <f t="shared" si="3"/>
        <v>55</v>
      </c>
      <c r="AE37" s="3"/>
      <c r="AF37" s="3"/>
      <c r="AG37" s="3"/>
      <c r="AH37" s="3">
        <f t="shared" si="4"/>
        <v>91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>
      <c r="A38" s="9">
        <f>IFERROR(__xludf.DUMMYFUNCTION("""COMPUTED_VALUE"""),5.0)</f>
        <v>5</v>
      </c>
      <c r="B38" s="3"/>
      <c r="C38" s="3" t="str">
        <f>IFERROR(__xludf.DUMMYFUNCTION("IFERROR(SPLIT(B38,"" ""),)"),"")</f>
        <v/>
      </c>
      <c r="D38" s="3"/>
      <c r="E38" s="3"/>
      <c r="F38" s="3"/>
      <c r="G38" s="3"/>
      <c r="H38" s="3"/>
      <c r="I38" s="3" t="str">
        <f t="shared" ref="I38:M38" si="38">if(not(isblank(C38)),IFERROR(MATCH(VLOOKUP(C38,$A:$A,1,FALSE),$A:$A,0),),)</f>
        <v/>
      </c>
      <c r="J38" s="3" t="str">
        <f t="shared" si="38"/>
        <v/>
      </c>
      <c r="K38" s="3" t="str">
        <f t="shared" si="38"/>
        <v/>
      </c>
      <c r="L38" s="3" t="str">
        <f t="shared" si="38"/>
        <v/>
      </c>
      <c r="M38" s="3" t="str">
        <f t="shared" si="38"/>
        <v/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tr">
        <f t="shared" si="3"/>
        <v/>
      </c>
      <c r="AE38" s="3"/>
      <c r="AF38" s="3"/>
      <c r="AG38" s="3"/>
      <c r="AH38" s="3" t="str">
        <f t="shared" si="4"/>
        <v/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>
      <c r="A39" s="9">
        <f>IFERROR(__xludf.DUMMYFUNCTION("""COMPUTED_VALUE"""),52.0)</f>
        <v>52</v>
      </c>
      <c r="B39" s="4" t="s">
        <v>46</v>
      </c>
      <c r="C39" s="3">
        <f>IFERROR(__xludf.DUMMYFUNCTION("IFERROR(SPLIT(B39,"" ""),)"),84.0)</f>
        <v>84</v>
      </c>
      <c r="D39" s="3">
        <f>IFERROR(__xludf.DUMMYFUNCTION("""COMPUTED_VALUE"""),46.0)</f>
        <v>46</v>
      </c>
      <c r="E39" s="3">
        <f>IFERROR(__xludf.DUMMYFUNCTION("""COMPUTED_VALUE"""),4.0)</f>
        <v>4</v>
      </c>
      <c r="F39" s="3">
        <f>IFERROR(__xludf.DUMMYFUNCTION("""COMPUTED_VALUE"""),15.0)</f>
        <v>15</v>
      </c>
      <c r="G39" s="3">
        <f>IFERROR(__xludf.DUMMYFUNCTION("""COMPUTED_VALUE"""),66.0)</f>
        <v>66</v>
      </c>
      <c r="H39" s="3"/>
      <c r="I39" s="3">
        <f t="shared" ref="I39:M39" si="39">if(not(isblank(C39)),IFERROR(MATCH(VLOOKUP(C39,$A:$A,1,FALSE),$A:$A,0),),)</f>
        <v>95</v>
      </c>
      <c r="J39" s="3">
        <f t="shared" si="39"/>
        <v>54</v>
      </c>
      <c r="K39" s="3">
        <f t="shared" si="39"/>
        <v>66</v>
      </c>
      <c r="L39" s="3">
        <f t="shared" si="39"/>
        <v>100</v>
      </c>
      <c r="M39" s="3">
        <f t="shared" si="39"/>
        <v>88</v>
      </c>
      <c r="N39" s="3"/>
      <c r="O39" s="3"/>
      <c r="P39" s="3">
        <f t="array" ref="P39:T43">TRANSPOSE(I39:M43)</f>
        <v>95</v>
      </c>
      <c r="Q39" s="3">
        <v>75.0</v>
      </c>
      <c r="R39" s="3">
        <v>42.0</v>
      </c>
      <c r="S39" s="3">
        <v>59.0</v>
      </c>
      <c r="T39" s="3">
        <v>41.0</v>
      </c>
      <c r="U39" s="3"/>
      <c r="V39" s="3"/>
      <c r="W39" s="3"/>
      <c r="X39" s="3">
        <f t="array" ref="X39">SUM(IF(I39:M43&gt;$AP$3,C39:G43,))*$AP$4</f>
        <v>52256</v>
      </c>
      <c r="Y39" s="3"/>
      <c r="Z39" s="3"/>
      <c r="AA39" s="3"/>
      <c r="AB39" s="10">
        <f t="array" ref="AB39">SUM(IF(I39:M43&gt;$AS$3,C39:G43,))*$AS$4</f>
        <v>11760</v>
      </c>
      <c r="AC39" s="3"/>
      <c r="AD39" s="3">
        <f t="shared" si="3"/>
        <v>100</v>
      </c>
      <c r="AE39" s="3"/>
      <c r="AF39" s="3"/>
      <c r="AG39" s="3"/>
      <c r="AH39" s="3">
        <f t="shared" si="4"/>
        <v>95</v>
      </c>
      <c r="AI39" s="3"/>
      <c r="AJ39" s="3">
        <f>min(AD39:AH43)</f>
        <v>75</v>
      </c>
      <c r="AK39" s="3"/>
      <c r="AL39" s="3"/>
      <c r="AM39" s="3"/>
      <c r="AN39" s="3"/>
      <c r="AO39" s="3"/>
      <c r="AP39" s="3"/>
      <c r="AQ39" s="3"/>
      <c r="AR39" s="3"/>
      <c r="AS39" s="3"/>
    </row>
    <row r="40">
      <c r="A40" s="9">
        <f>IFERROR(__xludf.DUMMYFUNCTION("""COMPUTED_VALUE"""),22.0)</f>
        <v>22</v>
      </c>
      <c r="B40" s="4" t="s">
        <v>47</v>
      </c>
      <c r="C40" s="3">
        <f>IFERROR(__xludf.DUMMYFUNCTION("IFERROR(SPLIT(B40,"" ""),)"),28.0)</f>
        <v>28</v>
      </c>
      <c r="D40" s="3">
        <f>IFERROR(__xludf.DUMMYFUNCTION("""COMPUTED_VALUE"""),99.0)</f>
        <v>99</v>
      </c>
      <c r="E40" s="3">
        <f>IFERROR(__xludf.DUMMYFUNCTION("""COMPUTED_VALUE"""),17.0)</f>
        <v>17</v>
      </c>
      <c r="F40" s="3">
        <f>IFERROR(__xludf.DUMMYFUNCTION("""COMPUTED_VALUE"""),68.0)</f>
        <v>68</v>
      </c>
      <c r="G40" s="3">
        <f>IFERROR(__xludf.DUMMYFUNCTION("""COMPUTED_VALUE"""),37.0)</f>
        <v>37</v>
      </c>
      <c r="H40" s="3"/>
      <c r="I40" s="3">
        <f t="shared" ref="I40:M40" si="40">if(not(isblank(C40)),IFERROR(MATCH(VLOOKUP(C40,$A:$A,1,FALSE),$A:$A,0),),)</f>
        <v>75</v>
      </c>
      <c r="J40" s="3">
        <f t="shared" si="40"/>
        <v>9</v>
      </c>
      <c r="K40" s="3">
        <f t="shared" si="40"/>
        <v>43</v>
      </c>
      <c r="L40" s="3">
        <f t="shared" si="40"/>
        <v>70</v>
      </c>
      <c r="M40" s="3">
        <f t="shared" si="40"/>
        <v>23</v>
      </c>
      <c r="N40" s="3"/>
      <c r="O40" s="3"/>
      <c r="P40" s="3">
        <v>54.0</v>
      </c>
      <c r="Q40" s="3">
        <v>9.0</v>
      </c>
      <c r="R40" s="3">
        <v>83.0</v>
      </c>
      <c r="S40" s="3">
        <v>28.0</v>
      </c>
      <c r="T40" s="3">
        <v>19.0</v>
      </c>
      <c r="U40" s="3"/>
      <c r="V40" s="3"/>
      <c r="W40" s="3"/>
      <c r="X40" s="3"/>
      <c r="Y40" s="3"/>
      <c r="Z40" s="3"/>
      <c r="AA40" s="3"/>
      <c r="AB40" s="3"/>
      <c r="AC40" s="3"/>
      <c r="AD40" s="3">
        <f t="shared" si="3"/>
        <v>75</v>
      </c>
      <c r="AE40" s="3"/>
      <c r="AF40" s="3"/>
      <c r="AG40" s="3"/>
      <c r="AH40" s="3">
        <f t="shared" si="4"/>
        <v>83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>
      <c r="A41" s="9">
        <f>IFERROR(__xludf.DUMMYFUNCTION("""COMPUTED_VALUE"""),39.0)</f>
        <v>39</v>
      </c>
      <c r="B41" s="4" t="s">
        <v>48</v>
      </c>
      <c r="C41" s="3">
        <f>IFERROR(__xludf.DUMMYFUNCTION("IFERROR(SPLIT(B41,"" ""),)"),57.0)</f>
        <v>57</v>
      </c>
      <c r="D41" s="3">
        <f>IFERROR(__xludf.DUMMYFUNCTION("""COMPUTED_VALUE"""),6.0)</f>
        <v>6</v>
      </c>
      <c r="E41" s="3">
        <f>IFERROR(__xludf.DUMMYFUNCTION("""COMPUTED_VALUE"""),8.0)</f>
        <v>8</v>
      </c>
      <c r="F41" s="3">
        <f>IFERROR(__xludf.DUMMYFUNCTION("""COMPUTED_VALUE"""),64.0)</f>
        <v>64</v>
      </c>
      <c r="G41" s="3">
        <f>IFERROR(__xludf.DUMMYFUNCTION("""COMPUTED_VALUE"""),12.0)</f>
        <v>12</v>
      </c>
      <c r="H41" s="3"/>
      <c r="I41" s="3">
        <f t="shared" ref="I41:M41" si="41">if(not(isblank(C41)),IFERROR(MATCH(VLOOKUP(C41,$A:$A,1,FALSE),$A:$A,0),),)</f>
        <v>42</v>
      </c>
      <c r="J41" s="3">
        <f t="shared" si="41"/>
        <v>83</v>
      </c>
      <c r="K41" s="3">
        <f t="shared" si="41"/>
        <v>34</v>
      </c>
      <c r="L41" s="3">
        <f t="shared" si="41"/>
        <v>51</v>
      </c>
      <c r="M41" s="3">
        <f t="shared" si="41"/>
        <v>60</v>
      </c>
      <c r="N41" s="3"/>
      <c r="O41" s="3"/>
      <c r="P41" s="3">
        <v>66.0</v>
      </c>
      <c r="Q41" s="3">
        <v>43.0</v>
      </c>
      <c r="R41" s="3">
        <v>34.0</v>
      </c>
      <c r="S41" s="3">
        <v>58.0</v>
      </c>
      <c r="T41" s="3">
        <v>79.0</v>
      </c>
      <c r="U41" s="3"/>
      <c r="V41" s="3"/>
      <c r="W41" s="3"/>
      <c r="X41" s="3"/>
      <c r="Y41" s="3"/>
      <c r="Z41" s="3"/>
      <c r="AA41" s="3"/>
      <c r="AB41" s="3"/>
      <c r="AC41" s="3"/>
      <c r="AD41" s="3">
        <f t="shared" si="3"/>
        <v>83</v>
      </c>
      <c r="AE41" s="3"/>
      <c r="AF41" s="3"/>
      <c r="AG41" s="3"/>
      <c r="AH41" s="3">
        <f t="shared" si="4"/>
        <v>79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>
      <c r="A42" s="9">
        <f>IFERROR(__xludf.DUMMYFUNCTION("""COMPUTED_VALUE"""),57.0)</f>
        <v>57</v>
      </c>
      <c r="B42" s="4" t="s">
        <v>49</v>
      </c>
      <c r="C42" s="3">
        <f>IFERROR(__xludf.DUMMYFUNCTION("IFERROR(SPLIT(B42,"" ""),)"),18.0)</f>
        <v>18</v>
      </c>
      <c r="D42" s="3">
        <f>IFERROR(__xludf.DUMMYFUNCTION("""COMPUTED_VALUE"""),23.0)</f>
        <v>23</v>
      </c>
      <c r="E42" s="3">
        <f>IFERROR(__xludf.DUMMYFUNCTION("""COMPUTED_VALUE"""),24.0)</f>
        <v>24</v>
      </c>
      <c r="F42" s="3">
        <f>IFERROR(__xludf.DUMMYFUNCTION("""COMPUTED_VALUE"""),45.0)</f>
        <v>45</v>
      </c>
      <c r="G42" s="3">
        <f>IFERROR(__xludf.DUMMYFUNCTION("""COMPUTED_VALUE"""),34.0)</f>
        <v>34</v>
      </c>
      <c r="H42" s="3"/>
      <c r="I42" s="3">
        <f t="shared" ref="I42:M42" si="42">if(not(isblank(C42)),IFERROR(MATCH(VLOOKUP(C42,$A:$A,1,FALSE),$A:$A,0),),)</f>
        <v>59</v>
      </c>
      <c r="J42" s="3">
        <f t="shared" si="42"/>
        <v>28</v>
      </c>
      <c r="K42" s="3">
        <f t="shared" si="42"/>
        <v>58</v>
      </c>
      <c r="L42" s="3">
        <f t="shared" si="42"/>
        <v>97</v>
      </c>
      <c r="M42" s="3">
        <f t="shared" si="42"/>
        <v>36</v>
      </c>
      <c r="N42" s="3"/>
      <c r="O42" s="3"/>
      <c r="P42" s="3">
        <v>100.0</v>
      </c>
      <c r="Q42" s="3">
        <v>70.0</v>
      </c>
      <c r="R42" s="3">
        <v>51.0</v>
      </c>
      <c r="S42" s="3">
        <v>97.0</v>
      </c>
      <c r="T42" s="3">
        <v>38.0</v>
      </c>
      <c r="U42" s="3"/>
      <c r="V42" s="3"/>
      <c r="W42" s="3"/>
      <c r="X42" s="3"/>
      <c r="Y42" s="3"/>
      <c r="Z42" s="3"/>
      <c r="AA42" s="3"/>
      <c r="AB42" s="3"/>
      <c r="AC42" s="3"/>
      <c r="AD42" s="3">
        <f t="shared" si="3"/>
        <v>97</v>
      </c>
      <c r="AE42" s="3"/>
      <c r="AF42" s="3"/>
      <c r="AG42" s="3"/>
      <c r="AH42" s="3">
        <f t="shared" si="4"/>
        <v>100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>
      <c r="A43" s="9">
        <f>IFERROR(__xludf.DUMMYFUNCTION("""COMPUTED_VALUE"""),17.0)</f>
        <v>17</v>
      </c>
      <c r="B43" s="4" t="s">
        <v>50</v>
      </c>
      <c r="C43" s="3">
        <f>IFERROR(__xludf.DUMMYFUNCTION("IFERROR(SPLIT(B43,"" ""),)"),39.0)</f>
        <v>39</v>
      </c>
      <c r="D43" s="3">
        <f>IFERROR(__xludf.DUMMYFUNCTION("""COMPUTED_VALUE"""),55.0)</f>
        <v>55</v>
      </c>
      <c r="E43" s="3">
        <f>IFERROR(__xludf.DUMMYFUNCTION("""COMPUTED_VALUE"""),85.0)</f>
        <v>85</v>
      </c>
      <c r="F43" s="3">
        <f>IFERROR(__xludf.DUMMYFUNCTION("""COMPUTED_VALUE"""),5.0)</f>
        <v>5</v>
      </c>
      <c r="G43" s="3">
        <f>IFERROR(__xludf.DUMMYFUNCTION("""COMPUTED_VALUE"""),19.0)</f>
        <v>19</v>
      </c>
      <c r="H43" s="3"/>
      <c r="I43" s="3">
        <f t="shared" ref="I43:M43" si="43">if(not(isblank(C43)),IFERROR(MATCH(VLOOKUP(C43,$A:$A,1,FALSE),$A:$A,0),),)</f>
        <v>41</v>
      </c>
      <c r="J43" s="3">
        <f t="shared" si="43"/>
        <v>19</v>
      </c>
      <c r="K43" s="3">
        <f t="shared" si="43"/>
        <v>79</v>
      </c>
      <c r="L43" s="3">
        <f t="shared" si="43"/>
        <v>38</v>
      </c>
      <c r="M43" s="3">
        <f t="shared" si="43"/>
        <v>49</v>
      </c>
      <c r="N43" s="3"/>
      <c r="O43" s="3"/>
      <c r="P43" s="3">
        <v>88.0</v>
      </c>
      <c r="Q43" s="3">
        <v>23.0</v>
      </c>
      <c r="R43" s="3">
        <v>60.0</v>
      </c>
      <c r="S43" s="3">
        <v>36.0</v>
      </c>
      <c r="T43" s="3">
        <v>49.0</v>
      </c>
      <c r="U43" s="3"/>
      <c r="V43" s="3"/>
      <c r="W43" s="3"/>
      <c r="X43" s="3"/>
      <c r="Y43" s="3"/>
      <c r="Z43" s="3"/>
      <c r="AA43" s="3"/>
      <c r="AB43" s="3"/>
      <c r="AC43" s="3"/>
      <c r="AD43" s="3">
        <f t="shared" si="3"/>
        <v>79</v>
      </c>
      <c r="AE43" s="3"/>
      <c r="AF43" s="3"/>
      <c r="AG43" s="3"/>
      <c r="AH43" s="3">
        <f t="shared" si="4"/>
        <v>88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>
      <c r="A44" s="9">
        <f>IFERROR(__xludf.DUMMYFUNCTION("""COMPUTED_VALUE"""),2.0)</f>
        <v>2</v>
      </c>
      <c r="B44" s="3"/>
      <c r="C44" s="3" t="str">
        <f>IFERROR(__xludf.DUMMYFUNCTION("IFERROR(SPLIT(B44,"" ""),)"),"")</f>
        <v/>
      </c>
      <c r="D44" s="3"/>
      <c r="E44" s="3"/>
      <c r="F44" s="3"/>
      <c r="G44" s="3"/>
      <c r="H44" s="3"/>
      <c r="I44" s="3" t="str">
        <f t="shared" ref="I44:M44" si="44">if(not(isblank(C44)),IFERROR(MATCH(VLOOKUP(C44,$A:$A,1,FALSE),$A:$A,0),),)</f>
        <v/>
      </c>
      <c r="J44" s="3" t="str">
        <f t="shared" si="44"/>
        <v/>
      </c>
      <c r="K44" s="3" t="str">
        <f t="shared" si="44"/>
        <v/>
      </c>
      <c r="L44" s="3" t="str">
        <f t="shared" si="44"/>
        <v/>
      </c>
      <c r="M44" s="3" t="str">
        <f t="shared" si="44"/>
        <v/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str">
        <f t="shared" si="3"/>
        <v/>
      </c>
      <c r="AE44" s="3"/>
      <c r="AF44" s="3"/>
      <c r="AG44" s="3"/>
      <c r="AH44" s="3" t="str">
        <f t="shared" si="4"/>
        <v/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>
      <c r="A45" s="9">
        <f>IFERROR(__xludf.DUMMYFUNCTION("""COMPUTED_VALUE"""),26.0)</f>
        <v>26</v>
      </c>
      <c r="B45" s="4" t="s">
        <v>51</v>
      </c>
      <c r="C45" s="3">
        <f>IFERROR(__xludf.DUMMYFUNCTION("IFERROR(SPLIT(B45,"" ""),)"),56.0)</f>
        <v>56</v>
      </c>
      <c r="D45" s="3">
        <f>IFERROR(__xludf.DUMMYFUNCTION("""COMPUTED_VALUE"""),63.0)</f>
        <v>63</v>
      </c>
      <c r="E45" s="3">
        <f>IFERROR(__xludf.DUMMYFUNCTION("""COMPUTED_VALUE"""),13.0)</f>
        <v>13</v>
      </c>
      <c r="F45" s="3">
        <f>IFERROR(__xludf.DUMMYFUNCTION("""COMPUTED_VALUE"""),76.0)</f>
        <v>76</v>
      </c>
      <c r="G45" s="3">
        <f>IFERROR(__xludf.DUMMYFUNCTION("""COMPUTED_VALUE"""),35.0)</f>
        <v>35</v>
      </c>
      <c r="H45" s="3"/>
      <c r="I45" s="3">
        <f t="shared" ref="I45:M45" si="45">if(not(isblank(C45)),IFERROR(MATCH(VLOOKUP(C45,$A:$A,1,FALSE),$A:$A,0),),)</f>
        <v>86</v>
      </c>
      <c r="J45" s="3">
        <f t="shared" si="45"/>
        <v>56</v>
      </c>
      <c r="K45" s="3">
        <f t="shared" si="45"/>
        <v>7</v>
      </c>
      <c r="L45" s="3">
        <f t="shared" si="45"/>
        <v>33</v>
      </c>
      <c r="M45" s="3">
        <f t="shared" si="45"/>
        <v>6</v>
      </c>
      <c r="N45" s="3"/>
      <c r="O45" s="3"/>
      <c r="P45" s="3">
        <f t="array" ref="P45:T49">TRANSPOSE(I45:M49)</f>
        <v>86</v>
      </c>
      <c r="Q45" s="3">
        <v>72.0</v>
      </c>
      <c r="R45" s="3">
        <v>99.0</v>
      </c>
      <c r="S45" s="3">
        <v>67.0</v>
      </c>
      <c r="T45" s="3">
        <v>44.0</v>
      </c>
      <c r="U45" s="3"/>
      <c r="V45" s="3"/>
      <c r="W45" s="3"/>
      <c r="X45" s="3">
        <f t="array" ref="X45">SUM(IF(I45:M49&gt;$AP$3,C45:G49,))*$AP$4</f>
        <v>51688</v>
      </c>
      <c r="Y45" s="3"/>
      <c r="Z45" s="3"/>
      <c r="AA45" s="3"/>
      <c r="AB45" s="10">
        <f t="array" ref="AB45">SUM(IF(I45:M49&gt;$AS$3,C45:G49,))*$AS$4</f>
        <v>3360</v>
      </c>
      <c r="AC45" s="3"/>
      <c r="AD45" s="3">
        <f t="shared" si="3"/>
        <v>86</v>
      </c>
      <c r="AE45" s="3"/>
      <c r="AF45" s="3"/>
      <c r="AG45" s="3"/>
      <c r="AH45" s="3">
        <f t="shared" si="4"/>
        <v>99</v>
      </c>
      <c r="AI45" s="3"/>
      <c r="AJ45" s="3">
        <f>min(AD45:AH49)</f>
        <v>65</v>
      </c>
      <c r="AK45" s="3"/>
      <c r="AL45" s="3"/>
      <c r="AM45" s="3"/>
      <c r="AN45" s="3"/>
      <c r="AO45" s="3"/>
      <c r="AP45" s="3"/>
      <c r="AQ45" s="3"/>
      <c r="AR45" s="3"/>
      <c r="AS45" s="3"/>
    </row>
    <row r="46">
      <c r="A46" s="9">
        <f>IFERROR(__xludf.DUMMYFUNCTION("""COMPUTED_VALUE"""),0.0)</f>
        <v>0</v>
      </c>
      <c r="B46" s="4" t="s">
        <v>52</v>
      </c>
      <c r="C46" s="3">
        <f>IFERROR(__xludf.DUMMYFUNCTION("IFERROR(SPLIT(B46,"" ""),)"),7.0)</f>
        <v>7</v>
      </c>
      <c r="D46" s="3">
        <f>IFERROR(__xludf.DUMMYFUNCTION("""COMPUTED_VALUE"""),94.0)</f>
        <v>94</v>
      </c>
      <c r="E46" s="3">
        <f>IFERROR(__xludf.DUMMYFUNCTION("""COMPUTED_VALUE"""),24.0)</f>
        <v>24</v>
      </c>
      <c r="F46" s="3">
        <f>IFERROR(__xludf.DUMMYFUNCTION("""COMPUTED_VALUE"""),23.0)</f>
        <v>23</v>
      </c>
      <c r="G46" s="3">
        <f>IFERROR(__xludf.DUMMYFUNCTION("""COMPUTED_VALUE"""),67.0)</f>
        <v>67</v>
      </c>
      <c r="H46" s="3"/>
      <c r="I46" s="3">
        <f t="shared" ref="I46:M46" si="46">if(not(isblank(C46)),IFERROR(MATCH(VLOOKUP(C46,$A:$A,1,FALSE),$A:$A,0),),)</f>
        <v>72</v>
      </c>
      <c r="J46" s="3">
        <f t="shared" si="46"/>
        <v>77</v>
      </c>
      <c r="K46" s="3">
        <f t="shared" si="46"/>
        <v>58</v>
      </c>
      <c r="L46" s="3">
        <f t="shared" si="46"/>
        <v>28</v>
      </c>
      <c r="M46" s="3">
        <f t="shared" si="46"/>
        <v>73</v>
      </c>
      <c r="N46" s="3"/>
      <c r="O46" s="3"/>
      <c r="P46" s="3">
        <v>56.0</v>
      </c>
      <c r="Q46" s="3">
        <v>77.0</v>
      </c>
      <c r="R46" s="3">
        <v>22.0</v>
      </c>
      <c r="S46" s="3">
        <v>49.0</v>
      </c>
      <c r="T46" s="3">
        <v>50.0</v>
      </c>
      <c r="U46" s="3"/>
      <c r="V46" s="3"/>
      <c r="W46" s="3"/>
      <c r="X46" s="3"/>
      <c r="Y46" s="3"/>
      <c r="Z46" s="3"/>
      <c r="AA46" s="3"/>
      <c r="AB46" s="3"/>
      <c r="AC46" s="3"/>
      <c r="AD46" s="3">
        <f t="shared" si="3"/>
        <v>77</v>
      </c>
      <c r="AE46" s="3"/>
      <c r="AF46" s="3"/>
      <c r="AG46" s="3"/>
      <c r="AH46" s="3">
        <f t="shared" si="4"/>
        <v>77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>
      <c r="A47" s="9">
        <f>IFERROR(__xludf.DUMMYFUNCTION("""COMPUTED_VALUE"""),10.0)</f>
        <v>10</v>
      </c>
      <c r="B47" s="4" t="s">
        <v>53</v>
      </c>
      <c r="C47" s="3">
        <f>IFERROR(__xludf.DUMMYFUNCTION("IFERROR(SPLIT(B47,"" ""),)"),60.0)</f>
        <v>60</v>
      </c>
      <c r="D47" s="3">
        <f>IFERROR(__xludf.DUMMYFUNCTION("""COMPUTED_VALUE"""),44.0)</f>
        <v>44</v>
      </c>
      <c r="E47" s="3">
        <f>IFERROR(__xludf.DUMMYFUNCTION("""COMPUTED_VALUE"""),12.0)</f>
        <v>12</v>
      </c>
      <c r="F47" s="3">
        <f>IFERROR(__xludf.DUMMYFUNCTION("""COMPUTED_VALUE"""),25.0)</f>
        <v>25</v>
      </c>
      <c r="G47" s="3">
        <f>IFERROR(__xludf.DUMMYFUNCTION("""COMPUTED_VALUE"""),71.0)</f>
        <v>71</v>
      </c>
      <c r="H47" s="3"/>
      <c r="I47" s="3">
        <f t="shared" ref="I47:M47" si="47">if(not(isblank(C47)),IFERROR(MATCH(VLOOKUP(C47,$A:$A,1,FALSE),$A:$A,0),),)</f>
        <v>99</v>
      </c>
      <c r="J47" s="3">
        <f t="shared" si="47"/>
        <v>22</v>
      </c>
      <c r="K47" s="3">
        <f t="shared" si="47"/>
        <v>60</v>
      </c>
      <c r="L47" s="3">
        <f t="shared" si="47"/>
        <v>20</v>
      </c>
      <c r="M47" s="3">
        <f t="shared" si="47"/>
        <v>35</v>
      </c>
      <c r="N47" s="3"/>
      <c r="O47" s="3"/>
      <c r="P47" s="3">
        <v>7.0</v>
      </c>
      <c r="Q47" s="3">
        <v>58.0</v>
      </c>
      <c r="R47" s="3">
        <v>60.0</v>
      </c>
      <c r="S47" s="3">
        <v>4.0</v>
      </c>
      <c r="T47" s="3">
        <v>65.0</v>
      </c>
      <c r="U47" s="3"/>
      <c r="V47" s="3"/>
      <c r="W47" s="3"/>
      <c r="X47" s="3"/>
      <c r="Y47" s="3"/>
      <c r="Z47" s="3"/>
      <c r="AA47" s="3"/>
      <c r="AB47" s="3"/>
      <c r="AC47" s="3"/>
      <c r="AD47" s="3">
        <f t="shared" si="3"/>
        <v>99</v>
      </c>
      <c r="AE47" s="3"/>
      <c r="AF47" s="3"/>
      <c r="AG47" s="3"/>
      <c r="AH47" s="3">
        <f t="shared" si="4"/>
        <v>65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>
      <c r="A48" s="9">
        <f>IFERROR(__xludf.DUMMYFUNCTION("""COMPUTED_VALUE"""),72.0)</f>
        <v>72</v>
      </c>
      <c r="B48" s="4" t="s">
        <v>54</v>
      </c>
      <c r="C48" s="3">
        <f>IFERROR(__xludf.DUMMYFUNCTION("IFERROR(SPLIT(B48,"" ""),)"),78.0)</f>
        <v>78</v>
      </c>
      <c r="D48" s="3">
        <f>IFERROR(__xludf.DUMMYFUNCTION("""COMPUTED_VALUE"""),19.0)</f>
        <v>19</v>
      </c>
      <c r="E48" s="3">
        <f>IFERROR(__xludf.DUMMYFUNCTION("""COMPUTED_VALUE"""),42.0)</f>
        <v>42</v>
      </c>
      <c r="F48" s="3">
        <f>IFERROR(__xludf.DUMMYFUNCTION("""COMPUTED_VALUE"""),87.0)</f>
        <v>87</v>
      </c>
      <c r="G48" s="3">
        <f>IFERROR(__xludf.DUMMYFUNCTION("""COMPUTED_VALUE"""),39.0)</f>
        <v>39</v>
      </c>
      <c r="H48" s="3"/>
      <c r="I48" s="3">
        <f t="shared" ref="I48:M48" si="48">if(not(isblank(C48)),IFERROR(MATCH(VLOOKUP(C48,$A:$A,1,FALSE),$A:$A,0),),)</f>
        <v>67</v>
      </c>
      <c r="J48" s="3">
        <f t="shared" si="48"/>
        <v>49</v>
      </c>
      <c r="K48" s="3">
        <f t="shared" si="48"/>
        <v>4</v>
      </c>
      <c r="L48" s="3">
        <f t="shared" si="48"/>
        <v>71</v>
      </c>
      <c r="M48" s="3">
        <f t="shared" si="48"/>
        <v>41</v>
      </c>
      <c r="N48" s="3"/>
      <c r="O48" s="3"/>
      <c r="P48" s="3">
        <v>33.0</v>
      </c>
      <c r="Q48" s="3">
        <v>28.0</v>
      </c>
      <c r="R48" s="3">
        <v>20.0</v>
      </c>
      <c r="S48" s="3">
        <v>71.0</v>
      </c>
      <c r="T48" s="3">
        <v>45.0</v>
      </c>
      <c r="U48" s="3"/>
      <c r="V48" s="3"/>
      <c r="W48" s="3"/>
      <c r="X48" s="3"/>
      <c r="Y48" s="3"/>
      <c r="Z48" s="3"/>
      <c r="AA48" s="3"/>
      <c r="AB48" s="3"/>
      <c r="AC48" s="3"/>
      <c r="AD48" s="3">
        <f t="shared" si="3"/>
        <v>71</v>
      </c>
      <c r="AE48" s="3"/>
      <c r="AF48" s="3"/>
      <c r="AG48" s="3"/>
      <c r="AH48" s="3">
        <f t="shared" si="4"/>
        <v>71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>
      <c r="A49" s="9">
        <f>IFERROR(__xludf.DUMMYFUNCTION("""COMPUTED_VALUE"""),19.0)</f>
        <v>19</v>
      </c>
      <c r="B49" s="4" t="s">
        <v>55</v>
      </c>
      <c r="C49" s="3">
        <f>IFERROR(__xludf.DUMMYFUNCTION("IFERROR(SPLIT(B49,"" ""),)"),2.0)</f>
        <v>2</v>
      </c>
      <c r="D49" s="3">
        <f>IFERROR(__xludf.DUMMYFUNCTION("""COMPUTED_VALUE"""),3.0)</f>
        <v>3</v>
      </c>
      <c r="E49" s="3">
        <f>IFERROR(__xludf.DUMMYFUNCTION("""COMPUTED_VALUE"""),69.0)</f>
        <v>69</v>
      </c>
      <c r="F49" s="3">
        <f>IFERROR(__xludf.DUMMYFUNCTION("""COMPUTED_VALUE"""),26.0)</f>
        <v>26</v>
      </c>
      <c r="G49" s="3">
        <f>IFERROR(__xludf.DUMMYFUNCTION("""COMPUTED_VALUE"""),22.0)</f>
        <v>22</v>
      </c>
      <c r="H49" s="3"/>
      <c r="I49" s="3">
        <f t="shared" ref="I49:M49" si="49">if(not(isblank(C49)),IFERROR(MATCH(VLOOKUP(C49,$A:$A,1,FALSE),$A:$A,0),),)</f>
        <v>44</v>
      </c>
      <c r="J49" s="3">
        <f t="shared" si="49"/>
        <v>50</v>
      </c>
      <c r="K49" s="3">
        <f t="shared" si="49"/>
        <v>65</v>
      </c>
      <c r="L49" s="3">
        <f t="shared" si="49"/>
        <v>45</v>
      </c>
      <c r="M49" s="3">
        <f t="shared" si="49"/>
        <v>40</v>
      </c>
      <c r="N49" s="3"/>
      <c r="O49" s="3"/>
      <c r="P49" s="3">
        <v>6.0</v>
      </c>
      <c r="Q49" s="3">
        <v>73.0</v>
      </c>
      <c r="R49" s="3">
        <v>35.0</v>
      </c>
      <c r="S49" s="3">
        <v>41.0</v>
      </c>
      <c r="T49" s="3">
        <v>40.0</v>
      </c>
      <c r="U49" s="3"/>
      <c r="V49" s="3"/>
      <c r="W49" s="3"/>
      <c r="X49" s="3"/>
      <c r="Y49" s="3"/>
      <c r="Z49" s="3"/>
      <c r="AA49" s="3"/>
      <c r="AB49" s="3"/>
      <c r="AC49" s="3"/>
      <c r="AD49" s="3">
        <f t="shared" si="3"/>
        <v>65</v>
      </c>
      <c r="AE49" s="3"/>
      <c r="AF49" s="3"/>
      <c r="AG49" s="3"/>
      <c r="AH49" s="3">
        <f t="shared" si="4"/>
        <v>73</v>
      </c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>
      <c r="A50" s="9">
        <f>IFERROR(__xludf.DUMMYFUNCTION("""COMPUTED_VALUE"""),3.0)</f>
        <v>3</v>
      </c>
      <c r="B50" s="3"/>
      <c r="C50" s="3" t="str">
        <f>IFERROR(__xludf.DUMMYFUNCTION("IFERROR(SPLIT(B50,"" ""),)"),"")</f>
        <v/>
      </c>
      <c r="D50" s="3"/>
      <c r="E50" s="3"/>
      <c r="F50" s="3"/>
      <c r="G50" s="3"/>
      <c r="H50" s="3"/>
      <c r="I50" s="3" t="str">
        <f t="shared" ref="I50:M50" si="50">if(not(isblank(C50)),IFERROR(MATCH(VLOOKUP(C50,$A:$A,1,FALSE),$A:$A,0),),)</f>
        <v/>
      </c>
      <c r="J50" s="3" t="str">
        <f t="shared" si="50"/>
        <v/>
      </c>
      <c r="K50" s="3" t="str">
        <f t="shared" si="50"/>
        <v/>
      </c>
      <c r="L50" s="3" t="str">
        <f t="shared" si="50"/>
        <v/>
      </c>
      <c r="M50" s="3" t="str">
        <f t="shared" si="50"/>
        <v/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 t="str">
        <f t="shared" si="3"/>
        <v/>
      </c>
      <c r="AE50" s="3"/>
      <c r="AF50" s="3"/>
      <c r="AG50" s="3"/>
      <c r="AH50" s="3" t="str">
        <f t="shared" si="4"/>
        <v/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>
      <c r="A51" s="9">
        <f>IFERROR(__xludf.DUMMYFUNCTION("""COMPUTED_VALUE"""),64.0)</f>
        <v>64</v>
      </c>
      <c r="B51" s="4" t="s">
        <v>56</v>
      </c>
      <c r="C51" s="3">
        <f>IFERROR(__xludf.DUMMYFUNCTION("IFERROR(SPLIT(B51,"" ""),)"),75.0)</f>
        <v>75</v>
      </c>
      <c r="D51" s="3">
        <f>IFERROR(__xludf.DUMMYFUNCTION("""COMPUTED_VALUE"""),43.0)</f>
        <v>43</v>
      </c>
      <c r="E51" s="3">
        <f>IFERROR(__xludf.DUMMYFUNCTION("""COMPUTED_VALUE"""),42.0)</f>
        <v>42</v>
      </c>
      <c r="F51" s="3">
        <f>IFERROR(__xludf.DUMMYFUNCTION("""COMPUTED_VALUE"""),45.0)</f>
        <v>45</v>
      </c>
      <c r="G51" s="3">
        <f>IFERROR(__xludf.DUMMYFUNCTION("""COMPUTED_VALUE"""),77.0)</f>
        <v>77</v>
      </c>
      <c r="H51" s="3"/>
      <c r="I51" s="3">
        <f t="shared" ref="I51:M51" si="51">if(not(isblank(C51)),IFERROR(MATCH(VLOOKUP(C51,$A:$A,1,FALSE),$A:$A,0),),)</f>
        <v>98</v>
      </c>
      <c r="J51" s="3">
        <f t="shared" si="51"/>
        <v>69</v>
      </c>
      <c r="K51" s="3">
        <f t="shared" si="51"/>
        <v>4</v>
      </c>
      <c r="L51" s="3">
        <f t="shared" si="51"/>
        <v>97</v>
      </c>
      <c r="M51" s="3">
        <f t="shared" si="51"/>
        <v>21</v>
      </c>
      <c r="N51" s="3"/>
      <c r="O51" s="3"/>
      <c r="P51" s="3">
        <f t="array" ref="P51:T55">TRANSPOSE(I51:M55)</f>
        <v>98</v>
      </c>
      <c r="Q51" s="3">
        <v>42.0</v>
      </c>
      <c r="R51" s="3">
        <v>94.0</v>
      </c>
      <c r="S51" s="3">
        <v>78.0</v>
      </c>
      <c r="T51" s="3">
        <v>58.0</v>
      </c>
      <c r="U51" s="3"/>
      <c r="V51" s="3"/>
      <c r="W51" s="3"/>
      <c r="X51" s="3">
        <f t="array" ref="X51">SUM(IF(I51:M55&gt;$AP$3,C51:G55,))*$AP$4</f>
        <v>58504</v>
      </c>
      <c r="Y51" s="3"/>
      <c r="Z51" s="3"/>
      <c r="AA51" s="3"/>
      <c r="AB51" s="10">
        <f t="array" ref="AB51">SUM(IF(I51:M55&gt;$AS$3,C51:G55,))*$AS$4</f>
        <v>11592</v>
      </c>
      <c r="AC51" s="3"/>
      <c r="AD51" s="3">
        <f t="shared" si="3"/>
        <v>98</v>
      </c>
      <c r="AE51" s="3"/>
      <c r="AF51" s="3"/>
      <c r="AG51" s="3"/>
      <c r="AH51" s="3">
        <f t="shared" si="4"/>
        <v>98</v>
      </c>
      <c r="AI51" s="3"/>
      <c r="AJ51" s="3">
        <f>min(AD51:AH55)</f>
        <v>79</v>
      </c>
      <c r="AK51" s="3"/>
      <c r="AL51" s="3"/>
      <c r="AM51" s="3"/>
      <c r="AN51" s="3"/>
      <c r="AO51" s="3"/>
      <c r="AP51" s="3"/>
      <c r="AQ51" s="3"/>
      <c r="AR51" s="3"/>
      <c r="AS51" s="3"/>
    </row>
    <row r="52">
      <c r="A52" s="9">
        <f>IFERROR(__xludf.DUMMYFUNCTION("""COMPUTED_VALUE"""),65.0)</f>
        <v>65</v>
      </c>
      <c r="B52" s="4" t="s">
        <v>57</v>
      </c>
      <c r="C52" s="3">
        <f>IFERROR(__xludf.DUMMYFUNCTION("IFERROR(SPLIT(B52,"" ""),)"),57.0)</f>
        <v>57</v>
      </c>
      <c r="D52" s="3">
        <f>IFERROR(__xludf.DUMMYFUNCTION("""COMPUTED_VALUE"""),59.0)</f>
        <v>59</v>
      </c>
      <c r="E52" s="3">
        <f>IFERROR(__xludf.DUMMYFUNCTION("""COMPUTED_VALUE"""),88.0)</f>
        <v>88</v>
      </c>
      <c r="F52" s="3">
        <f>IFERROR(__xludf.DUMMYFUNCTION("""COMPUTED_VALUE"""),3.0)</f>
        <v>3</v>
      </c>
      <c r="G52" s="3">
        <f>IFERROR(__xludf.DUMMYFUNCTION("""COMPUTED_VALUE"""),49.0)</f>
        <v>49</v>
      </c>
      <c r="H52" s="3"/>
      <c r="I52" s="3">
        <f t="shared" ref="I52:M52" si="52">if(not(isblank(C52)),IFERROR(MATCH(VLOOKUP(C52,$A:$A,1,FALSE),$A:$A,0),),)</f>
        <v>42</v>
      </c>
      <c r="J52" s="3">
        <f t="shared" si="52"/>
        <v>17</v>
      </c>
      <c r="K52" s="3">
        <f t="shared" si="52"/>
        <v>82</v>
      </c>
      <c r="L52" s="3">
        <f t="shared" si="52"/>
        <v>50</v>
      </c>
      <c r="M52" s="3">
        <f t="shared" si="52"/>
        <v>81</v>
      </c>
      <c r="N52" s="3"/>
      <c r="O52" s="3"/>
      <c r="P52" s="3">
        <v>69.0</v>
      </c>
      <c r="Q52" s="3">
        <v>17.0</v>
      </c>
      <c r="R52" s="3">
        <v>28.0</v>
      </c>
      <c r="S52" s="3">
        <v>79.0</v>
      </c>
      <c r="T52" s="3">
        <v>63.0</v>
      </c>
      <c r="U52" s="3"/>
      <c r="V52" s="3"/>
      <c r="W52" s="3"/>
      <c r="X52" s="3"/>
      <c r="Y52" s="3"/>
      <c r="Z52" s="3"/>
      <c r="AA52" s="3"/>
      <c r="AB52" s="3"/>
      <c r="AC52" s="3"/>
      <c r="AD52" s="3">
        <f t="shared" si="3"/>
        <v>82</v>
      </c>
      <c r="AE52" s="3"/>
      <c r="AF52" s="3"/>
      <c r="AG52" s="3"/>
      <c r="AH52" s="3">
        <f t="shared" si="4"/>
        <v>79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>
      <c r="A53" s="9">
        <f>IFERROR(__xludf.DUMMYFUNCTION("""COMPUTED_VALUE"""),82.0)</f>
        <v>82</v>
      </c>
      <c r="B53" s="4" t="s">
        <v>58</v>
      </c>
      <c r="C53" s="3">
        <f>IFERROR(__xludf.DUMMYFUNCTION("IFERROR(SPLIT(B53,"" ""),)"),27.0)</f>
        <v>27</v>
      </c>
      <c r="D53" s="3">
        <f>IFERROR(__xludf.DUMMYFUNCTION("""COMPUTED_VALUE"""),23.0)</f>
        <v>23</v>
      </c>
      <c r="E53" s="3">
        <f>IFERROR(__xludf.DUMMYFUNCTION("""COMPUTED_VALUE"""),64.0)</f>
        <v>64</v>
      </c>
      <c r="F53" s="3">
        <f>IFERROR(__xludf.DUMMYFUNCTION("""COMPUTED_VALUE"""),60.0)</f>
        <v>60</v>
      </c>
      <c r="G53" s="3">
        <f>IFERROR(__xludf.DUMMYFUNCTION("""COMPUTED_VALUE"""),12.0)</f>
        <v>12</v>
      </c>
      <c r="H53" s="3"/>
      <c r="I53" s="3">
        <f t="shared" ref="I53:M53" si="53">if(not(isblank(C53)),IFERROR(MATCH(VLOOKUP(C53,$A:$A,1,FALSE),$A:$A,0),),)</f>
        <v>94</v>
      </c>
      <c r="J53" s="3">
        <f t="shared" si="53"/>
        <v>28</v>
      </c>
      <c r="K53" s="3">
        <f t="shared" si="53"/>
        <v>51</v>
      </c>
      <c r="L53" s="3">
        <f t="shared" si="53"/>
        <v>99</v>
      </c>
      <c r="M53" s="3">
        <f t="shared" si="53"/>
        <v>60</v>
      </c>
      <c r="N53" s="3"/>
      <c r="O53" s="3"/>
      <c r="P53" s="3">
        <v>4.0</v>
      </c>
      <c r="Q53" s="3">
        <v>82.0</v>
      </c>
      <c r="R53" s="3">
        <v>51.0</v>
      </c>
      <c r="S53" s="3">
        <v>13.0</v>
      </c>
      <c r="T53" s="3">
        <v>83.0</v>
      </c>
      <c r="U53" s="3"/>
      <c r="V53" s="3"/>
      <c r="W53" s="3"/>
      <c r="X53" s="3"/>
      <c r="Y53" s="3"/>
      <c r="Z53" s="3"/>
      <c r="AA53" s="3"/>
      <c r="AB53" s="3"/>
      <c r="AC53" s="3"/>
      <c r="AD53" s="3">
        <f t="shared" si="3"/>
        <v>99</v>
      </c>
      <c r="AE53" s="3"/>
      <c r="AF53" s="3"/>
      <c r="AG53" s="3"/>
      <c r="AH53" s="3">
        <f t="shared" si="4"/>
        <v>83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>
      <c r="A54" s="9">
        <f>IFERROR(__xludf.DUMMYFUNCTION("""COMPUTED_VALUE"""),46.0)</f>
        <v>46</v>
      </c>
      <c r="B54" s="4" t="s">
        <v>59</v>
      </c>
      <c r="C54" s="3">
        <f>IFERROR(__xludf.DUMMYFUNCTION("IFERROR(SPLIT(B54,"" ""),)"),53.0)</f>
        <v>53</v>
      </c>
      <c r="D54" s="3">
        <f>IFERROR(__xludf.DUMMYFUNCTION("""COMPUTED_VALUE"""),85.0)</f>
        <v>85</v>
      </c>
      <c r="E54" s="3">
        <f>IFERROR(__xludf.DUMMYFUNCTION("""COMPUTED_VALUE"""),83.0)</f>
        <v>83</v>
      </c>
      <c r="F54" s="3">
        <f>IFERROR(__xludf.DUMMYFUNCTION("""COMPUTED_VALUE"""),52.0)</f>
        <v>52</v>
      </c>
      <c r="G54" s="3">
        <f>IFERROR(__xludf.DUMMYFUNCTION("""COMPUTED_VALUE"""),21.0)</f>
        <v>21</v>
      </c>
      <c r="H54" s="3"/>
      <c r="I54" s="3">
        <f t="shared" ref="I54:M54" si="54">if(not(isblank(C54)),IFERROR(MATCH(VLOOKUP(C54,$A:$A,1,FALSE),$A:$A,0),),)</f>
        <v>78</v>
      </c>
      <c r="J54" s="3">
        <f t="shared" si="54"/>
        <v>79</v>
      </c>
      <c r="K54" s="3">
        <f t="shared" si="54"/>
        <v>13</v>
      </c>
      <c r="L54" s="3">
        <f t="shared" si="54"/>
        <v>39</v>
      </c>
      <c r="M54" s="3">
        <f t="shared" si="54"/>
        <v>31</v>
      </c>
      <c r="N54" s="3"/>
      <c r="O54" s="3"/>
      <c r="P54" s="3">
        <v>97.0</v>
      </c>
      <c r="Q54" s="3">
        <v>50.0</v>
      </c>
      <c r="R54" s="3">
        <v>99.0</v>
      </c>
      <c r="S54" s="3">
        <v>39.0</v>
      </c>
      <c r="T54" s="3">
        <v>55.0</v>
      </c>
      <c r="U54" s="3"/>
      <c r="V54" s="3"/>
      <c r="W54" s="3"/>
      <c r="X54" s="3"/>
      <c r="Y54" s="3"/>
      <c r="Z54" s="3"/>
      <c r="AA54" s="3"/>
      <c r="AB54" s="3"/>
      <c r="AC54" s="3"/>
      <c r="AD54" s="3">
        <f t="shared" si="3"/>
        <v>79</v>
      </c>
      <c r="AE54" s="3"/>
      <c r="AF54" s="3"/>
      <c r="AG54" s="3"/>
      <c r="AH54" s="3">
        <f t="shared" si="4"/>
        <v>99</v>
      </c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>
      <c r="A55" s="9">
        <f>IFERROR(__xludf.DUMMYFUNCTION("""COMPUTED_VALUE"""),31.0)</f>
        <v>31</v>
      </c>
      <c r="B55" s="4" t="s">
        <v>60</v>
      </c>
      <c r="C55" s="3">
        <f>IFERROR(__xludf.DUMMYFUNCTION("IFERROR(SPLIT(B55,"" ""),)"),24.0)</f>
        <v>24</v>
      </c>
      <c r="D55" s="3">
        <f>IFERROR(__xludf.DUMMYFUNCTION("""COMPUTED_VALUE"""),50.0)</f>
        <v>50</v>
      </c>
      <c r="E55" s="3">
        <f>IFERROR(__xludf.DUMMYFUNCTION("""COMPUTED_VALUE"""),6.0)</f>
        <v>6</v>
      </c>
      <c r="F55" s="3">
        <f>IFERROR(__xludf.DUMMYFUNCTION("""COMPUTED_VALUE"""),31.0)</f>
        <v>31</v>
      </c>
      <c r="G55" s="3">
        <f>IFERROR(__xludf.DUMMYFUNCTION("""COMPUTED_VALUE"""),80.0)</f>
        <v>80</v>
      </c>
      <c r="H55" s="3"/>
      <c r="I55" s="3">
        <f t="shared" ref="I55:M55" si="55">if(not(isblank(C55)),IFERROR(MATCH(VLOOKUP(C55,$A:$A,1,FALSE),$A:$A,0),),)</f>
        <v>58</v>
      </c>
      <c r="J55" s="3">
        <f t="shared" si="55"/>
        <v>63</v>
      </c>
      <c r="K55" s="3">
        <f t="shared" si="55"/>
        <v>83</v>
      </c>
      <c r="L55" s="3">
        <f t="shared" si="55"/>
        <v>55</v>
      </c>
      <c r="M55" s="3">
        <f t="shared" si="55"/>
        <v>27</v>
      </c>
      <c r="N55" s="3"/>
      <c r="O55" s="3"/>
      <c r="P55" s="3">
        <v>21.0</v>
      </c>
      <c r="Q55" s="3">
        <v>81.0</v>
      </c>
      <c r="R55" s="3">
        <v>60.0</v>
      </c>
      <c r="S55" s="3">
        <v>31.0</v>
      </c>
      <c r="T55" s="3">
        <v>27.0</v>
      </c>
      <c r="U55" s="3"/>
      <c r="V55" s="3"/>
      <c r="W55" s="3"/>
      <c r="X55" s="3"/>
      <c r="Y55" s="3"/>
      <c r="Z55" s="3"/>
      <c r="AA55" s="3"/>
      <c r="AB55" s="3"/>
      <c r="AC55" s="3"/>
      <c r="AD55" s="3">
        <f t="shared" si="3"/>
        <v>83</v>
      </c>
      <c r="AE55" s="3"/>
      <c r="AF55" s="3"/>
      <c r="AG55" s="3"/>
      <c r="AH55" s="3">
        <f t="shared" si="4"/>
        <v>81</v>
      </c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>
      <c r="A56" s="9">
        <f>IFERROR(__xludf.DUMMYFUNCTION("""COMPUTED_VALUE"""),63.0)</f>
        <v>63</v>
      </c>
      <c r="B56" s="3"/>
      <c r="C56" s="3" t="str">
        <f>IFERROR(__xludf.DUMMYFUNCTION("IFERROR(SPLIT(B56,"" ""),)"),"")</f>
        <v/>
      </c>
      <c r="D56" s="3"/>
      <c r="E56" s="3"/>
      <c r="F56" s="3"/>
      <c r="G56" s="3"/>
      <c r="H56" s="3"/>
      <c r="I56" s="3" t="str">
        <f t="shared" ref="I56:M56" si="56">if(not(isblank(C56)),IFERROR(MATCH(VLOOKUP(C56,$A:$A,1,FALSE),$A:$A,0),),)</f>
        <v/>
      </c>
      <c r="J56" s="3" t="str">
        <f t="shared" si="56"/>
        <v/>
      </c>
      <c r="K56" s="3" t="str">
        <f t="shared" si="56"/>
        <v/>
      </c>
      <c r="L56" s="3" t="str">
        <f t="shared" si="56"/>
        <v/>
      </c>
      <c r="M56" s="3" t="str">
        <f t="shared" si="56"/>
        <v/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tr">
        <f t="shared" si="3"/>
        <v/>
      </c>
      <c r="AE56" s="3"/>
      <c r="AF56" s="3"/>
      <c r="AG56" s="3"/>
      <c r="AH56" s="3" t="str">
        <f t="shared" si="4"/>
        <v/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>
      <c r="A57" s="9">
        <f>IFERROR(__xludf.DUMMYFUNCTION("""COMPUTED_VALUE"""),91.0)</f>
        <v>91</v>
      </c>
      <c r="B57" s="4" t="s">
        <v>61</v>
      </c>
      <c r="C57" s="3">
        <f>IFERROR(__xludf.DUMMYFUNCTION("IFERROR(SPLIT(B57,"" ""),)"),34.0)</f>
        <v>34</v>
      </c>
      <c r="D57" s="3">
        <f>IFERROR(__xludf.DUMMYFUNCTION("""COMPUTED_VALUE"""),43.0)</f>
        <v>43</v>
      </c>
      <c r="E57" s="3">
        <f>IFERROR(__xludf.DUMMYFUNCTION("""COMPUTED_VALUE"""),75.0)</f>
        <v>75</v>
      </c>
      <c r="F57" s="3">
        <f>IFERROR(__xludf.DUMMYFUNCTION("""COMPUTED_VALUE"""),69.0)</f>
        <v>69</v>
      </c>
      <c r="G57" s="3">
        <f>IFERROR(__xludf.DUMMYFUNCTION("""COMPUTED_VALUE"""),59.0)</f>
        <v>59</v>
      </c>
      <c r="H57" s="3"/>
      <c r="I57" s="3">
        <f t="shared" ref="I57:M57" si="57">if(not(isblank(C57)),IFERROR(MATCH(VLOOKUP(C57,$A:$A,1,FALSE),$A:$A,0),),)</f>
        <v>36</v>
      </c>
      <c r="J57" s="3">
        <f t="shared" si="57"/>
        <v>69</v>
      </c>
      <c r="K57" s="3">
        <f t="shared" si="57"/>
        <v>98</v>
      </c>
      <c r="L57" s="3">
        <f t="shared" si="57"/>
        <v>65</v>
      </c>
      <c r="M57" s="3">
        <f t="shared" si="57"/>
        <v>17</v>
      </c>
      <c r="N57" s="3"/>
      <c r="O57" s="3"/>
      <c r="P57" s="3">
        <f t="array" ref="P57:T61">TRANSPOSE(I57:M61)</f>
        <v>36</v>
      </c>
      <c r="Q57" s="3">
        <v>16.0</v>
      </c>
      <c r="R57" s="3">
        <v>66.0</v>
      </c>
      <c r="S57" s="3">
        <v>27.0</v>
      </c>
      <c r="T57" s="3">
        <v>20.0</v>
      </c>
      <c r="U57" s="3"/>
      <c r="V57" s="3"/>
      <c r="W57" s="3"/>
      <c r="X57" s="3">
        <f t="array" ref="X57">SUM(IF(I57:M61&gt;$AP$3,C57:G61,))*$AP$4</f>
        <v>48919</v>
      </c>
      <c r="Y57" s="3"/>
      <c r="Z57" s="3"/>
      <c r="AA57" s="3"/>
      <c r="AB57" s="10">
        <f t="array" ref="AB57">SUM(IF(I57:M61&gt;$AS$3,C57:G61,))*$AS$4</f>
        <v>13776</v>
      </c>
      <c r="AC57" s="3"/>
      <c r="AD57" s="3">
        <f t="shared" si="3"/>
        <v>98</v>
      </c>
      <c r="AE57" s="3"/>
      <c r="AF57" s="3"/>
      <c r="AG57" s="3"/>
      <c r="AH57" s="3">
        <f t="shared" si="4"/>
        <v>66</v>
      </c>
      <c r="AI57" s="3"/>
      <c r="AJ57" s="3">
        <f>min(AD57:AH61)</f>
        <v>66</v>
      </c>
      <c r="AK57" s="3"/>
      <c r="AL57" s="3"/>
      <c r="AM57" s="3"/>
      <c r="AN57" s="3"/>
      <c r="AO57" s="3"/>
      <c r="AP57" s="3"/>
      <c r="AQ57" s="3"/>
      <c r="AR57" s="3"/>
      <c r="AS57" s="3"/>
    </row>
    <row r="58">
      <c r="A58" s="9">
        <f>IFERROR(__xludf.DUMMYFUNCTION("""COMPUTED_VALUE"""),24.0)</f>
        <v>24</v>
      </c>
      <c r="B58" s="4" t="s">
        <v>62</v>
      </c>
      <c r="C58" s="3">
        <f>IFERROR(__xludf.DUMMYFUNCTION("IFERROR(SPLIT(B58,"" ""),)"),93.0)</f>
        <v>93</v>
      </c>
      <c r="D58" s="3">
        <f>IFERROR(__xludf.DUMMYFUNCTION("""COMPUTED_VALUE"""),23.0)</f>
        <v>23</v>
      </c>
      <c r="E58" s="3">
        <f>IFERROR(__xludf.DUMMYFUNCTION("""COMPUTED_VALUE"""),46.0)</f>
        <v>46</v>
      </c>
      <c r="F58" s="3">
        <f>IFERROR(__xludf.DUMMYFUNCTION("""COMPUTED_VALUE"""),48.0)</f>
        <v>48</v>
      </c>
      <c r="G58" s="3">
        <f>IFERROR(__xludf.DUMMYFUNCTION("""COMPUTED_VALUE"""),2.0)</f>
        <v>2</v>
      </c>
      <c r="H58" s="3"/>
      <c r="I58" s="3">
        <f t="shared" ref="I58:M58" si="58">if(not(isblank(C58)),IFERROR(MATCH(VLOOKUP(C58,$A:$A,1,FALSE),$A:$A,0),),)</f>
        <v>16</v>
      </c>
      <c r="J58" s="3">
        <f t="shared" si="58"/>
        <v>28</v>
      </c>
      <c r="K58" s="3">
        <f t="shared" si="58"/>
        <v>54</v>
      </c>
      <c r="L58" s="3">
        <f t="shared" si="58"/>
        <v>74</v>
      </c>
      <c r="M58" s="3">
        <f t="shared" si="58"/>
        <v>44</v>
      </c>
      <c r="N58" s="3"/>
      <c r="O58" s="3"/>
      <c r="P58" s="3">
        <v>69.0</v>
      </c>
      <c r="Q58" s="3">
        <v>28.0</v>
      </c>
      <c r="R58" s="3">
        <v>100.0</v>
      </c>
      <c r="S58" s="3">
        <v>87.0</v>
      </c>
      <c r="T58" s="3">
        <v>22.0</v>
      </c>
      <c r="U58" s="3"/>
      <c r="V58" s="3"/>
      <c r="W58" s="3"/>
      <c r="X58" s="3"/>
      <c r="Y58" s="3"/>
      <c r="Z58" s="3"/>
      <c r="AA58" s="3"/>
      <c r="AB58" s="3"/>
      <c r="AC58" s="3"/>
      <c r="AD58" s="3">
        <f t="shared" si="3"/>
        <v>74</v>
      </c>
      <c r="AE58" s="3"/>
      <c r="AF58" s="3"/>
      <c r="AG58" s="3"/>
      <c r="AH58" s="3">
        <f t="shared" si="4"/>
        <v>100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>
      <c r="A59" s="9">
        <f>IFERROR(__xludf.DUMMYFUNCTION("""COMPUTED_VALUE"""),18.0)</f>
        <v>18</v>
      </c>
      <c r="B59" s="4" t="s">
        <v>63</v>
      </c>
      <c r="C59" s="3">
        <f>IFERROR(__xludf.DUMMYFUNCTION("IFERROR(SPLIT(B59,"" ""),)"),4.0)</f>
        <v>4</v>
      </c>
      <c r="D59" s="3">
        <f>IFERROR(__xludf.DUMMYFUNCTION("""COMPUTED_VALUE"""),15.0)</f>
        <v>15</v>
      </c>
      <c r="E59" s="3">
        <f>IFERROR(__xludf.DUMMYFUNCTION("""COMPUTED_VALUE"""),61.0)</f>
        <v>61</v>
      </c>
      <c r="F59" s="3">
        <f>IFERROR(__xludf.DUMMYFUNCTION("""COMPUTED_VALUE"""),5.0)</f>
        <v>5</v>
      </c>
      <c r="G59" s="3">
        <f>IFERROR(__xludf.DUMMYFUNCTION("""COMPUTED_VALUE"""),96.0)</f>
        <v>96</v>
      </c>
      <c r="H59" s="3"/>
      <c r="I59" s="3">
        <f t="shared" ref="I59:M59" si="59">if(not(isblank(C59)),IFERROR(MATCH(VLOOKUP(C59,$A:$A,1,FALSE),$A:$A,0),),)</f>
        <v>66</v>
      </c>
      <c r="J59" s="3">
        <f t="shared" si="59"/>
        <v>100</v>
      </c>
      <c r="K59" s="3">
        <f t="shared" si="59"/>
        <v>30</v>
      </c>
      <c r="L59" s="3">
        <f t="shared" si="59"/>
        <v>38</v>
      </c>
      <c r="M59" s="3">
        <f t="shared" si="59"/>
        <v>84</v>
      </c>
      <c r="N59" s="3"/>
      <c r="O59" s="3"/>
      <c r="P59" s="3">
        <v>98.0</v>
      </c>
      <c r="Q59" s="3">
        <v>54.0</v>
      </c>
      <c r="R59" s="3">
        <v>30.0</v>
      </c>
      <c r="S59" s="3">
        <v>94.0</v>
      </c>
      <c r="T59" s="3">
        <v>62.0</v>
      </c>
      <c r="U59" s="3"/>
      <c r="V59" s="3"/>
      <c r="W59" s="3"/>
      <c r="X59" s="3"/>
      <c r="Y59" s="3"/>
      <c r="Z59" s="3"/>
      <c r="AA59" s="3"/>
      <c r="AB59" s="3"/>
      <c r="AC59" s="3"/>
      <c r="AD59" s="3">
        <f t="shared" si="3"/>
        <v>100</v>
      </c>
      <c r="AE59" s="3"/>
      <c r="AF59" s="3"/>
      <c r="AG59" s="3"/>
      <c r="AH59" s="3">
        <f t="shared" si="4"/>
        <v>98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>
      <c r="A60" s="9">
        <f>IFERROR(__xludf.DUMMYFUNCTION("""COMPUTED_VALUE"""),12.0)</f>
        <v>12</v>
      </c>
      <c r="B60" s="4" t="s">
        <v>64</v>
      </c>
      <c r="C60" s="3">
        <f>IFERROR(__xludf.DUMMYFUNCTION("IFERROR(SPLIT(B60,"" ""),)"),80.0)</f>
        <v>80</v>
      </c>
      <c r="D60" s="3">
        <f>IFERROR(__xludf.DUMMYFUNCTION("""COMPUTED_VALUE"""),97.0)</f>
        <v>97</v>
      </c>
      <c r="E60" s="3">
        <f>IFERROR(__xludf.DUMMYFUNCTION("""COMPUTED_VALUE"""),27.0)</f>
        <v>27</v>
      </c>
      <c r="F60" s="3">
        <f>IFERROR(__xludf.DUMMYFUNCTION("""COMPUTED_VALUE"""),51.0)</f>
        <v>51</v>
      </c>
      <c r="G60" s="3">
        <f>IFERROR(__xludf.DUMMYFUNCTION("""COMPUTED_VALUE"""),33.0)</f>
        <v>33</v>
      </c>
      <c r="H60" s="3"/>
      <c r="I60" s="3">
        <f t="shared" ref="I60:M60" si="60">if(not(isblank(C60)),IFERROR(MATCH(VLOOKUP(C60,$A:$A,1,FALSE),$A:$A,0),),)</f>
        <v>27</v>
      </c>
      <c r="J60" s="3">
        <f t="shared" si="60"/>
        <v>87</v>
      </c>
      <c r="K60" s="3">
        <f t="shared" si="60"/>
        <v>94</v>
      </c>
      <c r="L60" s="3">
        <f t="shared" si="60"/>
        <v>29</v>
      </c>
      <c r="M60" s="3">
        <f t="shared" si="60"/>
        <v>11</v>
      </c>
      <c r="N60" s="3"/>
      <c r="O60" s="3"/>
      <c r="P60" s="3">
        <v>65.0</v>
      </c>
      <c r="Q60" s="3">
        <v>74.0</v>
      </c>
      <c r="R60" s="3">
        <v>38.0</v>
      </c>
      <c r="S60" s="3">
        <v>29.0</v>
      </c>
      <c r="T60" s="3">
        <v>91.0</v>
      </c>
      <c r="U60" s="3"/>
      <c r="V60" s="3"/>
      <c r="W60" s="3"/>
      <c r="X60" s="3"/>
      <c r="Y60" s="3"/>
      <c r="Z60" s="3"/>
      <c r="AA60" s="3"/>
      <c r="AB60" s="3"/>
      <c r="AC60" s="3"/>
      <c r="AD60" s="3">
        <f t="shared" si="3"/>
        <v>94</v>
      </c>
      <c r="AE60" s="3"/>
      <c r="AF60" s="3"/>
      <c r="AG60" s="3"/>
      <c r="AH60" s="3">
        <f t="shared" si="4"/>
        <v>91</v>
      </c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>
      <c r="A61" s="9">
        <f>IFERROR(__xludf.DUMMYFUNCTION("""COMPUTED_VALUE"""),9.0)</f>
        <v>9</v>
      </c>
      <c r="B61" s="4" t="s">
        <v>65</v>
      </c>
      <c r="C61" s="3">
        <f>IFERROR(__xludf.DUMMYFUNCTION("IFERROR(SPLIT(B61,"" ""),)"),25.0)</f>
        <v>25</v>
      </c>
      <c r="D61" s="3">
        <f>IFERROR(__xludf.DUMMYFUNCTION("""COMPUTED_VALUE"""),44.0)</f>
        <v>44</v>
      </c>
      <c r="E61" s="3">
        <f>IFERROR(__xludf.DUMMYFUNCTION("""COMPUTED_VALUE"""),79.0)</f>
        <v>79</v>
      </c>
      <c r="F61" s="3">
        <f>IFERROR(__xludf.DUMMYFUNCTION("""COMPUTED_VALUE"""),32.0)</f>
        <v>32</v>
      </c>
      <c r="G61" s="3">
        <f>IFERROR(__xludf.DUMMYFUNCTION("""COMPUTED_VALUE"""),17.0)</f>
        <v>17</v>
      </c>
      <c r="H61" s="3"/>
      <c r="I61" s="3">
        <f t="shared" ref="I61:M61" si="61">if(not(isblank(C61)),IFERROR(MATCH(VLOOKUP(C61,$A:$A,1,FALSE),$A:$A,0),),)</f>
        <v>20</v>
      </c>
      <c r="J61" s="3">
        <f t="shared" si="61"/>
        <v>22</v>
      </c>
      <c r="K61" s="3">
        <f t="shared" si="61"/>
        <v>62</v>
      </c>
      <c r="L61" s="3">
        <f t="shared" si="61"/>
        <v>91</v>
      </c>
      <c r="M61" s="3">
        <f t="shared" si="61"/>
        <v>43</v>
      </c>
      <c r="N61" s="3"/>
      <c r="O61" s="3"/>
      <c r="P61" s="3">
        <v>17.0</v>
      </c>
      <c r="Q61" s="3">
        <v>44.0</v>
      </c>
      <c r="R61" s="3">
        <v>84.0</v>
      </c>
      <c r="S61" s="3">
        <v>11.0</v>
      </c>
      <c r="T61" s="3">
        <v>43.0</v>
      </c>
      <c r="U61" s="3"/>
      <c r="V61" s="3"/>
      <c r="W61" s="3"/>
      <c r="X61" s="3"/>
      <c r="Y61" s="3"/>
      <c r="Z61" s="3"/>
      <c r="AA61" s="3"/>
      <c r="AB61" s="3"/>
      <c r="AC61" s="3"/>
      <c r="AD61" s="3">
        <f t="shared" si="3"/>
        <v>91</v>
      </c>
      <c r="AE61" s="3"/>
      <c r="AF61" s="3"/>
      <c r="AG61" s="3"/>
      <c r="AH61" s="3">
        <f t="shared" si="4"/>
        <v>84</v>
      </c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>
      <c r="A62" s="9">
        <f>IFERROR(__xludf.DUMMYFUNCTION("""COMPUTED_VALUE"""),79.0)</f>
        <v>79</v>
      </c>
      <c r="B62" s="3"/>
      <c r="C62" s="3" t="str">
        <f>IFERROR(__xludf.DUMMYFUNCTION("IFERROR(SPLIT(B62,"" ""),)"),"")</f>
        <v/>
      </c>
      <c r="D62" s="3"/>
      <c r="E62" s="3"/>
      <c r="F62" s="3"/>
      <c r="G62" s="3"/>
      <c r="H62" s="3"/>
      <c r="I62" s="3" t="str">
        <f t="shared" ref="I62:M62" si="62">if(not(isblank(C62)),IFERROR(MATCH(VLOOKUP(C62,$A:$A,1,FALSE),$A:$A,0),),)</f>
        <v/>
      </c>
      <c r="J62" s="3" t="str">
        <f t="shared" si="62"/>
        <v/>
      </c>
      <c r="K62" s="3" t="str">
        <f t="shared" si="62"/>
        <v/>
      </c>
      <c r="L62" s="3" t="str">
        <f t="shared" si="62"/>
        <v/>
      </c>
      <c r="M62" s="3" t="str">
        <f t="shared" si="62"/>
        <v/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tr">
        <f t="shared" si="3"/>
        <v/>
      </c>
      <c r="AE62" s="3"/>
      <c r="AF62" s="3"/>
      <c r="AG62" s="3"/>
      <c r="AH62" s="3" t="str">
        <f t="shared" si="4"/>
        <v/>
      </c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>
      <c r="A63" s="9">
        <f>IFERROR(__xludf.DUMMYFUNCTION("""COMPUTED_VALUE"""),50.0)</f>
        <v>50</v>
      </c>
      <c r="B63" s="4" t="s">
        <v>66</v>
      </c>
      <c r="C63" s="3">
        <f>IFERROR(__xludf.DUMMYFUNCTION("IFERROR(SPLIT(B63,"" ""),)"),16.0)</f>
        <v>16</v>
      </c>
      <c r="D63" s="3">
        <f>IFERROR(__xludf.DUMMYFUNCTION("""COMPUTED_VALUE"""),67.0)</f>
        <v>67</v>
      </c>
      <c r="E63" s="3">
        <f>IFERROR(__xludf.DUMMYFUNCTION("""COMPUTED_VALUE"""),81.0)</f>
        <v>81</v>
      </c>
      <c r="F63" s="3">
        <f>IFERROR(__xludf.DUMMYFUNCTION("""COMPUTED_VALUE"""),96.0)</f>
        <v>96</v>
      </c>
      <c r="G63" s="3">
        <f>IFERROR(__xludf.DUMMYFUNCTION("""COMPUTED_VALUE"""),42.0)</f>
        <v>42</v>
      </c>
      <c r="H63" s="3"/>
      <c r="I63" s="3">
        <f t="shared" ref="I63:M63" si="63">if(not(isblank(C63)),IFERROR(MATCH(VLOOKUP(C63,$A:$A,1,FALSE),$A:$A,0),),)</f>
        <v>90</v>
      </c>
      <c r="J63" s="3">
        <f t="shared" si="63"/>
        <v>73</v>
      </c>
      <c r="K63" s="3">
        <f t="shared" si="63"/>
        <v>80</v>
      </c>
      <c r="L63" s="3">
        <f t="shared" si="63"/>
        <v>84</v>
      </c>
      <c r="M63" s="3">
        <f t="shared" si="63"/>
        <v>4</v>
      </c>
      <c r="N63" s="3"/>
      <c r="O63" s="3"/>
      <c r="P63" s="3">
        <f t="array" ref="P63:T67">TRANSPOSE(I63:M67)</f>
        <v>90</v>
      </c>
      <c r="Q63" s="3">
        <v>31.0</v>
      </c>
      <c r="R63" s="3">
        <v>41.0</v>
      </c>
      <c r="S63" s="3">
        <v>24.0</v>
      </c>
      <c r="T63" s="3">
        <v>95.0</v>
      </c>
      <c r="U63" s="3"/>
      <c r="V63" s="3"/>
      <c r="W63" s="3"/>
      <c r="X63" s="3">
        <f t="array" ref="X63">SUM(IF(I63:M67&gt;$AP$3,C63:G67,))*$AP$4</f>
        <v>77745</v>
      </c>
      <c r="Y63" s="3"/>
      <c r="Z63" s="3"/>
      <c r="AA63" s="3"/>
      <c r="AB63" s="10">
        <f t="array" ref="AB63">SUM(IF(I63:M67&gt;$AS$3,C63:G67,))*$AS$4</f>
        <v>18592</v>
      </c>
      <c r="AC63" s="3"/>
      <c r="AD63" s="3">
        <f t="shared" si="3"/>
        <v>90</v>
      </c>
      <c r="AE63" s="3"/>
      <c r="AF63" s="3"/>
      <c r="AG63" s="3"/>
      <c r="AH63" s="3">
        <f t="shared" si="4"/>
        <v>95</v>
      </c>
      <c r="AI63" s="3"/>
      <c r="AJ63" s="3">
        <f>min(AD63:AH67)</f>
        <v>77</v>
      </c>
      <c r="AK63" s="3"/>
      <c r="AL63" s="3"/>
      <c r="AM63" s="3"/>
      <c r="AN63" s="3"/>
      <c r="AO63" s="3"/>
      <c r="AP63" s="3"/>
      <c r="AQ63" s="3"/>
      <c r="AR63" s="3"/>
      <c r="AS63" s="3"/>
    </row>
    <row r="64">
      <c r="A64" s="9">
        <f>IFERROR(__xludf.DUMMYFUNCTION("""COMPUTED_VALUE"""),98.0)</f>
        <v>98</v>
      </c>
      <c r="B64" s="4" t="s">
        <v>67</v>
      </c>
      <c r="C64" s="3">
        <f>IFERROR(__xludf.DUMMYFUNCTION("IFERROR(SPLIT(B64,"" ""),)"),21.0)</f>
        <v>21</v>
      </c>
      <c r="D64" s="3">
        <f>IFERROR(__xludf.DUMMYFUNCTION("""COMPUTED_VALUE"""),79.0)</f>
        <v>79</v>
      </c>
      <c r="E64" s="3">
        <f>IFERROR(__xludf.DUMMYFUNCTION("""COMPUTED_VALUE"""),45.0)</f>
        <v>45</v>
      </c>
      <c r="F64" s="3">
        <f>IFERROR(__xludf.DUMMYFUNCTION("""COMPUTED_VALUE"""),78.0)</f>
        <v>78</v>
      </c>
      <c r="G64" s="3">
        <f>IFERROR(__xludf.DUMMYFUNCTION("""COMPUTED_VALUE"""),28.0)</f>
        <v>28</v>
      </c>
      <c r="H64" s="3"/>
      <c r="I64" s="3">
        <f t="shared" ref="I64:M64" si="64">if(not(isblank(C64)),IFERROR(MATCH(VLOOKUP(C64,$A:$A,1,FALSE),$A:$A,0),),)</f>
        <v>31</v>
      </c>
      <c r="J64" s="3">
        <f t="shared" si="64"/>
        <v>62</v>
      </c>
      <c r="K64" s="3">
        <f t="shared" si="64"/>
        <v>97</v>
      </c>
      <c r="L64" s="3">
        <f t="shared" si="64"/>
        <v>67</v>
      </c>
      <c r="M64" s="3">
        <f t="shared" si="64"/>
        <v>75</v>
      </c>
      <c r="N64" s="3"/>
      <c r="O64" s="3"/>
      <c r="P64" s="3">
        <v>73.0</v>
      </c>
      <c r="Q64" s="3">
        <v>62.0</v>
      </c>
      <c r="R64" s="3">
        <v>57.0</v>
      </c>
      <c r="S64" s="3">
        <v>77.0</v>
      </c>
      <c r="T64" s="3">
        <v>12.0</v>
      </c>
      <c r="U64" s="3"/>
      <c r="V64" s="3"/>
      <c r="W64" s="3"/>
      <c r="X64" s="3"/>
      <c r="Y64" s="3"/>
      <c r="Z64" s="3"/>
      <c r="AA64" s="3"/>
      <c r="AB64" s="3"/>
      <c r="AC64" s="3"/>
      <c r="AD64" s="3">
        <f t="shared" si="3"/>
        <v>97</v>
      </c>
      <c r="AE64" s="3"/>
      <c r="AF64" s="3"/>
      <c r="AG64" s="3"/>
      <c r="AH64" s="3">
        <f t="shared" si="4"/>
        <v>77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>
      <c r="A65" s="9">
        <f>IFERROR(__xludf.DUMMYFUNCTION("""COMPUTED_VALUE"""),69.0)</f>
        <v>69</v>
      </c>
      <c r="B65" s="4" t="s">
        <v>68</v>
      </c>
      <c r="C65" s="3">
        <f>IFERROR(__xludf.DUMMYFUNCTION("IFERROR(SPLIT(B65,"" ""),)"),39.0)</f>
        <v>39</v>
      </c>
      <c r="D65" s="3">
        <f>IFERROR(__xludf.DUMMYFUNCTION("""COMPUTED_VALUE"""),91.0)</f>
        <v>91</v>
      </c>
      <c r="E65" s="3">
        <f>IFERROR(__xludf.DUMMYFUNCTION("""COMPUTED_VALUE"""),86.0)</f>
        <v>86</v>
      </c>
      <c r="F65" s="3">
        <f>IFERROR(__xludf.DUMMYFUNCTION("""COMPUTED_VALUE"""),51.0)</f>
        <v>51</v>
      </c>
      <c r="G65" s="3">
        <f>IFERROR(__xludf.DUMMYFUNCTION("""COMPUTED_VALUE"""),88.0)</f>
        <v>88</v>
      </c>
      <c r="H65" s="3"/>
      <c r="I65" s="3">
        <f t="shared" ref="I65:M65" si="65">if(not(isblank(C65)),IFERROR(MATCH(VLOOKUP(C65,$A:$A,1,FALSE),$A:$A,0),),)</f>
        <v>41</v>
      </c>
      <c r="J65" s="3">
        <f t="shared" si="65"/>
        <v>57</v>
      </c>
      <c r="K65" s="3">
        <f t="shared" si="65"/>
        <v>96</v>
      </c>
      <c r="L65" s="3">
        <f t="shared" si="65"/>
        <v>29</v>
      </c>
      <c r="M65" s="3">
        <f t="shared" si="65"/>
        <v>82</v>
      </c>
      <c r="N65" s="3"/>
      <c r="O65" s="3"/>
      <c r="P65" s="3">
        <v>80.0</v>
      </c>
      <c r="Q65" s="3">
        <v>97.0</v>
      </c>
      <c r="R65" s="3">
        <v>96.0</v>
      </c>
      <c r="S65" s="3">
        <v>9.0</v>
      </c>
      <c r="T65" s="3">
        <v>40.0</v>
      </c>
      <c r="U65" s="3"/>
      <c r="V65" s="3"/>
      <c r="W65" s="3"/>
      <c r="X65" s="3"/>
      <c r="Y65" s="3"/>
      <c r="Z65" s="3"/>
      <c r="AA65" s="3"/>
      <c r="AB65" s="3"/>
      <c r="AC65" s="3"/>
      <c r="AD65" s="3">
        <f t="shared" si="3"/>
        <v>96</v>
      </c>
      <c r="AE65" s="3"/>
      <c r="AF65" s="3"/>
      <c r="AG65" s="3"/>
      <c r="AH65" s="3">
        <f t="shared" si="4"/>
        <v>97</v>
      </c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>
      <c r="A66" s="9">
        <f>IFERROR(__xludf.DUMMYFUNCTION("""COMPUTED_VALUE"""),4.0)</f>
        <v>4</v>
      </c>
      <c r="B66" s="4" t="s">
        <v>69</v>
      </c>
      <c r="C66" s="3">
        <f>IFERROR(__xludf.DUMMYFUNCTION("IFERROR(SPLIT(B66,"" ""),)"),62.0)</f>
        <v>62</v>
      </c>
      <c r="D66" s="3">
        <f>IFERROR(__xludf.DUMMYFUNCTION("""COMPUTED_VALUE"""),94.0)</f>
        <v>94</v>
      </c>
      <c r="E66" s="3">
        <f>IFERROR(__xludf.DUMMYFUNCTION("""COMPUTED_VALUE"""),99.0)</f>
        <v>99</v>
      </c>
      <c r="F66" s="3">
        <f>IFERROR(__xludf.DUMMYFUNCTION("""COMPUTED_VALUE"""),41.0)</f>
        <v>41</v>
      </c>
      <c r="G66" s="3">
        <f>IFERROR(__xludf.DUMMYFUNCTION("""COMPUTED_VALUE"""),27.0)</f>
        <v>27</v>
      </c>
      <c r="H66" s="3"/>
      <c r="I66" s="3">
        <f t="shared" ref="I66:M66" si="66">if(not(isblank(C66)),IFERROR(MATCH(VLOOKUP(C66,$A:$A,1,FALSE),$A:$A,0),),)</f>
        <v>24</v>
      </c>
      <c r="J66" s="3">
        <f t="shared" si="66"/>
        <v>77</v>
      </c>
      <c r="K66" s="3">
        <f t="shared" si="66"/>
        <v>9</v>
      </c>
      <c r="L66" s="3">
        <f t="shared" si="66"/>
        <v>25</v>
      </c>
      <c r="M66" s="3">
        <f t="shared" si="66"/>
        <v>94</v>
      </c>
      <c r="N66" s="3"/>
      <c r="O66" s="3"/>
      <c r="P66" s="3">
        <v>84.0</v>
      </c>
      <c r="Q66" s="3">
        <v>67.0</v>
      </c>
      <c r="R66" s="3">
        <v>29.0</v>
      </c>
      <c r="S66" s="3">
        <v>25.0</v>
      </c>
      <c r="T66" s="3">
        <v>93.0</v>
      </c>
      <c r="U66" s="3"/>
      <c r="V66" s="3"/>
      <c r="W66" s="3"/>
      <c r="X66" s="3"/>
      <c r="Y66" s="3"/>
      <c r="Z66" s="3"/>
      <c r="AA66" s="3"/>
      <c r="AB66" s="3"/>
      <c r="AC66" s="3"/>
      <c r="AD66" s="3">
        <f t="shared" si="3"/>
        <v>94</v>
      </c>
      <c r="AE66" s="3"/>
      <c r="AF66" s="3"/>
      <c r="AG66" s="3"/>
      <c r="AH66" s="3">
        <f t="shared" si="4"/>
        <v>93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>
      <c r="A67" s="9">
        <f>IFERROR(__xludf.DUMMYFUNCTION("""COMPUTED_VALUE"""),78.0)</f>
        <v>78</v>
      </c>
      <c r="B67" s="4" t="s">
        <v>70</v>
      </c>
      <c r="C67" s="3">
        <f>IFERROR(__xludf.DUMMYFUNCTION("IFERROR(SPLIT(B67,"" ""),)"),84.0)</f>
        <v>84</v>
      </c>
      <c r="D67" s="3">
        <f>IFERROR(__xludf.DUMMYFUNCTION("""COMPUTED_VALUE"""),30.0)</f>
        <v>30</v>
      </c>
      <c r="E67" s="3">
        <f>IFERROR(__xludf.DUMMYFUNCTION("""COMPUTED_VALUE"""),22.0)</f>
        <v>22</v>
      </c>
      <c r="F67" s="3">
        <f>IFERROR(__xludf.DUMMYFUNCTION("""COMPUTED_VALUE"""),74.0)</f>
        <v>74</v>
      </c>
      <c r="G67" s="3">
        <f>IFERROR(__xludf.DUMMYFUNCTION("""COMPUTED_VALUE"""),8.0)</f>
        <v>8</v>
      </c>
      <c r="H67" s="3"/>
      <c r="I67" s="3">
        <f t="shared" ref="I67:M67" si="67">if(not(isblank(C67)),IFERROR(MATCH(VLOOKUP(C67,$A:$A,1,FALSE),$A:$A,0),),)</f>
        <v>95</v>
      </c>
      <c r="J67" s="3">
        <f t="shared" si="67"/>
        <v>12</v>
      </c>
      <c r="K67" s="3">
        <f t="shared" si="67"/>
        <v>40</v>
      </c>
      <c r="L67" s="3">
        <f t="shared" si="67"/>
        <v>93</v>
      </c>
      <c r="M67" s="3">
        <f t="shared" si="67"/>
        <v>34</v>
      </c>
      <c r="N67" s="3"/>
      <c r="O67" s="3"/>
      <c r="P67" s="3">
        <v>4.0</v>
      </c>
      <c r="Q67" s="3">
        <v>75.0</v>
      </c>
      <c r="R67" s="3">
        <v>82.0</v>
      </c>
      <c r="S67" s="3">
        <v>94.0</v>
      </c>
      <c r="T67" s="3">
        <v>34.0</v>
      </c>
      <c r="U67" s="3"/>
      <c r="V67" s="3"/>
      <c r="W67" s="3"/>
      <c r="X67" s="3"/>
      <c r="Y67" s="3"/>
      <c r="Z67" s="3"/>
      <c r="AA67" s="3"/>
      <c r="AB67" s="3"/>
      <c r="AC67" s="3"/>
      <c r="AD67" s="3">
        <f t="shared" si="3"/>
        <v>95</v>
      </c>
      <c r="AE67" s="3"/>
      <c r="AF67" s="3"/>
      <c r="AG67" s="3"/>
      <c r="AH67" s="3">
        <f t="shared" si="4"/>
        <v>94</v>
      </c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>
      <c r="A68" s="9">
        <f>IFERROR(__xludf.DUMMYFUNCTION("""COMPUTED_VALUE"""),54.0)</f>
        <v>54</v>
      </c>
      <c r="B68" s="3"/>
      <c r="C68" s="3" t="str">
        <f>IFERROR(__xludf.DUMMYFUNCTION("IFERROR(SPLIT(B68,"" ""),)"),"")</f>
        <v/>
      </c>
      <c r="D68" s="3"/>
      <c r="E68" s="3"/>
      <c r="F68" s="3"/>
      <c r="G68" s="3"/>
      <c r="H68" s="3"/>
      <c r="I68" s="3" t="str">
        <f t="shared" ref="I68:M68" si="68">if(not(isblank(C68)),IFERROR(MATCH(VLOOKUP(C68,$A:$A,1,FALSE),$A:$A,0),),)</f>
        <v/>
      </c>
      <c r="J68" s="3" t="str">
        <f t="shared" si="68"/>
        <v/>
      </c>
      <c r="K68" s="3" t="str">
        <f t="shared" si="68"/>
        <v/>
      </c>
      <c r="L68" s="3" t="str">
        <f t="shared" si="68"/>
        <v/>
      </c>
      <c r="M68" s="3" t="str">
        <f t="shared" si="68"/>
        <v/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 t="str">
        <f t="shared" si="3"/>
        <v/>
      </c>
      <c r="AE68" s="3"/>
      <c r="AF68" s="3"/>
      <c r="AG68" s="3"/>
      <c r="AH68" s="3" t="str">
        <f t="shared" si="4"/>
        <v/>
      </c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>
      <c r="A69" s="9">
        <f>IFERROR(__xludf.DUMMYFUNCTION("""COMPUTED_VALUE"""),43.0)</f>
        <v>43</v>
      </c>
      <c r="B69" s="4" t="s">
        <v>71</v>
      </c>
      <c r="C69" s="3">
        <f>IFERROR(__xludf.DUMMYFUNCTION("IFERROR(SPLIT(B69,"" ""),)"),19.0)</f>
        <v>19</v>
      </c>
      <c r="D69" s="3">
        <f>IFERROR(__xludf.DUMMYFUNCTION("""COMPUTED_VALUE"""),14.0)</f>
        <v>14</v>
      </c>
      <c r="E69" s="3">
        <f>IFERROR(__xludf.DUMMYFUNCTION("""COMPUTED_VALUE"""),10.0)</f>
        <v>10</v>
      </c>
      <c r="F69" s="3">
        <f>IFERROR(__xludf.DUMMYFUNCTION("""COMPUTED_VALUE"""),76.0)</f>
        <v>76</v>
      </c>
      <c r="G69" s="3">
        <f>IFERROR(__xludf.DUMMYFUNCTION("""COMPUTED_VALUE"""),17.0)</f>
        <v>17</v>
      </c>
      <c r="H69" s="3"/>
      <c r="I69" s="3">
        <f t="shared" ref="I69:M69" si="69">if(not(isblank(C69)),IFERROR(MATCH(VLOOKUP(C69,$A:$A,1,FALSE),$A:$A,0),),)</f>
        <v>49</v>
      </c>
      <c r="J69" s="3">
        <f t="shared" si="69"/>
        <v>101</v>
      </c>
      <c r="K69" s="3">
        <f t="shared" si="69"/>
        <v>47</v>
      </c>
      <c r="L69" s="3">
        <f t="shared" si="69"/>
        <v>33</v>
      </c>
      <c r="M69" s="3">
        <f t="shared" si="69"/>
        <v>43</v>
      </c>
      <c r="N69" s="3"/>
      <c r="O69" s="3"/>
      <c r="P69" s="3">
        <f t="array" ref="P69:T73">TRANSPOSE(I69:M73)</f>
        <v>49</v>
      </c>
      <c r="Q69" s="3">
        <v>7.0</v>
      </c>
      <c r="R69" s="3">
        <v>87.0</v>
      </c>
      <c r="S69" s="3">
        <v>22.0</v>
      </c>
      <c r="T69" s="3">
        <v>93.0</v>
      </c>
      <c r="U69" s="3"/>
      <c r="V69" s="3"/>
      <c r="W69" s="3"/>
      <c r="X69" s="3">
        <f t="array" ref="X69">SUM(IF(I69:M73&gt;$AP$3,C69:G73,))*$AP$4</f>
        <v>49842</v>
      </c>
      <c r="Y69" s="3"/>
      <c r="Z69" s="3"/>
      <c r="AA69" s="3"/>
      <c r="AB69" s="10">
        <f t="array" ref="AB69">SUM(IF(I69:M73&gt;$AS$3,C69:G73,))*$AS$4</f>
        <v>19432</v>
      </c>
      <c r="AC69" s="3"/>
      <c r="AD69" s="3">
        <f t="shared" si="3"/>
        <v>101</v>
      </c>
      <c r="AE69" s="3"/>
      <c r="AF69" s="3"/>
      <c r="AG69" s="3"/>
      <c r="AH69" s="3">
        <f t="shared" si="4"/>
        <v>93</v>
      </c>
      <c r="AI69" s="3"/>
      <c r="AJ69" s="3">
        <f>min(AD69:AH73)</f>
        <v>46</v>
      </c>
      <c r="AK69" s="3"/>
      <c r="AL69" s="3"/>
      <c r="AM69" s="3"/>
      <c r="AN69" s="3"/>
      <c r="AO69" s="3"/>
      <c r="AP69" s="3"/>
      <c r="AQ69" s="3"/>
      <c r="AR69" s="3"/>
      <c r="AS69" s="3"/>
    </row>
    <row r="70">
      <c r="A70" s="9">
        <f>IFERROR(__xludf.DUMMYFUNCTION("""COMPUTED_VALUE"""),68.0)</f>
        <v>68</v>
      </c>
      <c r="B70" s="4" t="s">
        <v>72</v>
      </c>
      <c r="C70" s="3">
        <f>IFERROR(__xludf.DUMMYFUNCTION("IFERROR(SPLIT(B70,"" ""),)"),13.0)</f>
        <v>13</v>
      </c>
      <c r="D70" s="3">
        <f>IFERROR(__xludf.DUMMYFUNCTION("""COMPUTED_VALUE"""),1.0)</f>
        <v>1</v>
      </c>
      <c r="E70" s="3">
        <f>IFERROR(__xludf.DUMMYFUNCTION("""COMPUTED_VALUE"""),73.0)</f>
        <v>73</v>
      </c>
      <c r="F70" s="3">
        <f>IFERROR(__xludf.DUMMYFUNCTION("""COMPUTED_VALUE"""),0.0)</f>
        <v>0</v>
      </c>
      <c r="G70" s="3">
        <f>IFERROR(__xludf.DUMMYFUNCTION("""COMPUTED_VALUE"""),55.0)</f>
        <v>55</v>
      </c>
      <c r="H70" s="3"/>
      <c r="I70" s="3">
        <f t="shared" ref="I70:M70" si="70">if(not(isblank(C70)),IFERROR(MATCH(VLOOKUP(C70,$A:$A,1,FALSE),$A:$A,0),),)</f>
        <v>7</v>
      </c>
      <c r="J70" s="3">
        <f t="shared" si="70"/>
        <v>14</v>
      </c>
      <c r="K70" s="3">
        <f t="shared" si="70"/>
        <v>3</v>
      </c>
      <c r="L70" s="3">
        <f t="shared" si="70"/>
        <v>46</v>
      </c>
      <c r="M70" s="3">
        <f t="shared" si="70"/>
        <v>19</v>
      </c>
      <c r="N70" s="3"/>
      <c r="O70" s="3"/>
      <c r="P70" s="3">
        <v>101.0</v>
      </c>
      <c r="Q70" s="3">
        <v>14.0</v>
      </c>
      <c r="R70" s="3">
        <v>45.0</v>
      </c>
      <c r="S70" s="3">
        <v>71.0</v>
      </c>
      <c r="T70" s="3">
        <v>90.0</v>
      </c>
      <c r="U70" s="3"/>
      <c r="V70" s="3"/>
      <c r="W70" s="3"/>
      <c r="X70" s="3"/>
      <c r="Y70" s="3"/>
      <c r="Z70" s="3"/>
      <c r="AA70" s="3"/>
      <c r="AB70" s="3"/>
      <c r="AC70" s="3"/>
      <c r="AD70" s="3">
        <f t="shared" si="3"/>
        <v>46</v>
      </c>
      <c r="AE70" s="3"/>
      <c r="AF70" s="3"/>
      <c r="AG70" s="3"/>
      <c r="AH70" s="3">
        <f t="shared" si="4"/>
        <v>101</v>
      </c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>
      <c r="A71" s="9">
        <f>IFERROR(__xludf.DUMMYFUNCTION("""COMPUTED_VALUE"""),87.0)</f>
        <v>87</v>
      </c>
      <c r="B71" s="4" t="s">
        <v>73</v>
      </c>
      <c r="C71" s="3">
        <f>IFERROR(__xludf.DUMMYFUNCTION("IFERROR(SPLIT(B71,"" ""),)"),97.0)</f>
        <v>97</v>
      </c>
      <c r="D71" s="3">
        <f>IFERROR(__xludf.DUMMYFUNCTION("""COMPUTED_VALUE"""),26.0)</f>
        <v>26</v>
      </c>
      <c r="E71" s="3">
        <f>IFERROR(__xludf.DUMMYFUNCTION("""COMPUTED_VALUE"""),98.0)</f>
        <v>98</v>
      </c>
      <c r="F71" s="3">
        <f>IFERROR(__xludf.DUMMYFUNCTION("""COMPUTED_VALUE"""),4.0)</f>
        <v>4</v>
      </c>
      <c r="G71" s="3">
        <f>IFERROR(__xludf.DUMMYFUNCTION("""COMPUTED_VALUE"""),15.0)</f>
        <v>15</v>
      </c>
      <c r="H71" s="3"/>
      <c r="I71" s="3">
        <f t="shared" ref="I71:M71" si="71">if(not(isblank(C71)),IFERROR(MATCH(VLOOKUP(C71,$A:$A,1,FALSE),$A:$A,0),),)</f>
        <v>87</v>
      </c>
      <c r="J71" s="3">
        <f t="shared" si="71"/>
        <v>45</v>
      </c>
      <c r="K71" s="3">
        <f t="shared" si="71"/>
        <v>64</v>
      </c>
      <c r="L71" s="3">
        <f t="shared" si="71"/>
        <v>66</v>
      </c>
      <c r="M71" s="3">
        <f t="shared" si="71"/>
        <v>100</v>
      </c>
      <c r="N71" s="3"/>
      <c r="O71" s="3"/>
      <c r="P71" s="3">
        <v>47.0</v>
      </c>
      <c r="Q71" s="3">
        <v>3.0</v>
      </c>
      <c r="R71" s="3">
        <v>64.0</v>
      </c>
      <c r="S71" s="3">
        <v>30.0</v>
      </c>
      <c r="T71" s="3">
        <v>77.0</v>
      </c>
      <c r="U71" s="3"/>
      <c r="V71" s="3"/>
      <c r="W71" s="3"/>
      <c r="X71" s="3"/>
      <c r="Y71" s="3"/>
      <c r="Z71" s="3"/>
      <c r="AA71" s="3"/>
      <c r="AB71" s="3"/>
      <c r="AC71" s="3"/>
      <c r="AD71" s="3">
        <f t="shared" si="3"/>
        <v>100</v>
      </c>
      <c r="AE71" s="3"/>
      <c r="AF71" s="3"/>
      <c r="AG71" s="3"/>
      <c r="AH71" s="3">
        <f t="shared" si="4"/>
        <v>77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>
      <c r="A72" s="9">
        <f>IFERROR(__xludf.DUMMYFUNCTION("""COMPUTED_VALUE"""),7.0)</f>
        <v>7</v>
      </c>
      <c r="B72" s="4" t="s">
        <v>74</v>
      </c>
      <c r="C72" s="3">
        <f>IFERROR(__xludf.DUMMYFUNCTION("IFERROR(SPLIT(B72,"" ""),)"),44.0)</f>
        <v>44</v>
      </c>
      <c r="D72" s="3">
        <f>IFERROR(__xludf.DUMMYFUNCTION("""COMPUTED_VALUE"""),87.0)</f>
        <v>87</v>
      </c>
      <c r="E72" s="3">
        <f>IFERROR(__xludf.DUMMYFUNCTION("""COMPUTED_VALUE"""),61.0)</f>
        <v>61</v>
      </c>
      <c r="F72" s="3">
        <f>IFERROR(__xludf.DUMMYFUNCTION("""COMPUTED_VALUE"""),80.0)</f>
        <v>80</v>
      </c>
      <c r="G72" s="3">
        <f>IFERROR(__xludf.DUMMYFUNCTION("""COMPUTED_VALUE"""),11.0)</f>
        <v>11</v>
      </c>
      <c r="H72" s="3"/>
      <c r="I72" s="3">
        <f t="shared" ref="I72:M72" si="72">if(not(isblank(C72)),IFERROR(MATCH(VLOOKUP(C72,$A:$A,1,FALSE),$A:$A,0),),)</f>
        <v>22</v>
      </c>
      <c r="J72" s="3">
        <f t="shared" si="72"/>
        <v>71</v>
      </c>
      <c r="K72" s="3">
        <f t="shared" si="72"/>
        <v>30</v>
      </c>
      <c r="L72" s="3">
        <f t="shared" si="72"/>
        <v>27</v>
      </c>
      <c r="M72" s="3">
        <f t="shared" si="72"/>
        <v>102</v>
      </c>
      <c r="N72" s="3"/>
      <c r="O72" s="3"/>
      <c r="P72" s="3">
        <v>33.0</v>
      </c>
      <c r="Q72" s="3">
        <v>46.0</v>
      </c>
      <c r="R72" s="3">
        <v>66.0</v>
      </c>
      <c r="S72" s="3">
        <v>27.0</v>
      </c>
      <c r="T72" s="3">
        <v>97.0</v>
      </c>
      <c r="U72" s="3"/>
      <c r="V72" s="3"/>
      <c r="W72" s="3"/>
      <c r="X72" s="3"/>
      <c r="Y72" s="3"/>
      <c r="Z72" s="3"/>
      <c r="AA72" s="3"/>
      <c r="AB72" s="3"/>
      <c r="AC72" s="3"/>
      <c r="AD72" s="3">
        <f t="shared" si="3"/>
        <v>102</v>
      </c>
      <c r="AE72" s="3"/>
      <c r="AF72" s="3"/>
      <c r="AG72" s="3"/>
      <c r="AH72" s="3">
        <f t="shared" si="4"/>
        <v>97</v>
      </c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>
      <c r="A73" s="9">
        <f>IFERROR(__xludf.DUMMYFUNCTION("""COMPUTED_VALUE"""),67.0)</f>
        <v>67</v>
      </c>
      <c r="B73" s="4" t="s">
        <v>75</v>
      </c>
      <c r="C73" s="3">
        <f>IFERROR(__xludf.DUMMYFUNCTION("IFERROR(SPLIT(B73,"" ""),)"),74.0)</f>
        <v>74</v>
      </c>
      <c r="D73" s="3">
        <f>IFERROR(__xludf.DUMMYFUNCTION("""COMPUTED_VALUE"""),16.0)</f>
        <v>16</v>
      </c>
      <c r="E73" s="3">
        <f>IFERROR(__xludf.DUMMYFUNCTION("""COMPUTED_VALUE"""),94.0)</f>
        <v>94</v>
      </c>
      <c r="F73" s="3">
        <f>IFERROR(__xludf.DUMMYFUNCTION("""COMPUTED_VALUE"""),45.0)</f>
        <v>45</v>
      </c>
      <c r="G73" s="3">
        <f>IFERROR(__xludf.DUMMYFUNCTION("""COMPUTED_VALUE"""),75.0)</f>
        <v>75</v>
      </c>
      <c r="H73" s="3"/>
      <c r="I73" s="3">
        <f t="shared" ref="I73:M73" si="73">if(not(isblank(C73)),IFERROR(MATCH(VLOOKUP(C73,$A:$A,1,FALSE),$A:$A,0),),)</f>
        <v>93</v>
      </c>
      <c r="J73" s="3">
        <f t="shared" si="73"/>
        <v>90</v>
      </c>
      <c r="K73" s="3">
        <f t="shared" si="73"/>
        <v>77</v>
      </c>
      <c r="L73" s="3">
        <f t="shared" si="73"/>
        <v>97</v>
      </c>
      <c r="M73" s="3">
        <f t="shared" si="73"/>
        <v>98</v>
      </c>
      <c r="N73" s="3"/>
      <c r="O73" s="3"/>
      <c r="P73" s="3">
        <v>43.0</v>
      </c>
      <c r="Q73" s="3">
        <v>19.0</v>
      </c>
      <c r="R73" s="3">
        <v>100.0</v>
      </c>
      <c r="S73" s="3">
        <v>102.0</v>
      </c>
      <c r="T73" s="3">
        <v>98.0</v>
      </c>
      <c r="U73" s="3"/>
      <c r="V73" s="3"/>
      <c r="W73" s="3"/>
      <c r="X73" s="3"/>
      <c r="Y73" s="3"/>
      <c r="Z73" s="3"/>
      <c r="AA73" s="3"/>
      <c r="AB73" s="3"/>
      <c r="AC73" s="3"/>
      <c r="AD73" s="3">
        <f t="shared" si="3"/>
        <v>98</v>
      </c>
      <c r="AE73" s="3"/>
      <c r="AF73" s="3"/>
      <c r="AG73" s="3"/>
      <c r="AH73" s="3">
        <f t="shared" si="4"/>
        <v>102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>
      <c r="A74" s="9">
        <f>IFERROR(__xludf.DUMMYFUNCTION("""COMPUTED_VALUE"""),48.0)</f>
        <v>48</v>
      </c>
      <c r="B74" s="3"/>
      <c r="C74" s="3" t="str">
        <f>IFERROR(__xludf.DUMMYFUNCTION("IFERROR(SPLIT(B74,"" ""),)"),"")</f>
        <v/>
      </c>
      <c r="D74" s="3"/>
      <c r="E74" s="3"/>
      <c r="F74" s="3"/>
      <c r="G74" s="3"/>
      <c r="H74" s="3"/>
      <c r="I74" s="3" t="str">
        <f t="shared" ref="I74:M74" si="74">if(not(isblank(C74)),IFERROR(MATCH(VLOOKUP(C74,$A:$A,1,FALSE),$A:$A,0),),)</f>
        <v/>
      </c>
      <c r="J74" s="3" t="str">
        <f t="shared" si="74"/>
        <v/>
      </c>
      <c r="K74" s="3" t="str">
        <f t="shared" si="74"/>
        <v/>
      </c>
      <c r="L74" s="3" t="str">
        <f t="shared" si="74"/>
        <v/>
      </c>
      <c r="M74" s="3" t="str">
        <f t="shared" si="74"/>
        <v/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 t="str">
        <f t="shared" si="3"/>
        <v/>
      </c>
      <c r="AE74" s="3"/>
      <c r="AF74" s="3"/>
      <c r="AG74" s="3"/>
      <c r="AH74" s="3" t="str">
        <f t="shared" si="4"/>
        <v/>
      </c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>
      <c r="A75" s="9">
        <f>IFERROR(__xludf.DUMMYFUNCTION("""COMPUTED_VALUE"""),28.0)</f>
        <v>28</v>
      </c>
      <c r="B75" s="4" t="s">
        <v>76</v>
      </c>
      <c r="C75" s="3">
        <f>IFERROR(__xludf.DUMMYFUNCTION("IFERROR(SPLIT(B75,"" ""),)"),20.0)</f>
        <v>20</v>
      </c>
      <c r="D75" s="3">
        <f>IFERROR(__xludf.DUMMYFUNCTION("""COMPUTED_VALUE"""),36.0)</f>
        <v>36</v>
      </c>
      <c r="E75" s="3">
        <f>IFERROR(__xludf.DUMMYFUNCTION("""COMPUTED_VALUE"""),25.0)</f>
        <v>25</v>
      </c>
      <c r="F75" s="3">
        <f>IFERROR(__xludf.DUMMYFUNCTION("""COMPUTED_VALUE"""),81.0)</f>
        <v>81</v>
      </c>
      <c r="G75" s="3">
        <f>IFERROR(__xludf.DUMMYFUNCTION("""COMPUTED_VALUE"""),7.0)</f>
        <v>7</v>
      </c>
      <c r="H75" s="3"/>
      <c r="I75" s="3">
        <f t="shared" ref="I75:M75" si="75">if(not(isblank(C75)),IFERROR(MATCH(VLOOKUP(C75,$A:$A,1,FALSE),$A:$A,0),),)</f>
        <v>32</v>
      </c>
      <c r="J75" s="3">
        <f t="shared" si="75"/>
        <v>15</v>
      </c>
      <c r="K75" s="3">
        <f t="shared" si="75"/>
        <v>20</v>
      </c>
      <c r="L75" s="3">
        <f t="shared" si="75"/>
        <v>80</v>
      </c>
      <c r="M75" s="3">
        <f t="shared" si="75"/>
        <v>72</v>
      </c>
      <c r="N75" s="3"/>
      <c r="O75" s="3"/>
      <c r="P75" s="3">
        <f t="array" ref="P75:T79">TRANSPOSE(I75:M79)</f>
        <v>32</v>
      </c>
      <c r="Q75" s="3">
        <v>16.0</v>
      </c>
      <c r="R75" s="3">
        <v>86.0</v>
      </c>
      <c r="S75" s="3">
        <v>62.0</v>
      </c>
      <c r="T75" s="3">
        <v>46.0</v>
      </c>
      <c r="U75" s="3"/>
      <c r="V75" s="3"/>
      <c r="W75" s="3"/>
      <c r="X75" s="3">
        <f t="array" ref="X75">SUM(IF(I75:M79&gt;$AP$3,C75:G79,))*$AP$4</f>
        <v>45937</v>
      </c>
      <c r="Y75" s="3"/>
      <c r="Z75" s="3"/>
      <c r="AA75" s="3"/>
      <c r="AB75" s="10">
        <f t="array" ref="AB75">SUM(IF(I75:M79&gt;$AS$3,C75:G79,))*$AS$4</f>
        <v>2632</v>
      </c>
      <c r="AC75" s="3"/>
      <c r="AD75" s="3">
        <f t="shared" si="3"/>
        <v>80</v>
      </c>
      <c r="AE75" s="3"/>
      <c r="AF75" s="3"/>
      <c r="AG75" s="3"/>
      <c r="AH75" s="3">
        <f t="shared" si="4"/>
        <v>86</v>
      </c>
      <c r="AI75" s="3"/>
      <c r="AJ75" s="3">
        <f>min(AD75:AH79)</f>
        <v>67</v>
      </c>
      <c r="AK75" s="3"/>
      <c r="AL75" s="3"/>
      <c r="AM75" s="3"/>
      <c r="AN75" s="3"/>
      <c r="AO75" s="3"/>
      <c r="AP75" s="3"/>
      <c r="AQ75" s="3"/>
      <c r="AR75" s="3"/>
      <c r="AS75" s="3"/>
    </row>
    <row r="76">
      <c r="A76" s="9">
        <f>IFERROR(__xludf.DUMMYFUNCTION("""COMPUTED_VALUE"""),89.0)</f>
        <v>89</v>
      </c>
      <c r="B76" s="4" t="s">
        <v>77</v>
      </c>
      <c r="C76" s="3">
        <f>IFERROR(__xludf.DUMMYFUNCTION("IFERROR(SPLIT(B76,"" ""),)"),93.0)</f>
        <v>93</v>
      </c>
      <c r="D76" s="3">
        <f>IFERROR(__xludf.DUMMYFUNCTION("""COMPUTED_VALUE"""),40.0)</f>
        <v>40</v>
      </c>
      <c r="E76" s="3">
        <f>IFERROR(__xludf.DUMMYFUNCTION("""COMPUTED_VALUE"""),83.0)</f>
        <v>83</v>
      </c>
      <c r="F76" s="3">
        <f>IFERROR(__xludf.DUMMYFUNCTION("""COMPUTED_VALUE"""),71.0)</f>
        <v>71</v>
      </c>
      <c r="G76" s="3">
        <f>IFERROR(__xludf.DUMMYFUNCTION("""COMPUTED_VALUE"""),32.0)</f>
        <v>32</v>
      </c>
      <c r="H76" s="3"/>
      <c r="I76" s="3">
        <f t="shared" ref="I76:M76" si="76">if(not(isblank(C76)),IFERROR(MATCH(VLOOKUP(C76,$A:$A,1,FALSE),$A:$A,0),),)</f>
        <v>16</v>
      </c>
      <c r="J76" s="3">
        <f t="shared" si="76"/>
        <v>8</v>
      </c>
      <c r="K76" s="3">
        <f t="shared" si="76"/>
        <v>13</v>
      </c>
      <c r="L76" s="3">
        <f t="shared" si="76"/>
        <v>35</v>
      </c>
      <c r="M76" s="3">
        <f t="shared" si="76"/>
        <v>91</v>
      </c>
      <c r="N76" s="3"/>
      <c r="O76" s="3"/>
      <c r="P76" s="3">
        <v>15.0</v>
      </c>
      <c r="Q76" s="3">
        <v>8.0</v>
      </c>
      <c r="R76" s="3">
        <v>61.0</v>
      </c>
      <c r="S76" s="3">
        <v>74.0</v>
      </c>
      <c r="T76" s="3">
        <v>60.0</v>
      </c>
      <c r="U76" s="3"/>
      <c r="V76" s="3"/>
      <c r="W76" s="3"/>
      <c r="X76" s="3"/>
      <c r="Y76" s="3"/>
      <c r="Z76" s="3"/>
      <c r="AA76" s="3"/>
      <c r="AB76" s="3"/>
      <c r="AC76" s="3"/>
      <c r="AD76" s="3">
        <f t="shared" si="3"/>
        <v>91</v>
      </c>
      <c r="AE76" s="3"/>
      <c r="AF76" s="3"/>
      <c r="AG76" s="3"/>
      <c r="AH76" s="3">
        <f t="shared" si="4"/>
        <v>74</v>
      </c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>
      <c r="A77" s="9">
        <f>IFERROR(__xludf.DUMMYFUNCTION("""COMPUTED_VALUE"""),94.0)</f>
        <v>94</v>
      </c>
      <c r="B77" s="4" t="s">
        <v>78</v>
      </c>
      <c r="C77" s="3">
        <f>IFERROR(__xludf.DUMMYFUNCTION("IFERROR(SPLIT(B77,"" ""),)"),56.0)</f>
        <v>56</v>
      </c>
      <c r="D77" s="3">
        <f>IFERROR(__xludf.DUMMYFUNCTION("""COMPUTED_VALUE"""),9.0)</f>
        <v>9</v>
      </c>
      <c r="E77" s="3">
        <f>IFERROR(__xludf.DUMMYFUNCTION("""COMPUTED_VALUE"""),61.0)</f>
        <v>61</v>
      </c>
      <c r="F77" s="3">
        <f>IFERROR(__xludf.DUMMYFUNCTION("""COMPUTED_VALUE"""),95.0)</f>
        <v>95</v>
      </c>
      <c r="G77" s="3">
        <f>IFERROR(__xludf.DUMMYFUNCTION("""COMPUTED_VALUE"""),17.0)</f>
        <v>17</v>
      </c>
      <c r="H77" s="3"/>
      <c r="I77" s="3">
        <f t="shared" ref="I77:M77" si="77">if(not(isblank(C77)),IFERROR(MATCH(VLOOKUP(C77,$A:$A,1,FALSE),$A:$A,0),),)</f>
        <v>86</v>
      </c>
      <c r="J77" s="3">
        <f t="shared" si="77"/>
        <v>61</v>
      </c>
      <c r="K77" s="3">
        <f t="shared" si="77"/>
        <v>30</v>
      </c>
      <c r="L77" s="3">
        <f t="shared" si="77"/>
        <v>5</v>
      </c>
      <c r="M77" s="3">
        <f t="shared" si="77"/>
        <v>43</v>
      </c>
      <c r="N77" s="3"/>
      <c r="O77" s="3"/>
      <c r="P77" s="3">
        <v>20.0</v>
      </c>
      <c r="Q77" s="3">
        <v>13.0</v>
      </c>
      <c r="R77" s="3">
        <v>30.0</v>
      </c>
      <c r="S77" s="3">
        <v>48.0</v>
      </c>
      <c r="T77" s="3">
        <v>67.0</v>
      </c>
      <c r="U77" s="3"/>
      <c r="V77" s="3"/>
      <c r="W77" s="3"/>
      <c r="X77" s="3"/>
      <c r="Y77" s="3"/>
      <c r="Z77" s="3"/>
      <c r="AA77" s="3"/>
      <c r="AB77" s="3"/>
      <c r="AC77" s="3"/>
      <c r="AD77" s="3">
        <f t="shared" si="3"/>
        <v>86</v>
      </c>
      <c r="AE77" s="3"/>
      <c r="AF77" s="3"/>
      <c r="AG77" s="3"/>
      <c r="AH77" s="3">
        <f t="shared" si="4"/>
        <v>67</v>
      </c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>
      <c r="A78" s="9">
        <f>IFERROR(__xludf.DUMMYFUNCTION("""COMPUTED_VALUE"""),53.0)</f>
        <v>53</v>
      </c>
      <c r="B78" s="4" t="s">
        <v>79</v>
      </c>
      <c r="C78" s="3">
        <f>IFERROR(__xludf.DUMMYFUNCTION("IFERROR(SPLIT(B78,"" ""),)"),79.0)</f>
        <v>79</v>
      </c>
      <c r="D78" s="3">
        <f>IFERROR(__xludf.DUMMYFUNCTION("""COMPUTED_VALUE"""),48.0)</f>
        <v>48</v>
      </c>
      <c r="E78" s="3">
        <f>IFERROR(__xludf.DUMMYFUNCTION("""COMPUTED_VALUE"""),72.0)</f>
        <v>72</v>
      </c>
      <c r="F78" s="3">
        <f>IFERROR(__xludf.DUMMYFUNCTION("""COMPUTED_VALUE"""),87.0)</f>
        <v>87</v>
      </c>
      <c r="G78" s="3">
        <f>IFERROR(__xludf.DUMMYFUNCTION("""COMPUTED_VALUE"""),15.0)</f>
        <v>15</v>
      </c>
      <c r="H78" s="3"/>
      <c r="I78" s="3">
        <f t="shared" ref="I78:M78" si="78">if(not(isblank(C78)),IFERROR(MATCH(VLOOKUP(C78,$A:$A,1,FALSE),$A:$A,0),),)</f>
        <v>62</v>
      </c>
      <c r="J78" s="3">
        <f t="shared" si="78"/>
        <v>74</v>
      </c>
      <c r="K78" s="3">
        <f t="shared" si="78"/>
        <v>48</v>
      </c>
      <c r="L78" s="3">
        <f t="shared" si="78"/>
        <v>71</v>
      </c>
      <c r="M78" s="3">
        <f t="shared" si="78"/>
        <v>100</v>
      </c>
      <c r="N78" s="3"/>
      <c r="O78" s="3"/>
      <c r="P78" s="3">
        <v>80.0</v>
      </c>
      <c r="Q78" s="3">
        <v>35.0</v>
      </c>
      <c r="R78" s="3">
        <v>5.0</v>
      </c>
      <c r="S78" s="3">
        <v>71.0</v>
      </c>
      <c r="T78" s="3">
        <v>7.0</v>
      </c>
      <c r="U78" s="3"/>
      <c r="V78" s="3"/>
      <c r="W78" s="3"/>
      <c r="X78" s="3"/>
      <c r="Y78" s="3"/>
      <c r="Z78" s="3"/>
      <c r="AA78" s="3"/>
      <c r="AB78" s="3"/>
      <c r="AC78" s="3"/>
      <c r="AD78" s="3">
        <f t="shared" si="3"/>
        <v>100</v>
      </c>
      <c r="AE78" s="3"/>
      <c r="AF78" s="3"/>
      <c r="AG78" s="3"/>
      <c r="AH78" s="3">
        <f t="shared" si="4"/>
        <v>80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>
      <c r="A79" s="9">
        <f>IFERROR(__xludf.DUMMYFUNCTION("""COMPUTED_VALUE"""),85.0)</f>
        <v>85</v>
      </c>
      <c r="B79" s="4" t="s">
        <v>80</v>
      </c>
      <c r="C79" s="3">
        <f>IFERROR(__xludf.DUMMYFUNCTION("IFERROR(SPLIT(B79,"" ""),)"),0.0)</f>
        <v>0</v>
      </c>
      <c r="D79" s="3">
        <f>IFERROR(__xludf.DUMMYFUNCTION("""COMPUTED_VALUE"""),12.0)</f>
        <v>12</v>
      </c>
      <c r="E79" s="3">
        <f>IFERROR(__xludf.DUMMYFUNCTION("""COMPUTED_VALUE"""),78.0)</f>
        <v>78</v>
      </c>
      <c r="F79" s="3">
        <f>IFERROR(__xludf.DUMMYFUNCTION("""COMPUTED_VALUE"""),13.0)</f>
        <v>13</v>
      </c>
      <c r="G79" s="3">
        <f>IFERROR(__xludf.DUMMYFUNCTION("""COMPUTED_VALUE"""),54.0)</f>
        <v>54</v>
      </c>
      <c r="H79" s="3"/>
      <c r="I79" s="3">
        <f t="shared" ref="I79:M79" si="79">if(not(isblank(C79)),IFERROR(MATCH(VLOOKUP(C79,$A:$A,1,FALSE),$A:$A,0),),)</f>
        <v>46</v>
      </c>
      <c r="J79" s="3">
        <f t="shared" si="79"/>
        <v>60</v>
      </c>
      <c r="K79" s="3">
        <f t="shared" si="79"/>
        <v>67</v>
      </c>
      <c r="L79" s="3">
        <f t="shared" si="79"/>
        <v>7</v>
      </c>
      <c r="M79" s="3">
        <f t="shared" si="79"/>
        <v>68</v>
      </c>
      <c r="N79" s="3"/>
      <c r="O79" s="3"/>
      <c r="P79" s="3">
        <v>72.0</v>
      </c>
      <c r="Q79" s="3">
        <v>91.0</v>
      </c>
      <c r="R79" s="3">
        <v>43.0</v>
      </c>
      <c r="S79" s="3">
        <v>100.0</v>
      </c>
      <c r="T79" s="3">
        <v>68.0</v>
      </c>
      <c r="U79" s="3"/>
      <c r="V79" s="3"/>
      <c r="W79" s="3"/>
      <c r="X79" s="3"/>
      <c r="Y79" s="3"/>
      <c r="Z79" s="3"/>
      <c r="AA79" s="3"/>
      <c r="AB79" s="3"/>
      <c r="AC79" s="3"/>
      <c r="AD79" s="3">
        <f t="shared" si="3"/>
        <v>68</v>
      </c>
      <c r="AE79" s="3"/>
      <c r="AF79" s="3"/>
      <c r="AG79" s="3"/>
      <c r="AH79" s="3">
        <f t="shared" si="4"/>
        <v>100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>
      <c r="A80" s="9">
        <f>IFERROR(__xludf.DUMMYFUNCTION("""COMPUTED_VALUE"""),81.0)</f>
        <v>81</v>
      </c>
      <c r="B80" s="3"/>
      <c r="C80" s="3" t="str">
        <f>IFERROR(__xludf.DUMMYFUNCTION("IFERROR(SPLIT(B80,"" ""),)"),"")</f>
        <v/>
      </c>
      <c r="D80" s="3"/>
      <c r="E80" s="3"/>
      <c r="F80" s="3"/>
      <c r="G80" s="3"/>
      <c r="H80" s="3"/>
      <c r="I80" s="3" t="str">
        <f t="shared" ref="I80:M80" si="80">if(not(isblank(C80)),IFERROR(MATCH(VLOOKUP(C80,$A:$A,1,FALSE),$A:$A,0),),)</f>
        <v/>
      </c>
      <c r="J80" s="3" t="str">
        <f t="shared" si="80"/>
        <v/>
      </c>
      <c r="K80" s="3" t="str">
        <f t="shared" si="80"/>
        <v/>
      </c>
      <c r="L80" s="3" t="str">
        <f t="shared" si="80"/>
        <v/>
      </c>
      <c r="M80" s="3" t="str">
        <f t="shared" si="80"/>
        <v/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 t="str">
        <f t="shared" si="3"/>
        <v/>
      </c>
      <c r="AE80" s="3"/>
      <c r="AF80" s="3"/>
      <c r="AG80" s="3"/>
      <c r="AH80" s="3" t="str">
        <f t="shared" si="4"/>
        <v/>
      </c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>
      <c r="A81" s="9">
        <f>IFERROR(__xludf.DUMMYFUNCTION("""COMPUTED_VALUE"""),49.0)</f>
        <v>49</v>
      </c>
      <c r="B81" s="4" t="s">
        <v>81</v>
      </c>
      <c r="C81" s="3">
        <f>IFERROR(__xludf.DUMMYFUNCTION("IFERROR(SPLIT(B81,"" ""),)"),76.0)</f>
        <v>76</v>
      </c>
      <c r="D81" s="3">
        <f>IFERROR(__xludf.DUMMYFUNCTION("""COMPUTED_VALUE"""),42.0)</f>
        <v>42</v>
      </c>
      <c r="E81" s="3">
        <f>IFERROR(__xludf.DUMMYFUNCTION("""COMPUTED_VALUE"""),24.0)</f>
        <v>24</v>
      </c>
      <c r="F81" s="3">
        <f>IFERROR(__xludf.DUMMYFUNCTION("""COMPUTED_VALUE"""),16.0)</f>
        <v>16</v>
      </c>
      <c r="G81" s="3">
        <f>IFERROR(__xludf.DUMMYFUNCTION("""COMPUTED_VALUE"""),20.0)</f>
        <v>20</v>
      </c>
      <c r="H81" s="3"/>
      <c r="I81" s="3">
        <f t="shared" ref="I81:M81" si="81">if(not(isblank(C81)),IFERROR(MATCH(VLOOKUP(C81,$A:$A,1,FALSE),$A:$A,0),),)</f>
        <v>33</v>
      </c>
      <c r="J81" s="3">
        <f t="shared" si="81"/>
        <v>4</v>
      </c>
      <c r="K81" s="3">
        <f t="shared" si="81"/>
        <v>58</v>
      </c>
      <c r="L81" s="3">
        <f t="shared" si="81"/>
        <v>90</v>
      </c>
      <c r="M81" s="3">
        <f t="shared" si="81"/>
        <v>32</v>
      </c>
      <c r="N81" s="3"/>
      <c r="O81" s="3"/>
      <c r="P81" s="3">
        <f t="array" ref="P81:T85">TRANSPOSE(I81:M85)</f>
        <v>33</v>
      </c>
      <c r="Q81" s="3">
        <v>77.0</v>
      </c>
      <c r="R81" s="3">
        <v>84.0</v>
      </c>
      <c r="S81" s="3">
        <v>82.0</v>
      </c>
      <c r="T81" s="3">
        <v>26.0</v>
      </c>
      <c r="U81" s="3"/>
      <c r="V81" s="3"/>
      <c r="W81" s="3"/>
      <c r="X81" s="3">
        <f t="array" ref="X81">SUM(IF(I81:M85&gt;$AP$3,C81:G85,))*$AP$4</f>
        <v>67734</v>
      </c>
      <c r="Y81" s="3"/>
      <c r="Z81" s="3"/>
      <c r="AA81" s="3"/>
      <c r="AB81" s="10">
        <f t="array" ref="AB81">SUM(IF(I81:M85&gt;$AS$3,C81:G85,))*$AS$4</f>
        <v>15456</v>
      </c>
      <c r="AC81" s="3"/>
      <c r="AD81" s="3">
        <f t="shared" si="3"/>
        <v>90</v>
      </c>
      <c r="AE81" s="3"/>
      <c r="AF81" s="3"/>
      <c r="AG81" s="3"/>
      <c r="AH81" s="3">
        <f t="shared" si="4"/>
        <v>84</v>
      </c>
      <c r="AI81" s="3"/>
      <c r="AJ81" s="3">
        <f>min(AD81:AH85)</f>
        <v>76</v>
      </c>
      <c r="AK81" s="3"/>
      <c r="AL81" s="3"/>
      <c r="AM81" s="3"/>
      <c r="AN81" s="3"/>
      <c r="AO81" s="3"/>
      <c r="AP81" s="3"/>
      <c r="AQ81" s="3"/>
      <c r="AR81" s="3"/>
      <c r="AS81" s="3"/>
    </row>
    <row r="82">
      <c r="A82" s="9">
        <f>IFERROR(__xludf.DUMMYFUNCTION("""COMPUTED_VALUE"""),88.0)</f>
        <v>88</v>
      </c>
      <c r="B82" s="4" t="s">
        <v>82</v>
      </c>
      <c r="C82" s="3">
        <f>IFERROR(__xludf.DUMMYFUNCTION("IFERROR(SPLIT(B82,"" ""),)"),94.0)</f>
        <v>94</v>
      </c>
      <c r="D82" s="3">
        <f>IFERROR(__xludf.DUMMYFUNCTION("""COMPUTED_VALUE"""),89.0)</f>
        <v>89</v>
      </c>
      <c r="E82" s="3">
        <f>IFERROR(__xludf.DUMMYFUNCTION("""COMPUTED_VALUE"""),38.0)</f>
        <v>38</v>
      </c>
      <c r="F82" s="3">
        <f>IFERROR(__xludf.DUMMYFUNCTION("""COMPUTED_VALUE"""),85.0)</f>
        <v>85</v>
      </c>
      <c r="G82" s="3">
        <f>IFERROR(__xludf.DUMMYFUNCTION("""COMPUTED_VALUE"""),4.0)</f>
        <v>4</v>
      </c>
      <c r="H82" s="3"/>
      <c r="I82" s="3">
        <f t="shared" ref="I82:M82" si="82">if(not(isblank(C82)),IFERROR(MATCH(VLOOKUP(C82,$A:$A,1,FALSE),$A:$A,0),),)</f>
        <v>77</v>
      </c>
      <c r="J82" s="3">
        <f t="shared" si="82"/>
        <v>76</v>
      </c>
      <c r="K82" s="3">
        <f t="shared" si="82"/>
        <v>89</v>
      </c>
      <c r="L82" s="3">
        <f t="shared" si="82"/>
        <v>79</v>
      </c>
      <c r="M82" s="3">
        <f t="shared" si="82"/>
        <v>66</v>
      </c>
      <c r="N82" s="3"/>
      <c r="O82" s="3"/>
      <c r="P82" s="3">
        <v>4.0</v>
      </c>
      <c r="Q82" s="3">
        <v>76.0</v>
      </c>
      <c r="R82" s="3">
        <v>9.0</v>
      </c>
      <c r="S82" s="3">
        <v>19.0</v>
      </c>
      <c r="T82" s="3">
        <v>5.0</v>
      </c>
      <c r="U82" s="3"/>
      <c r="V82" s="3"/>
      <c r="W82" s="3"/>
      <c r="X82" s="3"/>
      <c r="Y82" s="3"/>
      <c r="Z82" s="3"/>
      <c r="AA82" s="3"/>
      <c r="AB82" s="3"/>
      <c r="AC82" s="3"/>
      <c r="AD82" s="3">
        <f t="shared" si="3"/>
        <v>89</v>
      </c>
      <c r="AE82" s="3"/>
      <c r="AF82" s="3"/>
      <c r="AG82" s="3"/>
      <c r="AH82" s="3">
        <f t="shared" si="4"/>
        <v>76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>
      <c r="A83" s="9">
        <f>IFERROR(__xludf.DUMMYFUNCTION("""COMPUTED_VALUE"""),6.0)</f>
        <v>6</v>
      </c>
      <c r="B83" s="4" t="s">
        <v>83</v>
      </c>
      <c r="C83" s="3">
        <f>IFERROR(__xludf.DUMMYFUNCTION("IFERROR(SPLIT(B83,"" ""),)"),96.0)</f>
        <v>96</v>
      </c>
      <c r="D83" s="3">
        <f>IFERROR(__xludf.DUMMYFUNCTION("""COMPUTED_VALUE"""),99.0)</f>
        <v>99</v>
      </c>
      <c r="E83" s="3">
        <f>IFERROR(__xludf.DUMMYFUNCTION("""COMPUTED_VALUE"""),45.0)</f>
        <v>45</v>
      </c>
      <c r="F83" s="3">
        <f>IFERROR(__xludf.DUMMYFUNCTION("""COMPUTED_VALUE"""),78.0)</f>
        <v>78</v>
      </c>
      <c r="G83" s="3">
        <f>IFERROR(__xludf.DUMMYFUNCTION("""COMPUTED_VALUE"""),84.0)</f>
        <v>84</v>
      </c>
      <c r="H83" s="3"/>
      <c r="I83" s="3">
        <f t="shared" ref="I83:M83" si="83">if(not(isblank(C83)),IFERROR(MATCH(VLOOKUP(C83,$A:$A,1,FALSE),$A:$A,0),),)</f>
        <v>84</v>
      </c>
      <c r="J83" s="3">
        <f t="shared" si="83"/>
        <v>9</v>
      </c>
      <c r="K83" s="3">
        <f t="shared" si="83"/>
        <v>97</v>
      </c>
      <c r="L83" s="3">
        <f t="shared" si="83"/>
        <v>67</v>
      </c>
      <c r="M83" s="3">
        <f t="shared" si="83"/>
        <v>95</v>
      </c>
      <c r="N83" s="3"/>
      <c r="O83" s="3"/>
      <c r="P83" s="3">
        <v>58.0</v>
      </c>
      <c r="Q83" s="3">
        <v>89.0</v>
      </c>
      <c r="R83" s="3">
        <v>97.0</v>
      </c>
      <c r="S83" s="3">
        <v>88.0</v>
      </c>
      <c r="T83" s="3">
        <v>94.0</v>
      </c>
      <c r="U83" s="3"/>
      <c r="V83" s="3"/>
      <c r="W83" s="3"/>
      <c r="X83" s="3"/>
      <c r="Y83" s="3"/>
      <c r="Z83" s="3"/>
      <c r="AA83" s="3"/>
      <c r="AB83" s="3"/>
      <c r="AC83" s="3"/>
      <c r="AD83" s="3">
        <f t="shared" si="3"/>
        <v>97</v>
      </c>
      <c r="AE83" s="3"/>
      <c r="AF83" s="3"/>
      <c r="AG83" s="3"/>
      <c r="AH83" s="3">
        <f t="shared" si="4"/>
        <v>97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>
      <c r="A84" s="9">
        <f>IFERROR(__xludf.DUMMYFUNCTION("""COMPUTED_VALUE"""),96.0)</f>
        <v>96</v>
      </c>
      <c r="B84" s="4" t="s">
        <v>84</v>
      </c>
      <c r="C84" s="3">
        <f>IFERROR(__xludf.DUMMYFUNCTION("IFERROR(SPLIT(B84,"" ""),)"),88.0)</f>
        <v>88</v>
      </c>
      <c r="D84" s="3">
        <f>IFERROR(__xludf.DUMMYFUNCTION("""COMPUTED_VALUE"""),55.0)</f>
        <v>55</v>
      </c>
      <c r="E84" s="3">
        <f>IFERROR(__xludf.DUMMYFUNCTION("""COMPUTED_VALUE"""),66.0)</f>
        <v>66</v>
      </c>
      <c r="F84" s="3">
        <f>IFERROR(__xludf.DUMMYFUNCTION("""COMPUTED_VALUE"""),34.0)</f>
        <v>34</v>
      </c>
      <c r="G84" s="3">
        <f>IFERROR(__xludf.DUMMYFUNCTION("""COMPUTED_VALUE"""),63.0)</f>
        <v>63</v>
      </c>
      <c r="H84" s="3"/>
      <c r="I84" s="3">
        <f t="shared" ref="I84:M84" si="84">if(not(isblank(C84)),IFERROR(MATCH(VLOOKUP(C84,$A:$A,1,FALSE),$A:$A,0),),)</f>
        <v>82</v>
      </c>
      <c r="J84" s="3">
        <f t="shared" si="84"/>
        <v>19</v>
      </c>
      <c r="K84" s="3">
        <f t="shared" si="84"/>
        <v>88</v>
      </c>
      <c r="L84" s="3">
        <f t="shared" si="84"/>
        <v>36</v>
      </c>
      <c r="M84" s="3">
        <f t="shared" si="84"/>
        <v>56</v>
      </c>
      <c r="N84" s="3"/>
      <c r="O84" s="3"/>
      <c r="P84" s="3">
        <v>90.0</v>
      </c>
      <c r="Q84" s="3">
        <v>79.0</v>
      </c>
      <c r="R84" s="3">
        <v>67.0</v>
      </c>
      <c r="S84" s="3">
        <v>36.0</v>
      </c>
      <c r="T84" s="3">
        <v>83.0</v>
      </c>
      <c r="U84" s="3"/>
      <c r="V84" s="3"/>
      <c r="W84" s="3"/>
      <c r="X84" s="3"/>
      <c r="Y84" s="3"/>
      <c r="Z84" s="3"/>
      <c r="AA84" s="3"/>
      <c r="AB84" s="3"/>
      <c r="AC84" s="3"/>
      <c r="AD84" s="3">
        <f t="shared" si="3"/>
        <v>88</v>
      </c>
      <c r="AE84" s="3"/>
      <c r="AF84" s="3"/>
      <c r="AG84" s="3"/>
      <c r="AH84" s="3">
        <f t="shared" si="4"/>
        <v>90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>
      <c r="A85" s="9">
        <f>IFERROR(__xludf.DUMMYFUNCTION("""COMPUTED_VALUE"""),29.0)</f>
        <v>29</v>
      </c>
      <c r="B85" s="4" t="s">
        <v>85</v>
      </c>
      <c r="C85" s="3">
        <f>IFERROR(__xludf.DUMMYFUNCTION("IFERROR(SPLIT(B85,"" ""),)"),47.0)</f>
        <v>47</v>
      </c>
      <c r="D85" s="3">
        <f>IFERROR(__xludf.DUMMYFUNCTION("""COMPUTED_VALUE"""),95.0)</f>
        <v>95</v>
      </c>
      <c r="E85" s="3">
        <f>IFERROR(__xludf.DUMMYFUNCTION("""COMPUTED_VALUE"""),27.0)</f>
        <v>27</v>
      </c>
      <c r="F85" s="3">
        <f>IFERROR(__xludf.DUMMYFUNCTION("""COMPUTED_VALUE"""),6.0)</f>
        <v>6</v>
      </c>
      <c r="G85" s="3">
        <f>IFERROR(__xludf.DUMMYFUNCTION("""COMPUTED_VALUE"""),17.0)</f>
        <v>17</v>
      </c>
      <c r="H85" s="3"/>
      <c r="I85" s="3">
        <f t="shared" ref="I85:M85" si="85">if(not(isblank(C85)),IFERROR(MATCH(VLOOKUP(C85,$A:$A,1,FALSE),$A:$A,0),),)</f>
        <v>26</v>
      </c>
      <c r="J85" s="3">
        <f t="shared" si="85"/>
        <v>5</v>
      </c>
      <c r="K85" s="3">
        <f t="shared" si="85"/>
        <v>94</v>
      </c>
      <c r="L85" s="3">
        <f t="shared" si="85"/>
        <v>83</v>
      </c>
      <c r="M85" s="3">
        <f t="shared" si="85"/>
        <v>43</v>
      </c>
      <c r="N85" s="3"/>
      <c r="O85" s="3"/>
      <c r="P85" s="3">
        <v>32.0</v>
      </c>
      <c r="Q85" s="3">
        <v>66.0</v>
      </c>
      <c r="R85" s="3">
        <v>95.0</v>
      </c>
      <c r="S85" s="3">
        <v>56.0</v>
      </c>
      <c r="T85" s="3">
        <v>43.0</v>
      </c>
      <c r="U85" s="3"/>
      <c r="V85" s="3"/>
      <c r="W85" s="3"/>
      <c r="X85" s="3"/>
      <c r="Y85" s="3"/>
      <c r="Z85" s="3"/>
      <c r="AA85" s="3"/>
      <c r="AB85" s="3"/>
      <c r="AC85" s="3"/>
      <c r="AD85" s="3">
        <f t="shared" si="3"/>
        <v>94</v>
      </c>
      <c r="AE85" s="3"/>
      <c r="AF85" s="3"/>
      <c r="AG85" s="3"/>
      <c r="AH85" s="3">
        <f t="shared" si="4"/>
        <v>95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>
      <c r="A86" s="9">
        <f>IFERROR(__xludf.DUMMYFUNCTION("""COMPUTED_VALUE"""),56.0)</f>
        <v>56</v>
      </c>
      <c r="B86" s="3"/>
      <c r="C86" s="3" t="str">
        <f>IFERROR(__xludf.DUMMYFUNCTION("IFERROR(SPLIT(B86,"" ""),)"),"")</f>
        <v/>
      </c>
      <c r="D86" s="3"/>
      <c r="E86" s="3"/>
      <c r="F86" s="3"/>
      <c r="G86" s="3"/>
      <c r="H86" s="3"/>
      <c r="I86" s="3" t="str">
        <f t="shared" ref="I86:M86" si="86">if(not(isblank(C86)),IFERROR(MATCH(VLOOKUP(C86,$A:$A,1,FALSE),$A:$A,0),),)</f>
        <v/>
      </c>
      <c r="J86" s="3" t="str">
        <f t="shared" si="86"/>
        <v/>
      </c>
      <c r="K86" s="3" t="str">
        <f t="shared" si="86"/>
        <v/>
      </c>
      <c r="L86" s="3" t="str">
        <f t="shared" si="86"/>
        <v/>
      </c>
      <c r="M86" s="3" t="str">
        <f t="shared" si="86"/>
        <v/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 t="str">
        <f t="shared" si="3"/>
        <v/>
      </c>
      <c r="AE86" s="3"/>
      <c r="AF86" s="3"/>
      <c r="AG86" s="3"/>
      <c r="AH86" s="3" t="str">
        <f t="shared" si="4"/>
        <v/>
      </c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>
      <c r="A87" s="9">
        <f>IFERROR(__xludf.DUMMYFUNCTION("""COMPUTED_VALUE"""),97.0)</f>
        <v>97</v>
      </c>
      <c r="B87" s="4" t="s">
        <v>86</v>
      </c>
      <c r="C87" s="3">
        <f>IFERROR(__xludf.DUMMYFUNCTION("IFERROR(SPLIT(B87,"" ""),)"),75.0)</f>
        <v>75</v>
      </c>
      <c r="D87" s="3">
        <f>IFERROR(__xludf.DUMMYFUNCTION("""COMPUTED_VALUE"""),24.0)</f>
        <v>24</v>
      </c>
      <c r="E87" s="3">
        <f>IFERROR(__xludf.DUMMYFUNCTION("""COMPUTED_VALUE"""),23.0)</f>
        <v>23</v>
      </c>
      <c r="F87" s="3">
        <f>IFERROR(__xludf.DUMMYFUNCTION("""COMPUTED_VALUE"""),4.0)</f>
        <v>4</v>
      </c>
      <c r="G87" s="3">
        <f>IFERROR(__xludf.DUMMYFUNCTION("""COMPUTED_VALUE"""),81.0)</f>
        <v>81</v>
      </c>
      <c r="H87" s="3"/>
      <c r="I87" s="3">
        <f t="shared" ref="I87:M87" si="87">if(not(isblank(C87)),IFERROR(MATCH(VLOOKUP(C87,$A:$A,1,FALSE),$A:$A,0),),)</f>
        <v>98</v>
      </c>
      <c r="J87" s="3">
        <f t="shared" si="87"/>
        <v>58</v>
      </c>
      <c r="K87" s="3">
        <f t="shared" si="87"/>
        <v>28</v>
      </c>
      <c r="L87" s="3">
        <f t="shared" si="87"/>
        <v>66</v>
      </c>
      <c r="M87" s="3">
        <f t="shared" si="87"/>
        <v>80</v>
      </c>
      <c r="N87" s="3"/>
      <c r="O87" s="3"/>
      <c r="P87" s="3">
        <f t="array" ref="P87:T91">TRANSPOSE(I87:M91)</f>
        <v>98</v>
      </c>
      <c r="Q87" s="3">
        <v>5.0</v>
      </c>
      <c r="R87" s="3">
        <v>50.0</v>
      </c>
      <c r="S87" s="3">
        <v>64.0</v>
      </c>
      <c r="T87" s="3">
        <v>60.0</v>
      </c>
      <c r="U87" s="3"/>
      <c r="V87" s="3"/>
      <c r="W87" s="3"/>
      <c r="X87" s="3">
        <f t="array" ref="X87">SUM(IF(I87:M91&gt;$AP$3,C87:G91,))*$AP$4</f>
        <v>44091</v>
      </c>
      <c r="Y87" s="3"/>
      <c r="Z87" s="3"/>
      <c r="AA87" s="3"/>
      <c r="AB87" s="10">
        <f t="array" ref="AB87">SUM(IF(I87:M91&gt;$AS$3,C87:G91,))*$AS$4</f>
        <v>7504</v>
      </c>
      <c r="AC87" s="3"/>
      <c r="AD87" s="3">
        <f t="shared" si="3"/>
        <v>98</v>
      </c>
      <c r="AE87" s="3"/>
      <c r="AF87" s="3"/>
      <c r="AG87" s="3"/>
      <c r="AH87" s="3">
        <f t="shared" si="4"/>
        <v>98</v>
      </c>
      <c r="AI87" s="3"/>
      <c r="AJ87" s="3">
        <f>min(AD87:AH91)</f>
        <v>39</v>
      </c>
      <c r="AK87" s="3"/>
      <c r="AL87" s="3"/>
      <c r="AM87" s="3"/>
      <c r="AN87" s="3"/>
      <c r="AO87" s="3"/>
      <c r="AP87" s="3"/>
      <c r="AQ87" s="3"/>
      <c r="AR87" s="3"/>
      <c r="AS87" s="3"/>
    </row>
    <row r="88">
      <c r="A88" s="9">
        <f>IFERROR(__xludf.DUMMYFUNCTION("""COMPUTED_VALUE"""),66.0)</f>
        <v>66</v>
      </c>
      <c r="B88" s="4" t="s">
        <v>87</v>
      </c>
      <c r="C88" s="3">
        <f>IFERROR(__xludf.DUMMYFUNCTION("IFERROR(SPLIT(B88,"" ""),)"),95.0)</f>
        <v>95</v>
      </c>
      <c r="D88" s="3">
        <f>IFERROR(__xludf.DUMMYFUNCTION("""COMPUTED_VALUE"""),58.0)</f>
        <v>58</v>
      </c>
      <c r="E88" s="3">
        <f>IFERROR(__xludf.DUMMYFUNCTION("""COMPUTED_VALUE"""),40.0)</f>
        <v>40</v>
      </c>
      <c r="F88" s="3">
        <f>IFERROR(__xludf.DUMMYFUNCTION("""COMPUTED_VALUE"""),52.0)</f>
        <v>52</v>
      </c>
      <c r="G88" s="3">
        <f>IFERROR(__xludf.DUMMYFUNCTION("""COMPUTED_VALUE"""),13.0)</f>
        <v>13</v>
      </c>
      <c r="H88" s="3"/>
      <c r="I88" s="3">
        <f t="shared" ref="I88:M88" si="88">if(not(isblank(C88)),IFERROR(MATCH(VLOOKUP(C88,$A:$A,1,FALSE),$A:$A,0),),)</f>
        <v>5</v>
      </c>
      <c r="J88" s="3">
        <f t="shared" si="88"/>
        <v>37</v>
      </c>
      <c r="K88" s="3">
        <f t="shared" si="88"/>
        <v>8</v>
      </c>
      <c r="L88" s="3">
        <f t="shared" si="88"/>
        <v>39</v>
      </c>
      <c r="M88" s="3">
        <f t="shared" si="88"/>
        <v>7</v>
      </c>
      <c r="N88" s="3"/>
      <c r="O88" s="3"/>
      <c r="P88" s="3">
        <v>58.0</v>
      </c>
      <c r="Q88" s="3">
        <v>37.0</v>
      </c>
      <c r="R88" s="3">
        <v>44.0</v>
      </c>
      <c r="S88" s="3">
        <v>41.0</v>
      </c>
      <c r="T88" s="3">
        <v>61.0</v>
      </c>
      <c r="U88" s="3"/>
      <c r="V88" s="3"/>
      <c r="W88" s="3"/>
      <c r="X88" s="3"/>
      <c r="Y88" s="3"/>
      <c r="Z88" s="3"/>
      <c r="AA88" s="3"/>
      <c r="AB88" s="3"/>
      <c r="AC88" s="3"/>
      <c r="AD88" s="3">
        <f t="shared" si="3"/>
        <v>39</v>
      </c>
      <c r="AE88" s="3"/>
      <c r="AF88" s="3"/>
      <c r="AG88" s="3"/>
      <c r="AH88" s="3">
        <f t="shared" si="4"/>
        <v>61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>
      <c r="A89" s="9">
        <f>IFERROR(__xludf.DUMMYFUNCTION("""COMPUTED_VALUE"""),38.0)</f>
        <v>38</v>
      </c>
      <c r="B89" s="4" t="s">
        <v>88</v>
      </c>
      <c r="C89" s="3">
        <f>IFERROR(__xludf.DUMMYFUNCTION("IFERROR(SPLIT(B89,"" ""),)"),3.0)</f>
        <v>3</v>
      </c>
      <c r="D89" s="3">
        <f>IFERROR(__xludf.DUMMYFUNCTION("""COMPUTED_VALUE"""),2.0)</f>
        <v>2</v>
      </c>
      <c r="E89" s="3">
        <f>IFERROR(__xludf.DUMMYFUNCTION("""COMPUTED_VALUE"""),45.0)</f>
        <v>45</v>
      </c>
      <c r="F89" s="3">
        <f>IFERROR(__xludf.DUMMYFUNCTION("""COMPUTED_VALUE"""),50.0)</f>
        <v>50</v>
      </c>
      <c r="G89" s="3">
        <f>IFERROR(__xludf.DUMMYFUNCTION("""COMPUTED_VALUE"""),73.0)</f>
        <v>73</v>
      </c>
      <c r="H89" s="3"/>
      <c r="I89" s="3">
        <f t="shared" ref="I89:M89" si="89">if(not(isblank(C89)),IFERROR(MATCH(VLOOKUP(C89,$A:$A,1,FALSE),$A:$A,0),),)</f>
        <v>50</v>
      </c>
      <c r="J89" s="3">
        <f t="shared" si="89"/>
        <v>44</v>
      </c>
      <c r="K89" s="3">
        <f t="shared" si="89"/>
        <v>97</v>
      </c>
      <c r="L89" s="3">
        <f t="shared" si="89"/>
        <v>63</v>
      </c>
      <c r="M89" s="3">
        <f t="shared" si="89"/>
        <v>3</v>
      </c>
      <c r="N89" s="3"/>
      <c r="O89" s="3"/>
      <c r="P89" s="3">
        <v>28.0</v>
      </c>
      <c r="Q89" s="3">
        <v>8.0</v>
      </c>
      <c r="R89" s="3">
        <v>97.0</v>
      </c>
      <c r="S89" s="3">
        <v>10.0</v>
      </c>
      <c r="T89" s="3">
        <v>25.0</v>
      </c>
      <c r="U89" s="3"/>
      <c r="V89" s="3"/>
      <c r="W89" s="3"/>
      <c r="X89" s="3"/>
      <c r="Y89" s="3"/>
      <c r="Z89" s="3"/>
      <c r="AA89" s="3"/>
      <c r="AB89" s="3"/>
      <c r="AC89" s="3"/>
      <c r="AD89" s="3">
        <f t="shared" si="3"/>
        <v>97</v>
      </c>
      <c r="AE89" s="3"/>
      <c r="AF89" s="3"/>
      <c r="AG89" s="3"/>
      <c r="AH89" s="3">
        <f t="shared" si="4"/>
        <v>97</v>
      </c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>
      <c r="A90" s="9">
        <f>IFERROR(__xludf.DUMMYFUNCTION("""COMPUTED_VALUE"""),16.0)</f>
        <v>16</v>
      </c>
      <c r="B90" s="4" t="s">
        <v>89</v>
      </c>
      <c r="C90" s="3">
        <f>IFERROR(__xludf.DUMMYFUNCTION("IFERROR(SPLIT(B90,"" ""),)"),98.0)</f>
        <v>98</v>
      </c>
      <c r="D90" s="3">
        <f>IFERROR(__xludf.DUMMYFUNCTION("""COMPUTED_VALUE"""),39.0)</f>
        <v>39</v>
      </c>
      <c r="E90" s="3">
        <f>IFERROR(__xludf.DUMMYFUNCTION("""COMPUTED_VALUE"""),92.0)</f>
        <v>92</v>
      </c>
      <c r="F90" s="3">
        <f>IFERROR(__xludf.DUMMYFUNCTION("""COMPUTED_VALUE"""),14.0)</f>
        <v>14</v>
      </c>
      <c r="G90" s="3">
        <f>IFERROR(__xludf.DUMMYFUNCTION("""COMPUTED_VALUE"""),28.0)</f>
        <v>28</v>
      </c>
      <c r="H90" s="3"/>
      <c r="I90" s="3">
        <f t="shared" ref="I90:M90" si="90">if(not(isblank(C90)),IFERROR(MATCH(VLOOKUP(C90,$A:$A,1,FALSE),$A:$A,0),),)</f>
        <v>64</v>
      </c>
      <c r="J90" s="3">
        <f t="shared" si="90"/>
        <v>41</v>
      </c>
      <c r="K90" s="3">
        <f t="shared" si="90"/>
        <v>10</v>
      </c>
      <c r="L90" s="3">
        <f t="shared" si="90"/>
        <v>101</v>
      </c>
      <c r="M90" s="3">
        <f t="shared" si="90"/>
        <v>75</v>
      </c>
      <c r="N90" s="3"/>
      <c r="O90" s="3"/>
      <c r="P90" s="3">
        <v>66.0</v>
      </c>
      <c r="Q90" s="3">
        <v>39.0</v>
      </c>
      <c r="R90" s="3">
        <v>63.0</v>
      </c>
      <c r="S90" s="3">
        <v>101.0</v>
      </c>
      <c r="T90" s="3">
        <v>47.0</v>
      </c>
      <c r="U90" s="3"/>
      <c r="V90" s="3"/>
      <c r="W90" s="3"/>
      <c r="X90" s="3"/>
      <c r="Y90" s="3"/>
      <c r="Z90" s="3"/>
      <c r="AA90" s="3"/>
      <c r="AB90" s="3"/>
      <c r="AC90" s="3"/>
      <c r="AD90" s="3">
        <f t="shared" si="3"/>
        <v>101</v>
      </c>
      <c r="AE90" s="3"/>
      <c r="AF90" s="3"/>
      <c r="AG90" s="3"/>
      <c r="AH90" s="3">
        <f t="shared" si="4"/>
        <v>101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>
      <c r="A91" s="9">
        <f>IFERROR(__xludf.DUMMYFUNCTION("""COMPUTED_VALUE"""),32.0)</f>
        <v>32</v>
      </c>
      <c r="B91" s="4" t="s">
        <v>90</v>
      </c>
      <c r="C91" s="3">
        <f>IFERROR(__xludf.DUMMYFUNCTION("IFERROR(SPLIT(B91,"" ""),)"),12.0)</f>
        <v>12</v>
      </c>
      <c r="D91" s="3">
        <f>IFERROR(__xludf.DUMMYFUNCTION("""COMPUTED_VALUE"""),9.0)</f>
        <v>9</v>
      </c>
      <c r="E91" s="3">
        <f>IFERROR(__xludf.DUMMYFUNCTION("""COMPUTED_VALUE"""),41.0)</f>
        <v>41</v>
      </c>
      <c r="F91" s="3">
        <f>IFERROR(__xludf.DUMMYFUNCTION("""COMPUTED_VALUE"""),10.0)</f>
        <v>10</v>
      </c>
      <c r="G91" s="3">
        <f>IFERROR(__xludf.DUMMYFUNCTION("""COMPUTED_VALUE"""),17.0)</f>
        <v>17</v>
      </c>
      <c r="H91" s="3"/>
      <c r="I91" s="3">
        <f t="shared" ref="I91:M91" si="91">if(not(isblank(C91)),IFERROR(MATCH(VLOOKUP(C91,$A:$A,1,FALSE),$A:$A,0),),)</f>
        <v>60</v>
      </c>
      <c r="J91" s="3">
        <f t="shared" si="91"/>
        <v>61</v>
      </c>
      <c r="K91" s="3">
        <f t="shared" si="91"/>
        <v>25</v>
      </c>
      <c r="L91" s="3">
        <f t="shared" si="91"/>
        <v>47</v>
      </c>
      <c r="M91" s="3">
        <f t="shared" si="91"/>
        <v>43</v>
      </c>
      <c r="N91" s="3"/>
      <c r="O91" s="3"/>
      <c r="P91" s="3">
        <v>80.0</v>
      </c>
      <c r="Q91" s="3">
        <v>7.0</v>
      </c>
      <c r="R91" s="3">
        <v>3.0</v>
      </c>
      <c r="S91" s="3">
        <v>75.0</v>
      </c>
      <c r="T91" s="3">
        <v>43.0</v>
      </c>
      <c r="U91" s="3"/>
      <c r="V91" s="3"/>
      <c r="W91" s="3"/>
      <c r="X91" s="3"/>
      <c r="Y91" s="3"/>
      <c r="Z91" s="3"/>
      <c r="AA91" s="3"/>
      <c r="AB91" s="3"/>
      <c r="AC91" s="3"/>
      <c r="AD91" s="3">
        <f t="shared" si="3"/>
        <v>61</v>
      </c>
      <c r="AE91" s="3"/>
      <c r="AF91" s="3"/>
      <c r="AG91" s="3"/>
      <c r="AH91" s="3">
        <f t="shared" si="4"/>
        <v>80</v>
      </c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>
      <c r="A92" s="9">
        <f>IFERROR(__xludf.DUMMYFUNCTION("""COMPUTED_VALUE"""),70.0)</f>
        <v>70</v>
      </c>
      <c r="B92" s="3"/>
      <c r="C92" s="3" t="str">
        <f>IFERROR(__xludf.DUMMYFUNCTION("IFERROR(SPLIT(B92,"" ""),)"),"")</f>
        <v/>
      </c>
      <c r="D92" s="3"/>
      <c r="E92" s="3"/>
      <c r="F92" s="3"/>
      <c r="G92" s="3"/>
      <c r="H92" s="3"/>
      <c r="I92" s="3" t="str">
        <f t="shared" ref="I92:M92" si="92">if(not(isblank(C92)),IFERROR(MATCH(VLOOKUP(C92,$A:$A,1,FALSE),$A:$A,0),),)</f>
        <v/>
      </c>
      <c r="J92" s="3" t="str">
        <f t="shared" si="92"/>
        <v/>
      </c>
      <c r="K92" s="3" t="str">
        <f t="shared" si="92"/>
        <v/>
      </c>
      <c r="L92" s="3" t="str">
        <f t="shared" si="92"/>
        <v/>
      </c>
      <c r="M92" s="3" t="str">
        <f t="shared" si="92"/>
        <v/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 t="str">
        <f t="shared" si="3"/>
        <v/>
      </c>
      <c r="AE92" s="3"/>
      <c r="AF92" s="3"/>
      <c r="AG92" s="3"/>
      <c r="AH92" s="3" t="str">
        <f t="shared" si="4"/>
        <v/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>
      <c r="A93" s="9">
        <f>IFERROR(__xludf.DUMMYFUNCTION("""COMPUTED_VALUE"""),74.0)</f>
        <v>74</v>
      </c>
      <c r="B93" s="4" t="s">
        <v>91</v>
      </c>
      <c r="C93" s="3">
        <f>IFERROR(__xludf.DUMMYFUNCTION("IFERROR(SPLIT(B93,"" ""),)"),42.0)</f>
        <v>42</v>
      </c>
      <c r="D93" s="3">
        <f>IFERROR(__xludf.DUMMYFUNCTION("""COMPUTED_VALUE"""),95.0)</f>
        <v>95</v>
      </c>
      <c r="E93" s="3">
        <f>IFERROR(__xludf.DUMMYFUNCTION("""COMPUTED_VALUE"""),23.0)</f>
        <v>23</v>
      </c>
      <c r="F93" s="3">
        <f>IFERROR(__xludf.DUMMYFUNCTION("""COMPUTED_VALUE"""),93.0)</f>
        <v>93</v>
      </c>
      <c r="G93" s="3">
        <f>IFERROR(__xludf.DUMMYFUNCTION("""COMPUTED_VALUE"""),88.0)</f>
        <v>88</v>
      </c>
      <c r="H93" s="3"/>
      <c r="I93" s="3">
        <f t="shared" ref="I93:M93" si="93">if(not(isblank(C93)),IFERROR(MATCH(VLOOKUP(C93,$A:$A,1,FALSE),$A:$A,0),),)</f>
        <v>4</v>
      </c>
      <c r="J93" s="3">
        <f t="shared" si="93"/>
        <v>5</v>
      </c>
      <c r="K93" s="3">
        <f t="shared" si="93"/>
        <v>28</v>
      </c>
      <c r="L93" s="3">
        <f t="shared" si="93"/>
        <v>16</v>
      </c>
      <c r="M93" s="3">
        <f t="shared" si="93"/>
        <v>82</v>
      </c>
      <c r="N93" s="3"/>
      <c r="O93" s="3"/>
      <c r="P93" s="3">
        <f t="array" ref="P93:T97">TRANSPOSE(I93:M97)</f>
        <v>4</v>
      </c>
      <c r="Q93" s="3">
        <v>85.0</v>
      </c>
      <c r="R93" s="3">
        <v>19.0</v>
      </c>
      <c r="S93" s="3">
        <v>59.0</v>
      </c>
      <c r="T93" s="3">
        <v>90.0</v>
      </c>
      <c r="U93" s="3"/>
      <c r="V93" s="3"/>
      <c r="W93" s="3"/>
      <c r="X93" s="3">
        <f t="array" ref="X93">SUM(IF(I93:M97&gt;$AP$3,C93:G97,))*$AP$4</f>
        <v>49487</v>
      </c>
      <c r="Y93" s="3"/>
      <c r="Z93" s="3"/>
      <c r="AA93" s="3"/>
      <c r="AB93" s="10">
        <f t="array" ref="AB93">SUM(IF(I93:M97&gt;$AS$3,C93:G97,))*$AS$4</f>
        <v>3808</v>
      </c>
      <c r="AC93" s="3"/>
      <c r="AD93" s="3">
        <f t="shared" si="3"/>
        <v>82</v>
      </c>
      <c r="AE93" s="3"/>
      <c r="AF93" s="3"/>
      <c r="AG93" s="3"/>
      <c r="AH93" s="3">
        <f t="shared" si="4"/>
        <v>90</v>
      </c>
      <c r="AI93" s="3"/>
      <c r="AJ93" s="3">
        <f>min(AD93:AH97)</f>
        <v>65</v>
      </c>
      <c r="AK93" s="3"/>
      <c r="AL93" s="3"/>
      <c r="AM93" s="3"/>
      <c r="AN93" s="3"/>
      <c r="AO93" s="3"/>
      <c r="AP93" s="3"/>
      <c r="AQ93" s="3"/>
      <c r="AR93" s="3"/>
      <c r="AS93" s="3"/>
    </row>
    <row r="94">
      <c r="A94" s="9">
        <f>IFERROR(__xludf.DUMMYFUNCTION("""COMPUTED_VALUE"""),27.0)</f>
        <v>27</v>
      </c>
      <c r="B94" s="4" t="s">
        <v>92</v>
      </c>
      <c r="C94" s="3">
        <f>IFERROR(__xludf.DUMMYFUNCTION("IFERROR(SPLIT(B94,"" ""),)"),29.0)</f>
        <v>29</v>
      </c>
      <c r="D94" s="3">
        <f>IFERROR(__xludf.DUMMYFUNCTION("""COMPUTED_VALUE"""),14.0)</f>
        <v>14</v>
      </c>
      <c r="E94" s="3">
        <f>IFERROR(__xludf.DUMMYFUNCTION("""COMPUTED_VALUE"""),38.0)</f>
        <v>38</v>
      </c>
      <c r="F94" s="3">
        <f>IFERROR(__xludf.DUMMYFUNCTION("""COMPUTED_VALUE"""),80.0)</f>
        <v>80</v>
      </c>
      <c r="G94" s="3">
        <f>IFERROR(__xludf.DUMMYFUNCTION("""COMPUTED_VALUE"""),48.0)</f>
        <v>48</v>
      </c>
      <c r="H94" s="3"/>
      <c r="I94" s="3">
        <f t="shared" ref="I94:M94" si="94">if(not(isblank(C94)),IFERROR(MATCH(VLOOKUP(C94,$A:$A,1,FALSE),$A:$A,0),),)</f>
        <v>85</v>
      </c>
      <c r="J94" s="3">
        <f t="shared" si="94"/>
        <v>101</v>
      </c>
      <c r="K94" s="3">
        <f t="shared" si="94"/>
        <v>89</v>
      </c>
      <c r="L94" s="3">
        <f t="shared" si="94"/>
        <v>27</v>
      </c>
      <c r="M94" s="3">
        <f t="shared" si="94"/>
        <v>74</v>
      </c>
      <c r="N94" s="3"/>
      <c r="O94" s="3"/>
      <c r="P94" s="3">
        <v>5.0</v>
      </c>
      <c r="Q94" s="3">
        <v>101.0</v>
      </c>
      <c r="R94" s="3">
        <v>48.0</v>
      </c>
      <c r="S94" s="3">
        <v>37.0</v>
      </c>
      <c r="T94" s="3">
        <v>72.0</v>
      </c>
      <c r="U94" s="3"/>
      <c r="V94" s="3"/>
      <c r="W94" s="3"/>
      <c r="X94" s="3"/>
      <c r="Y94" s="3"/>
      <c r="Z94" s="3"/>
      <c r="AA94" s="3"/>
      <c r="AB94" s="3"/>
      <c r="AC94" s="3"/>
      <c r="AD94" s="3">
        <f t="shared" si="3"/>
        <v>101</v>
      </c>
      <c r="AE94" s="3"/>
      <c r="AF94" s="3"/>
      <c r="AG94" s="3"/>
      <c r="AH94" s="3">
        <f t="shared" si="4"/>
        <v>101</v>
      </c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>
      <c r="A95" s="9">
        <f>IFERROR(__xludf.DUMMYFUNCTION("""COMPUTED_VALUE"""),84.0)</f>
        <v>84</v>
      </c>
      <c r="B95" s="4" t="s">
        <v>93</v>
      </c>
      <c r="C95" s="3">
        <f>IFERROR(__xludf.DUMMYFUNCTION("IFERROR(SPLIT(B95,"" ""),)"),55.0)</f>
        <v>55</v>
      </c>
      <c r="D95" s="3">
        <f>IFERROR(__xludf.DUMMYFUNCTION("""COMPUTED_VALUE"""),72.0)</f>
        <v>72</v>
      </c>
      <c r="E95" s="3">
        <f>IFERROR(__xludf.DUMMYFUNCTION("""COMPUTED_VALUE"""),69.0)</f>
        <v>69</v>
      </c>
      <c r="F95" s="3">
        <f>IFERROR(__xludf.DUMMYFUNCTION("""COMPUTED_VALUE"""),64.0)</f>
        <v>64</v>
      </c>
      <c r="G95" s="3">
        <f>IFERROR(__xludf.DUMMYFUNCTION("""COMPUTED_VALUE"""),34.0)</f>
        <v>34</v>
      </c>
      <c r="H95" s="3"/>
      <c r="I95" s="3">
        <f t="shared" ref="I95:M95" si="95">if(not(isblank(C95)),IFERROR(MATCH(VLOOKUP(C95,$A:$A,1,FALSE),$A:$A,0),),)</f>
        <v>19</v>
      </c>
      <c r="J95" s="3">
        <f t="shared" si="95"/>
        <v>48</v>
      </c>
      <c r="K95" s="3">
        <f t="shared" si="95"/>
        <v>65</v>
      </c>
      <c r="L95" s="3">
        <f t="shared" si="95"/>
        <v>51</v>
      </c>
      <c r="M95" s="3">
        <f t="shared" si="95"/>
        <v>36</v>
      </c>
      <c r="N95" s="3"/>
      <c r="O95" s="3"/>
      <c r="P95" s="3">
        <v>28.0</v>
      </c>
      <c r="Q95" s="3">
        <v>89.0</v>
      </c>
      <c r="R95" s="3">
        <v>65.0</v>
      </c>
      <c r="S95" s="3">
        <v>34.0</v>
      </c>
      <c r="T95" s="3">
        <v>32.0</v>
      </c>
      <c r="U95" s="3"/>
      <c r="V95" s="3"/>
      <c r="W95" s="3"/>
      <c r="X95" s="3"/>
      <c r="Y95" s="3"/>
      <c r="Z95" s="3"/>
      <c r="AA95" s="3"/>
      <c r="AB95" s="3"/>
      <c r="AC95" s="3"/>
      <c r="AD95" s="3">
        <f t="shared" si="3"/>
        <v>65</v>
      </c>
      <c r="AE95" s="3"/>
      <c r="AF95" s="3"/>
      <c r="AG95" s="3"/>
      <c r="AH95" s="3">
        <f t="shared" si="4"/>
        <v>89</v>
      </c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>
      <c r="A96" s="9">
        <f>IFERROR(__xludf.DUMMYFUNCTION("""COMPUTED_VALUE"""),86.0)</f>
        <v>86</v>
      </c>
      <c r="B96" s="4" t="s">
        <v>94</v>
      </c>
      <c r="C96" s="3">
        <f>IFERROR(__xludf.DUMMYFUNCTION("IFERROR(SPLIT(B96,"" ""),)"),18.0)</f>
        <v>18</v>
      </c>
      <c r="D96" s="3">
        <f>IFERROR(__xludf.DUMMYFUNCTION("""COMPUTED_VALUE"""),58.0)</f>
        <v>58</v>
      </c>
      <c r="E96" s="3">
        <f>IFERROR(__xludf.DUMMYFUNCTION("""COMPUTED_VALUE"""),8.0)</f>
        <v>8</v>
      </c>
      <c r="F96" s="3">
        <f>IFERROR(__xludf.DUMMYFUNCTION("""COMPUTED_VALUE"""),96.0)</f>
        <v>96</v>
      </c>
      <c r="G96" s="3">
        <f>IFERROR(__xludf.DUMMYFUNCTION("""COMPUTED_VALUE"""),30.0)</f>
        <v>30</v>
      </c>
      <c r="H96" s="3"/>
      <c r="I96" s="3">
        <f t="shared" ref="I96:M96" si="96">if(not(isblank(C96)),IFERROR(MATCH(VLOOKUP(C96,$A:$A,1,FALSE),$A:$A,0),),)</f>
        <v>59</v>
      </c>
      <c r="J96" s="3">
        <f t="shared" si="96"/>
        <v>37</v>
      </c>
      <c r="K96" s="3">
        <f t="shared" si="96"/>
        <v>34</v>
      </c>
      <c r="L96" s="3">
        <f t="shared" si="96"/>
        <v>84</v>
      </c>
      <c r="M96" s="3">
        <f t="shared" si="96"/>
        <v>12</v>
      </c>
      <c r="N96" s="3"/>
      <c r="O96" s="3"/>
      <c r="P96" s="3">
        <v>16.0</v>
      </c>
      <c r="Q96" s="3">
        <v>27.0</v>
      </c>
      <c r="R96" s="3">
        <v>51.0</v>
      </c>
      <c r="S96" s="3">
        <v>84.0</v>
      </c>
      <c r="T96" s="3">
        <v>46.0</v>
      </c>
      <c r="U96" s="3"/>
      <c r="V96" s="3"/>
      <c r="W96" s="3"/>
      <c r="X96" s="3"/>
      <c r="Y96" s="3"/>
      <c r="Z96" s="3"/>
      <c r="AA96" s="3"/>
      <c r="AB96" s="3"/>
      <c r="AC96" s="3"/>
      <c r="AD96" s="3">
        <f t="shared" si="3"/>
        <v>84</v>
      </c>
      <c r="AE96" s="3"/>
      <c r="AF96" s="3"/>
      <c r="AG96" s="3"/>
      <c r="AH96" s="3">
        <f t="shared" si="4"/>
        <v>84</v>
      </c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>
      <c r="A97" s="9">
        <f>IFERROR(__xludf.DUMMYFUNCTION("""COMPUTED_VALUE"""),45.0)</f>
        <v>45</v>
      </c>
      <c r="B97" s="4" t="s">
        <v>95</v>
      </c>
      <c r="C97" s="3">
        <f>IFERROR(__xludf.DUMMYFUNCTION("IFERROR(SPLIT(B97,"" ""),)"),16.0)</f>
        <v>16</v>
      </c>
      <c r="D97" s="3">
        <f>IFERROR(__xludf.DUMMYFUNCTION("""COMPUTED_VALUE"""),7.0)</f>
        <v>7</v>
      </c>
      <c r="E97" s="3">
        <f>IFERROR(__xludf.DUMMYFUNCTION("""COMPUTED_VALUE"""),20.0)</f>
        <v>20</v>
      </c>
      <c r="F97" s="3">
        <f>IFERROR(__xludf.DUMMYFUNCTION("""COMPUTED_VALUE"""),0.0)</f>
        <v>0</v>
      </c>
      <c r="G97" s="3">
        <f>IFERROR(__xludf.DUMMYFUNCTION("""COMPUTED_VALUE"""),46.0)</f>
        <v>46</v>
      </c>
      <c r="H97" s="3"/>
      <c r="I97" s="3">
        <f t="shared" ref="I97:M97" si="97">if(not(isblank(C97)),IFERROR(MATCH(VLOOKUP(C97,$A:$A,1,FALSE),$A:$A,0),),)</f>
        <v>90</v>
      </c>
      <c r="J97" s="3">
        <f t="shared" si="97"/>
        <v>72</v>
      </c>
      <c r="K97" s="3">
        <f t="shared" si="97"/>
        <v>32</v>
      </c>
      <c r="L97" s="3">
        <f t="shared" si="97"/>
        <v>46</v>
      </c>
      <c r="M97" s="3">
        <f t="shared" si="97"/>
        <v>54</v>
      </c>
      <c r="N97" s="3"/>
      <c r="O97" s="3"/>
      <c r="P97" s="3">
        <v>82.0</v>
      </c>
      <c r="Q97" s="3">
        <v>74.0</v>
      </c>
      <c r="R97" s="3">
        <v>36.0</v>
      </c>
      <c r="S97" s="3">
        <v>12.0</v>
      </c>
      <c r="T97" s="3">
        <v>54.0</v>
      </c>
      <c r="U97" s="3"/>
      <c r="V97" s="3"/>
      <c r="W97" s="3"/>
      <c r="X97" s="3"/>
      <c r="Y97" s="3"/>
      <c r="Z97" s="3"/>
      <c r="AA97" s="3"/>
      <c r="AB97" s="3"/>
      <c r="AC97" s="3"/>
      <c r="AD97" s="3">
        <f t="shared" si="3"/>
        <v>90</v>
      </c>
      <c r="AE97" s="3"/>
      <c r="AF97" s="3"/>
      <c r="AG97" s="3"/>
      <c r="AH97" s="3">
        <f t="shared" si="4"/>
        <v>82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>
      <c r="A98" s="9">
        <f>IFERROR(__xludf.DUMMYFUNCTION("""COMPUTED_VALUE"""),75.0)</f>
        <v>75</v>
      </c>
      <c r="B98" s="3"/>
      <c r="C98" s="3" t="str">
        <f>IFERROR(__xludf.DUMMYFUNCTION("IFERROR(SPLIT(B98,"" ""),)"),"")</f>
        <v/>
      </c>
      <c r="D98" s="3"/>
      <c r="E98" s="3"/>
      <c r="F98" s="3"/>
      <c r="G98" s="3"/>
      <c r="H98" s="3"/>
      <c r="I98" s="3" t="str">
        <f t="shared" ref="I98:M98" si="98">if(not(isblank(C98)),IFERROR(MATCH(VLOOKUP(C98,$A:$A,1,FALSE),$A:$A,0),),)</f>
        <v/>
      </c>
      <c r="J98" s="3" t="str">
        <f t="shared" si="98"/>
        <v/>
      </c>
      <c r="K98" s="3" t="str">
        <f t="shared" si="98"/>
        <v/>
      </c>
      <c r="L98" s="3" t="str">
        <f t="shared" si="98"/>
        <v/>
      </c>
      <c r="M98" s="3" t="str">
        <f t="shared" si="98"/>
        <v/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 t="str">
        <f t="shared" si="3"/>
        <v/>
      </c>
      <c r="AE98" s="3"/>
      <c r="AF98" s="3"/>
      <c r="AG98" s="3"/>
      <c r="AH98" s="3" t="str">
        <f t="shared" si="4"/>
        <v/>
      </c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>
      <c r="A99" s="9">
        <f>IFERROR(__xludf.DUMMYFUNCTION("""COMPUTED_VALUE"""),60.0)</f>
        <v>60</v>
      </c>
      <c r="B99" s="4" t="s">
        <v>96</v>
      </c>
      <c r="C99" s="3">
        <f>IFERROR(__xludf.DUMMYFUNCTION("IFERROR(SPLIT(B99,"" ""),)"),25.0)</f>
        <v>25</v>
      </c>
      <c r="D99" s="3">
        <f>IFERROR(__xludf.DUMMYFUNCTION("""COMPUTED_VALUE"""),22.0)</f>
        <v>22</v>
      </c>
      <c r="E99" s="3">
        <f>IFERROR(__xludf.DUMMYFUNCTION("""COMPUTED_VALUE"""),65.0)</f>
        <v>65</v>
      </c>
      <c r="F99" s="3">
        <f>IFERROR(__xludf.DUMMYFUNCTION("""COMPUTED_VALUE"""),17.0)</f>
        <v>17</v>
      </c>
      <c r="G99" s="3">
        <f>IFERROR(__xludf.DUMMYFUNCTION("""COMPUTED_VALUE"""),19.0)</f>
        <v>19</v>
      </c>
      <c r="H99" s="3"/>
      <c r="I99" s="3">
        <f t="shared" ref="I99:M99" si="99">if(not(isblank(C99)),IFERROR(MATCH(VLOOKUP(C99,$A:$A,1,FALSE),$A:$A,0),),)</f>
        <v>20</v>
      </c>
      <c r="J99" s="3">
        <f t="shared" si="99"/>
        <v>40</v>
      </c>
      <c r="K99" s="3">
        <f t="shared" si="99"/>
        <v>52</v>
      </c>
      <c r="L99" s="3">
        <f t="shared" si="99"/>
        <v>43</v>
      </c>
      <c r="M99" s="3">
        <f t="shared" si="99"/>
        <v>49</v>
      </c>
      <c r="N99" s="3"/>
      <c r="O99" s="3"/>
      <c r="P99" s="3">
        <f t="array" ref="P99:T103">TRANSPOSE(I99:M103)</f>
        <v>20</v>
      </c>
      <c r="Q99" s="3">
        <v>79.0</v>
      </c>
      <c r="R99" s="3">
        <v>69.0</v>
      </c>
      <c r="S99" s="3">
        <v>33.0</v>
      </c>
      <c r="T99" s="3">
        <v>62.0</v>
      </c>
      <c r="U99" s="3"/>
      <c r="V99" s="3"/>
      <c r="W99" s="3"/>
      <c r="X99" s="3">
        <f t="array" ref="X99">SUM(IF(I99:M103&gt;$AP$3,C99:G103,))*$AP$4</f>
        <v>53889</v>
      </c>
      <c r="Y99" s="3"/>
      <c r="Z99" s="3"/>
      <c r="AA99" s="3"/>
      <c r="AB99" s="10">
        <f t="array" ref="AB99">SUM(IF(I99:M103&gt;$AS$3,C99:G103,))*$AS$4</f>
        <v>0</v>
      </c>
      <c r="AC99" s="3"/>
      <c r="AD99" s="3">
        <f t="shared" si="3"/>
        <v>52</v>
      </c>
      <c r="AE99" s="3"/>
      <c r="AF99" s="3"/>
      <c r="AG99" s="3"/>
      <c r="AH99" s="3">
        <f t="shared" si="4"/>
        <v>79</v>
      </c>
      <c r="AI99" s="3"/>
      <c r="AJ99" s="3">
        <f>min(AD99:AH103)</f>
        <v>52</v>
      </c>
      <c r="AK99" s="3"/>
      <c r="AL99" s="3"/>
      <c r="AM99" s="3"/>
      <c r="AN99" s="3"/>
      <c r="AO99" s="3"/>
      <c r="AP99" s="3"/>
      <c r="AQ99" s="3"/>
      <c r="AR99" s="3"/>
      <c r="AS99" s="3"/>
    </row>
    <row r="100">
      <c r="A100" s="9">
        <f>IFERROR(__xludf.DUMMYFUNCTION("""COMPUTED_VALUE"""),15.0)</f>
        <v>15</v>
      </c>
      <c r="B100" s="4" t="s">
        <v>97</v>
      </c>
      <c r="C100" s="3">
        <f>IFERROR(__xludf.DUMMYFUNCTION("IFERROR(SPLIT(B100,"" ""),)"),85.0)</f>
        <v>85</v>
      </c>
      <c r="D100" s="3">
        <f>IFERROR(__xludf.DUMMYFUNCTION("""COMPUTED_VALUE"""),0.0)</f>
        <v>0</v>
      </c>
      <c r="E100" s="3">
        <f>IFERROR(__xludf.DUMMYFUNCTION("""COMPUTED_VALUE"""),73.0)</f>
        <v>73</v>
      </c>
      <c r="F100" s="3">
        <f>IFERROR(__xludf.DUMMYFUNCTION("""COMPUTED_VALUE"""),46.0)</f>
        <v>46</v>
      </c>
      <c r="G100" s="3">
        <f>IFERROR(__xludf.DUMMYFUNCTION("""COMPUTED_VALUE"""),10.0)</f>
        <v>10</v>
      </c>
      <c r="H100" s="3"/>
      <c r="I100" s="3">
        <f t="shared" ref="I100:M100" si="100">if(not(isblank(C100)),IFERROR(MATCH(VLOOKUP(C100,$A:$A,1,FALSE),$A:$A,0),),)</f>
        <v>79</v>
      </c>
      <c r="J100" s="3">
        <f t="shared" si="100"/>
        <v>46</v>
      </c>
      <c r="K100" s="3">
        <f t="shared" si="100"/>
        <v>3</v>
      </c>
      <c r="L100" s="3">
        <f t="shared" si="100"/>
        <v>54</v>
      </c>
      <c r="M100" s="3">
        <f t="shared" si="100"/>
        <v>47</v>
      </c>
      <c r="N100" s="3"/>
      <c r="O100" s="3"/>
      <c r="P100" s="3">
        <v>40.0</v>
      </c>
      <c r="Q100" s="3">
        <v>46.0</v>
      </c>
      <c r="R100" s="3">
        <v>6.0</v>
      </c>
      <c r="S100" s="3">
        <v>8.0</v>
      </c>
      <c r="T100" s="3">
        <v>75.0</v>
      </c>
      <c r="U100" s="3"/>
      <c r="V100" s="3"/>
      <c r="W100" s="3"/>
      <c r="X100" s="3"/>
      <c r="Y100" s="3"/>
      <c r="Z100" s="3"/>
      <c r="AA100" s="3"/>
      <c r="AB100" s="3"/>
      <c r="AC100" s="3"/>
      <c r="AD100" s="3">
        <f t="shared" si="3"/>
        <v>79</v>
      </c>
      <c r="AE100" s="3"/>
      <c r="AF100" s="3"/>
      <c r="AG100" s="3"/>
      <c r="AH100" s="3">
        <f t="shared" si="4"/>
        <v>75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>
      <c r="A101" s="9">
        <f>IFERROR(__xludf.DUMMYFUNCTION("""COMPUTED_VALUE"""),14.0)</f>
        <v>14</v>
      </c>
      <c r="B101" s="4" t="s">
        <v>98</v>
      </c>
      <c r="C101" s="3">
        <f>IFERROR(__xludf.DUMMYFUNCTION("IFERROR(SPLIT(B101,"" ""),)"),43.0)</f>
        <v>43</v>
      </c>
      <c r="D101" s="3">
        <f>IFERROR(__xludf.DUMMYFUNCTION("""COMPUTED_VALUE"""),35.0)</f>
        <v>35</v>
      </c>
      <c r="E101" s="3">
        <f>IFERROR(__xludf.DUMMYFUNCTION("""COMPUTED_VALUE"""),12.0)</f>
        <v>12</v>
      </c>
      <c r="F101" s="3">
        <f>IFERROR(__xludf.DUMMYFUNCTION("""COMPUTED_VALUE"""),59.0)</f>
        <v>59</v>
      </c>
      <c r="G101" s="3">
        <f>IFERROR(__xludf.DUMMYFUNCTION("""COMPUTED_VALUE"""),51.0)</f>
        <v>51</v>
      </c>
      <c r="H101" s="3"/>
      <c r="I101" s="3">
        <f t="shared" ref="I101:M101" si="101">if(not(isblank(C101)),IFERROR(MATCH(VLOOKUP(C101,$A:$A,1,FALSE),$A:$A,0),),)</f>
        <v>69</v>
      </c>
      <c r="J101" s="3">
        <f t="shared" si="101"/>
        <v>6</v>
      </c>
      <c r="K101" s="3">
        <f t="shared" si="101"/>
        <v>60</v>
      </c>
      <c r="L101" s="3">
        <f t="shared" si="101"/>
        <v>17</v>
      </c>
      <c r="M101" s="3">
        <f t="shared" si="101"/>
        <v>29</v>
      </c>
      <c r="N101" s="3"/>
      <c r="O101" s="3"/>
      <c r="P101" s="3">
        <v>52.0</v>
      </c>
      <c r="Q101" s="3">
        <v>3.0</v>
      </c>
      <c r="R101" s="3">
        <v>60.0</v>
      </c>
      <c r="S101" s="3">
        <v>4.0</v>
      </c>
      <c r="T101" s="3">
        <v>57.0</v>
      </c>
      <c r="U101" s="3"/>
      <c r="V101" s="3"/>
      <c r="W101" s="3"/>
      <c r="X101" s="3"/>
      <c r="Y101" s="3"/>
      <c r="Z101" s="3"/>
      <c r="AA101" s="3"/>
      <c r="AB101" s="3"/>
      <c r="AC101" s="3"/>
      <c r="AD101" s="3">
        <f t="shared" si="3"/>
        <v>69</v>
      </c>
      <c r="AE101" s="3"/>
      <c r="AF101" s="3"/>
      <c r="AG101" s="3"/>
      <c r="AH101" s="3">
        <f t="shared" si="4"/>
        <v>60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>
      <c r="A102" s="9">
        <f>IFERROR(__xludf.DUMMYFUNCTION("""COMPUTED_VALUE"""),11.0)</f>
        <v>11</v>
      </c>
      <c r="B102" s="4" t="s">
        <v>99</v>
      </c>
      <c r="C102" s="3">
        <f>IFERROR(__xludf.DUMMYFUNCTION("IFERROR(SPLIT(B102,"" ""),)"),76.0)</f>
        <v>76</v>
      </c>
      <c r="D102" s="3">
        <f>IFERROR(__xludf.DUMMYFUNCTION("""COMPUTED_VALUE"""),40.0)</f>
        <v>40</v>
      </c>
      <c r="E102" s="3">
        <f>IFERROR(__xludf.DUMMYFUNCTION("""COMPUTED_VALUE"""),42.0)</f>
        <v>42</v>
      </c>
      <c r="F102" s="3">
        <f>IFERROR(__xludf.DUMMYFUNCTION("""COMPUTED_VALUE"""),94.0)</f>
        <v>94</v>
      </c>
      <c r="G102" s="3">
        <f>IFERROR(__xludf.DUMMYFUNCTION("""COMPUTED_VALUE"""),78.0)</f>
        <v>78</v>
      </c>
      <c r="H102" s="3"/>
      <c r="I102" s="3">
        <f t="shared" ref="I102:M102" si="102">if(not(isblank(C102)),IFERROR(MATCH(VLOOKUP(C102,$A:$A,1,FALSE),$A:$A,0),),)</f>
        <v>33</v>
      </c>
      <c r="J102" s="3">
        <f t="shared" si="102"/>
        <v>8</v>
      </c>
      <c r="K102" s="3">
        <f t="shared" si="102"/>
        <v>4</v>
      </c>
      <c r="L102" s="3">
        <f t="shared" si="102"/>
        <v>77</v>
      </c>
      <c r="M102" s="3">
        <f t="shared" si="102"/>
        <v>67</v>
      </c>
      <c r="N102" s="3"/>
      <c r="O102" s="3"/>
      <c r="P102" s="3">
        <v>43.0</v>
      </c>
      <c r="Q102" s="3">
        <v>54.0</v>
      </c>
      <c r="R102" s="3">
        <v>17.0</v>
      </c>
      <c r="S102" s="3">
        <v>77.0</v>
      </c>
      <c r="T102" s="3">
        <v>41.0</v>
      </c>
      <c r="U102" s="3"/>
      <c r="V102" s="3"/>
      <c r="W102" s="3"/>
      <c r="X102" s="3"/>
      <c r="Y102" s="3"/>
      <c r="Z102" s="3"/>
      <c r="AA102" s="3"/>
      <c r="AB102" s="3"/>
      <c r="AC102" s="3"/>
      <c r="AD102" s="3">
        <f t="shared" si="3"/>
        <v>77</v>
      </c>
      <c r="AE102" s="3"/>
      <c r="AF102" s="3"/>
      <c r="AG102" s="3"/>
      <c r="AH102" s="3">
        <f t="shared" si="4"/>
        <v>77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>
      <c r="A103" s="9"/>
      <c r="B103" s="4" t="s">
        <v>100</v>
      </c>
      <c r="C103" s="3">
        <f>IFERROR(__xludf.DUMMYFUNCTION("IFERROR(SPLIT(B103,"" ""),)"),79.0)</f>
        <v>79</v>
      </c>
      <c r="D103" s="3">
        <f>IFERROR(__xludf.DUMMYFUNCTION("""COMPUTED_VALUE"""),28.0)</f>
        <v>28</v>
      </c>
      <c r="E103" s="3">
        <f>IFERROR(__xludf.DUMMYFUNCTION("""COMPUTED_VALUE"""),91.0)</f>
        <v>91</v>
      </c>
      <c r="F103" s="3">
        <f>IFERROR(__xludf.DUMMYFUNCTION("""COMPUTED_VALUE"""),39.0)</f>
        <v>39</v>
      </c>
      <c r="G103" s="3">
        <f>IFERROR(__xludf.DUMMYFUNCTION("""COMPUTED_VALUE"""),31.0)</f>
        <v>31</v>
      </c>
      <c r="H103" s="3"/>
      <c r="I103" s="3">
        <f t="shared" ref="I103:M103" si="103">if(not(isblank(C103)),IFERROR(MATCH(VLOOKUP(C103,$A:$A,1,FALSE),$A:$A,0),),)</f>
        <v>62</v>
      </c>
      <c r="J103" s="3">
        <f t="shared" si="103"/>
        <v>75</v>
      </c>
      <c r="K103" s="3">
        <f t="shared" si="103"/>
        <v>57</v>
      </c>
      <c r="L103" s="3">
        <f t="shared" si="103"/>
        <v>41</v>
      </c>
      <c r="M103" s="3">
        <f t="shared" si="103"/>
        <v>55</v>
      </c>
      <c r="N103" s="3"/>
      <c r="O103" s="3"/>
      <c r="P103" s="3">
        <v>49.0</v>
      </c>
      <c r="Q103" s="3">
        <v>47.0</v>
      </c>
      <c r="R103" s="3">
        <v>29.0</v>
      </c>
      <c r="S103" s="3">
        <v>67.0</v>
      </c>
      <c r="T103" s="3">
        <v>55.0</v>
      </c>
      <c r="U103" s="3"/>
      <c r="V103" s="3"/>
      <c r="W103" s="3"/>
      <c r="X103" s="3"/>
      <c r="Y103" s="3"/>
      <c r="Z103" s="3"/>
      <c r="AA103" s="3"/>
      <c r="AB103" s="3"/>
      <c r="AC103" s="3"/>
      <c r="AD103" s="3">
        <f t="shared" si="3"/>
        <v>75</v>
      </c>
      <c r="AE103" s="3"/>
      <c r="AF103" s="3"/>
      <c r="AG103" s="3"/>
      <c r="AH103" s="3">
        <f t="shared" si="4"/>
        <v>67</v>
      </c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>
      <c r="A104" s="9"/>
      <c r="B104" s="3"/>
      <c r="C104" s="3" t="str">
        <f>IFERROR(__xludf.DUMMYFUNCTION("IFERROR(SPLIT(B104,"" ""),)"),"")</f>
        <v/>
      </c>
      <c r="D104" s="3"/>
      <c r="E104" s="3"/>
      <c r="F104" s="3"/>
      <c r="G104" s="3"/>
      <c r="H104" s="3"/>
      <c r="I104" s="3" t="str">
        <f t="shared" ref="I104:M104" si="104">if(not(isblank(C104)),IFERROR(MATCH(VLOOKUP(C104,$A:$A,1,FALSE),$A:$A,0),),)</f>
        <v/>
      </c>
      <c r="J104" s="3" t="str">
        <f t="shared" si="104"/>
        <v/>
      </c>
      <c r="K104" s="3" t="str">
        <f t="shared" si="104"/>
        <v/>
      </c>
      <c r="L104" s="3" t="str">
        <f t="shared" si="104"/>
        <v/>
      </c>
      <c r="M104" s="3" t="str">
        <f t="shared" si="104"/>
        <v/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 t="str">
        <f t="shared" si="3"/>
        <v/>
      </c>
      <c r="AE104" s="3"/>
      <c r="AF104" s="3"/>
      <c r="AG104" s="3"/>
      <c r="AH104" s="3" t="str">
        <f t="shared" si="4"/>
        <v/>
      </c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>
      <c r="A105" s="9"/>
      <c r="B105" s="4" t="s">
        <v>101</v>
      </c>
      <c r="C105" s="3">
        <f>IFERROR(__xludf.DUMMYFUNCTION("IFERROR(SPLIT(B105,"" ""),)"),84.0)</f>
        <v>84</v>
      </c>
      <c r="D105" s="3">
        <f>IFERROR(__xludf.DUMMYFUNCTION("""COMPUTED_VALUE"""),70.0)</f>
        <v>70</v>
      </c>
      <c r="E105" s="3">
        <f>IFERROR(__xludf.DUMMYFUNCTION("""COMPUTED_VALUE"""),34.0)</f>
        <v>34</v>
      </c>
      <c r="F105" s="3">
        <f>IFERROR(__xludf.DUMMYFUNCTION("""COMPUTED_VALUE"""),12.0)</f>
        <v>12</v>
      </c>
      <c r="G105" s="3">
        <f>IFERROR(__xludf.DUMMYFUNCTION("""COMPUTED_VALUE"""),8.0)</f>
        <v>8</v>
      </c>
      <c r="H105" s="3"/>
      <c r="I105" s="3">
        <f t="shared" ref="I105:M105" si="105">if(not(isblank(C105)),IFERROR(MATCH(VLOOKUP(C105,$A:$A,1,FALSE),$A:$A,0),),)</f>
        <v>95</v>
      </c>
      <c r="J105" s="3">
        <f t="shared" si="105"/>
        <v>92</v>
      </c>
      <c r="K105" s="3">
        <f t="shared" si="105"/>
        <v>36</v>
      </c>
      <c r="L105" s="3">
        <f t="shared" si="105"/>
        <v>60</v>
      </c>
      <c r="M105" s="3">
        <f t="shared" si="105"/>
        <v>34</v>
      </c>
      <c r="N105" s="3"/>
      <c r="O105" s="3"/>
      <c r="P105" s="3">
        <f t="array" ref="P105:T109">TRANSPOSE(I105:M109)</f>
        <v>95</v>
      </c>
      <c r="Q105" s="3">
        <v>29.0</v>
      </c>
      <c r="R105" s="3">
        <v>46.0</v>
      </c>
      <c r="S105" s="3">
        <v>38.0</v>
      </c>
      <c r="T105" s="3">
        <v>93.0</v>
      </c>
      <c r="U105" s="3"/>
      <c r="V105" s="3"/>
      <c r="W105" s="3"/>
      <c r="X105" s="3">
        <f t="array" ref="X105">SUM(IF(I105:M109&gt;$AP$3,C105:G109,))*$AP$4</f>
        <v>60918</v>
      </c>
      <c r="Y105" s="3"/>
      <c r="Z105" s="3"/>
      <c r="AA105" s="3"/>
      <c r="AB105" s="10">
        <f t="array" ref="AB105">SUM(IF(I105:M109&gt;$AS$3,C105:G109,))*$AS$4</f>
        <v>23408</v>
      </c>
      <c r="AC105" s="3"/>
      <c r="AD105" s="3">
        <f t="shared" si="3"/>
        <v>95</v>
      </c>
      <c r="AE105" s="3"/>
      <c r="AF105" s="3"/>
      <c r="AG105" s="3"/>
      <c r="AH105" s="3">
        <f t="shared" si="4"/>
        <v>95</v>
      </c>
      <c r="AI105" s="3"/>
      <c r="AJ105" s="3">
        <f>min(AD105:AH109)</f>
        <v>66</v>
      </c>
      <c r="AK105" s="3"/>
      <c r="AL105" s="3"/>
      <c r="AM105" s="3"/>
      <c r="AN105" s="3"/>
      <c r="AO105" s="3"/>
      <c r="AP105" s="3"/>
      <c r="AQ105" s="3"/>
      <c r="AR105" s="3"/>
      <c r="AS105" s="3"/>
    </row>
    <row r="106">
      <c r="A106" s="9"/>
      <c r="B106" s="4" t="s">
        <v>102</v>
      </c>
      <c r="C106" s="3">
        <f>IFERROR(__xludf.DUMMYFUNCTION("IFERROR(SPLIT(B106,"" ""),)"),51.0)</f>
        <v>51</v>
      </c>
      <c r="D106" s="3">
        <f>IFERROR(__xludf.DUMMYFUNCTION("""COMPUTED_VALUE"""),7.0)</f>
        <v>7</v>
      </c>
      <c r="E106" s="3">
        <f>IFERROR(__xludf.DUMMYFUNCTION("""COMPUTED_VALUE"""),93.0)</f>
        <v>93</v>
      </c>
      <c r="F106" s="3">
        <f>IFERROR(__xludf.DUMMYFUNCTION("""COMPUTED_VALUE"""),66.0)</f>
        <v>66</v>
      </c>
      <c r="G106" s="3">
        <f>IFERROR(__xludf.DUMMYFUNCTION("""COMPUTED_VALUE"""),42.0)</f>
        <v>42</v>
      </c>
      <c r="H106" s="3"/>
      <c r="I106" s="3">
        <f t="shared" ref="I106:M106" si="106">if(not(isblank(C106)),IFERROR(MATCH(VLOOKUP(C106,$A:$A,1,FALSE),$A:$A,0),),)</f>
        <v>29</v>
      </c>
      <c r="J106" s="3">
        <f t="shared" si="106"/>
        <v>72</v>
      </c>
      <c r="K106" s="3">
        <f t="shared" si="106"/>
        <v>16</v>
      </c>
      <c r="L106" s="3">
        <f t="shared" si="106"/>
        <v>88</v>
      </c>
      <c r="M106" s="3">
        <f t="shared" si="106"/>
        <v>4</v>
      </c>
      <c r="N106" s="3"/>
      <c r="O106" s="3"/>
      <c r="P106" s="3">
        <v>92.0</v>
      </c>
      <c r="Q106" s="3">
        <v>72.0</v>
      </c>
      <c r="R106" s="3">
        <v>41.0</v>
      </c>
      <c r="S106" s="3">
        <v>96.0</v>
      </c>
      <c r="T106" s="3">
        <v>49.0</v>
      </c>
      <c r="U106" s="3"/>
      <c r="V106" s="3"/>
      <c r="W106" s="3"/>
      <c r="X106" s="3"/>
      <c r="Y106" s="3"/>
      <c r="Z106" s="3"/>
      <c r="AA106" s="3"/>
      <c r="AB106" s="3"/>
      <c r="AC106" s="3"/>
      <c r="AD106" s="3">
        <f t="shared" si="3"/>
        <v>88</v>
      </c>
      <c r="AE106" s="3"/>
      <c r="AF106" s="3"/>
      <c r="AG106" s="3"/>
      <c r="AH106" s="3">
        <f t="shared" si="4"/>
        <v>96</v>
      </c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>
      <c r="A107" s="9"/>
      <c r="B107" s="4" t="s">
        <v>103</v>
      </c>
      <c r="C107" s="3">
        <f>IFERROR(__xludf.DUMMYFUNCTION("IFERROR(SPLIT(B107,"" ""),)"),0.0)</f>
        <v>0</v>
      </c>
      <c r="D107" s="3">
        <f>IFERROR(__xludf.DUMMYFUNCTION("""COMPUTED_VALUE"""),39.0)</f>
        <v>39</v>
      </c>
      <c r="E107" s="3">
        <f>IFERROR(__xludf.DUMMYFUNCTION("""COMPUTED_VALUE"""),4.0)</f>
        <v>4</v>
      </c>
      <c r="F107" s="3">
        <f>IFERROR(__xludf.DUMMYFUNCTION("""COMPUTED_VALUE"""),22.0)</f>
        <v>22</v>
      </c>
      <c r="G107" s="3">
        <f>IFERROR(__xludf.DUMMYFUNCTION("""COMPUTED_VALUE"""),38.0)</f>
        <v>38</v>
      </c>
      <c r="H107" s="3"/>
      <c r="I107" s="3">
        <f t="shared" ref="I107:M107" si="107">if(not(isblank(C107)),IFERROR(MATCH(VLOOKUP(C107,$A:$A,1,FALSE),$A:$A,0),),)</f>
        <v>46</v>
      </c>
      <c r="J107" s="3">
        <f t="shared" si="107"/>
        <v>41</v>
      </c>
      <c r="K107" s="3">
        <f t="shared" si="107"/>
        <v>66</v>
      </c>
      <c r="L107" s="3">
        <f t="shared" si="107"/>
        <v>40</v>
      </c>
      <c r="M107" s="3">
        <f t="shared" si="107"/>
        <v>89</v>
      </c>
      <c r="N107" s="3"/>
      <c r="O107" s="3"/>
      <c r="P107" s="3">
        <v>36.0</v>
      </c>
      <c r="Q107" s="3">
        <v>16.0</v>
      </c>
      <c r="R107" s="3">
        <v>66.0</v>
      </c>
      <c r="S107" s="3">
        <v>52.0</v>
      </c>
      <c r="T107" s="3">
        <v>64.0</v>
      </c>
      <c r="U107" s="3"/>
      <c r="V107" s="3"/>
      <c r="W107" s="3"/>
      <c r="X107" s="3"/>
      <c r="Y107" s="3"/>
      <c r="Z107" s="3"/>
      <c r="AA107" s="3"/>
      <c r="AB107" s="3"/>
      <c r="AC107" s="3"/>
      <c r="AD107" s="3">
        <f t="shared" si="3"/>
        <v>89</v>
      </c>
      <c r="AE107" s="3"/>
      <c r="AF107" s="3"/>
      <c r="AG107" s="3"/>
      <c r="AH107" s="3">
        <f t="shared" si="4"/>
        <v>66</v>
      </c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>
      <c r="A108" s="9"/>
      <c r="B108" s="4" t="s">
        <v>104</v>
      </c>
      <c r="C108" s="3">
        <f>IFERROR(__xludf.DUMMYFUNCTION("IFERROR(SPLIT(B108,"" ""),)"),5.0)</f>
        <v>5</v>
      </c>
      <c r="D108" s="3">
        <f>IFERROR(__xludf.DUMMYFUNCTION("""COMPUTED_VALUE"""),86.0)</f>
        <v>86</v>
      </c>
      <c r="E108" s="3">
        <f>IFERROR(__xludf.DUMMYFUNCTION("""COMPUTED_VALUE"""),65.0)</f>
        <v>65</v>
      </c>
      <c r="F108" s="3">
        <f>IFERROR(__xludf.DUMMYFUNCTION("""COMPUTED_VALUE"""),82.0)</f>
        <v>82</v>
      </c>
      <c r="G108" s="3">
        <f>IFERROR(__xludf.DUMMYFUNCTION("""COMPUTED_VALUE"""),44.0)</f>
        <v>44</v>
      </c>
      <c r="H108" s="3"/>
      <c r="I108" s="3">
        <f t="shared" ref="I108:M108" si="108">if(not(isblank(C108)),IFERROR(MATCH(VLOOKUP(C108,$A:$A,1,FALSE),$A:$A,0),),)</f>
        <v>38</v>
      </c>
      <c r="J108" s="3">
        <f t="shared" si="108"/>
        <v>96</v>
      </c>
      <c r="K108" s="3">
        <f t="shared" si="108"/>
        <v>52</v>
      </c>
      <c r="L108" s="3">
        <f t="shared" si="108"/>
        <v>53</v>
      </c>
      <c r="M108" s="3">
        <f t="shared" si="108"/>
        <v>22</v>
      </c>
      <c r="N108" s="3"/>
      <c r="O108" s="3"/>
      <c r="P108" s="3">
        <v>60.0</v>
      </c>
      <c r="Q108" s="3">
        <v>88.0</v>
      </c>
      <c r="R108" s="3">
        <v>40.0</v>
      </c>
      <c r="S108" s="3">
        <v>53.0</v>
      </c>
      <c r="T108" s="3">
        <v>6.0</v>
      </c>
      <c r="U108" s="3"/>
      <c r="V108" s="3"/>
      <c r="W108" s="3"/>
      <c r="X108" s="3"/>
      <c r="Y108" s="3"/>
      <c r="Z108" s="3"/>
      <c r="AA108" s="3"/>
      <c r="AB108" s="3"/>
      <c r="AC108" s="3"/>
      <c r="AD108" s="3">
        <f t="shared" si="3"/>
        <v>96</v>
      </c>
      <c r="AE108" s="3"/>
      <c r="AF108" s="3"/>
      <c r="AG108" s="3"/>
      <c r="AH108" s="3">
        <f t="shared" si="4"/>
        <v>88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>
      <c r="A109" s="9"/>
      <c r="B109" s="4" t="s">
        <v>105</v>
      </c>
      <c r="C109" s="3">
        <f>IFERROR(__xludf.DUMMYFUNCTION("IFERROR(SPLIT(B109,"" ""),)"),74.0)</f>
        <v>74</v>
      </c>
      <c r="D109" s="3">
        <f>IFERROR(__xludf.DUMMYFUNCTION("""COMPUTED_VALUE"""),19.0)</f>
        <v>19</v>
      </c>
      <c r="E109" s="3">
        <f>IFERROR(__xludf.DUMMYFUNCTION("""COMPUTED_VALUE"""),98.0)</f>
        <v>98</v>
      </c>
      <c r="F109" s="3">
        <f>IFERROR(__xludf.DUMMYFUNCTION("""COMPUTED_VALUE"""),35.0)</f>
        <v>35</v>
      </c>
      <c r="G109" s="3">
        <f>IFERROR(__xludf.DUMMYFUNCTION("""COMPUTED_VALUE"""),53.0)</f>
        <v>53</v>
      </c>
      <c r="H109" s="3"/>
      <c r="I109" s="3">
        <f t="shared" ref="I109:M109" si="109">if(not(isblank(C109)),IFERROR(MATCH(VLOOKUP(C109,$A:$A,1,FALSE),$A:$A,0),),)</f>
        <v>93</v>
      </c>
      <c r="J109" s="3">
        <f t="shared" si="109"/>
        <v>49</v>
      </c>
      <c r="K109" s="3">
        <f t="shared" si="109"/>
        <v>64</v>
      </c>
      <c r="L109" s="3">
        <f t="shared" si="109"/>
        <v>6</v>
      </c>
      <c r="M109" s="3">
        <f t="shared" si="109"/>
        <v>78</v>
      </c>
      <c r="N109" s="3"/>
      <c r="O109" s="3"/>
      <c r="P109" s="3">
        <v>34.0</v>
      </c>
      <c r="Q109" s="3">
        <v>4.0</v>
      </c>
      <c r="R109" s="3">
        <v>89.0</v>
      </c>
      <c r="S109" s="3">
        <v>22.0</v>
      </c>
      <c r="T109" s="3">
        <v>78.0</v>
      </c>
      <c r="U109" s="3"/>
      <c r="V109" s="3"/>
      <c r="W109" s="3"/>
      <c r="X109" s="3"/>
      <c r="Y109" s="3"/>
      <c r="Z109" s="3"/>
      <c r="AA109" s="3"/>
      <c r="AB109" s="3"/>
      <c r="AC109" s="3"/>
      <c r="AD109" s="3">
        <f t="shared" si="3"/>
        <v>93</v>
      </c>
      <c r="AE109" s="3"/>
      <c r="AF109" s="3"/>
      <c r="AG109" s="3"/>
      <c r="AH109" s="3">
        <f t="shared" si="4"/>
        <v>89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>
      <c r="A110" s="9"/>
      <c r="B110" s="3"/>
      <c r="C110" s="3" t="str">
        <f>IFERROR(__xludf.DUMMYFUNCTION("IFERROR(SPLIT(B110,"" ""),)"),"")</f>
        <v/>
      </c>
      <c r="D110" s="3"/>
      <c r="E110" s="3"/>
      <c r="F110" s="3"/>
      <c r="G110" s="3"/>
      <c r="H110" s="3"/>
      <c r="I110" s="3" t="str">
        <f t="shared" ref="I110:M110" si="110">if(not(isblank(C110)),IFERROR(MATCH(VLOOKUP(C110,$A:$A,1,FALSE),$A:$A,0),),)</f>
        <v/>
      </c>
      <c r="J110" s="3" t="str">
        <f t="shared" si="110"/>
        <v/>
      </c>
      <c r="K110" s="3" t="str">
        <f t="shared" si="110"/>
        <v/>
      </c>
      <c r="L110" s="3" t="str">
        <f t="shared" si="110"/>
        <v/>
      </c>
      <c r="M110" s="3" t="str">
        <f t="shared" si="110"/>
        <v/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 t="str">
        <f t="shared" si="3"/>
        <v/>
      </c>
      <c r="AE110" s="3"/>
      <c r="AF110" s="3"/>
      <c r="AG110" s="3"/>
      <c r="AH110" s="3" t="str">
        <f t="shared" si="4"/>
        <v/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>
      <c r="A111" s="9"/>
      <c r="B111" s="4" t="s">
        <v>106</v>
      </c>
      <c r="C111" s="3">
        <f>IFERROR(__xludf.DUMMYFUNCTION("IFERROR(SPLIT(B111,"" ""),)"),71.0)</f>
        <v>71</v>
      </c>
      <c r="D111" s="3">
        <f>IFERROR(__xludf.DUMMYFUNCTION("""COMPUTED_VALUE"""),20.0)</f>
        <v>20</v>
      </c>
      <c r="E111" s="3">
        <f>IFERROR(__xludf.DUMMYFUNCTION("""COMPUTED_VALUE"""),72.0)</f>
        <v>72</v>
      </c>
      <c r="F111" s="3">
        <f>IFERROR(__xludf.DUMMYFUNCTION("""COMPUTED_VALUE"""),83.0)</f>
        <v>83</v>
      </c>
      <c r="G111" s="3">
        <f>IFERROR(__xludf.DUMMYFUNCTION("""COMPUTED_VALUE"""),34.0)</f>
        <v>34</v>
      </c>
      <c r="H111" s="3"/>
      <c r="I111" s="3">
        <f t="shared" ref="I111:M111" si="111">if(not(isblank(C111)),IFERROR(MATCH(VLOOKUP(C111,$A:$A,1,FALSE),$A:$A,0),),)</f>
        <v>35</v>
      </c>
      <c r="J111" s="3">
        <f t="shared" si="111"/>
        <v>32</v>
      </c>
      <c r="K111" s="3">
        <f t="shared" si="111"/>
        <v>48</v>
      </c>
      <c r="L111" s="3">
        <f t="shared" si="111"/>
        <v>13</v>
      </c>
      <c r="M111" s="3">
        <f t="shared" si="111"/>
        <v>36</v>
      </c>
      <c r="N111" s="3"/>
      <c r="O111" s="3"/>
      <c r="P111" s="3">
        <f t="array" ref="P111:T115">TRANSPOSE(I111:M115)</f>
        <v>35</v>
      </c>
      <c r="Q111" s="3">
        <v>49.0</v>
      </c>
      <c r="R111" s="3">
        <v>64.0</v>
      </c>
      <c r="S111" s="3">
        <v>81.0</v>
      </c>
      <c r="T111" s="3">
        <v>18.0</v>
      </c>
      <c r="U111" s="3"/>
      <c r="V111" s="3"/>
      <c r="W111" s="3"/>
      <c r="X111" s="3">
        <f t="array" ref="X111">SUM(IF(I111:M115&gt;$AP$3,C111:G115,))*$AP$4</f>
        <v>49913</v>
      </c>
      <c r="Y111" s="3"/>
      <c r="Z111" s="3"/>
      <c r="AA111" s="3"/>
      <c r="AB111" s="10">
        <f t="array" ref="AB111">SUM(IF(I111:M115&gt;$AS$3,C111:G115,))*$AS$4</f>
        <v>2968</v>
      </c>
      <c r="AC111" s="3"/>
      <c r="AD111" s="3">
        <f t="shared" si="3"/>
        <v>48</v>
      </c>
      <c r="AE111" s="3"/>
      <c r="AF111" s="3"/>
      <c r="AG111" s="3"/>
      <c r="AH111" s="3">
        <f t="shared" si="4"/>
        <v>81</v>
      </c>
      <c r="AI111" s="3"/>
      <c r="AJ111" s="3">
        <f>min(AD111:AH115)</f>
        <v>48</v>
      </c>
      <c r="AK111" s="3"/>
      <c r="AL111" s="3"/>
      <c r="AM111" s="3"/>
      <c r="AN111" s="3"/>
      <c r="AO111" s="3"/>
      <c r="AP111" s="3"/>
      <c r="AQ111" s="3"/>
      <c r="AR111" s="3"/>
      <c r="AS111" s="3"/>
    </row>
    <row r="112">
      <c r="A112" s="9"/>
      <c r="B112" s="4" t="s">
        <v>107</v>
      </c>
      <c r="C112" s="3">
        <f>IFERROR(__xludf.DUMMYFUNCTION("IFERROR(SPLIT(B112,"" ""),)"),19.0)</f>
        <v>19</v>
      </c>
      <c r="D112" s="3">
        <f>IFERROR(__xludf.DUMMYFUNCTION("""COMPUTED_VALUE"""),6.0)</f>
        <v>6</v>
      </c>
      <c r="E112" s="3">
        <f>IFERROR(__xludf.DUMMYFUNCTION("""COMPUTED_VALUE"""),88.0)</f>
        <v>88</v>
      </c>
      <c r="F112" s="3">
        <f>IFERROR(__xludf.DUMMYFUNCTION("""COMPUTED_VALUE"""),51.0)</f>
        <v>51</v>
      </c>
      <c r="G112" s="3">
        <f>IFERROR(__xludf.DUMMYFUNCTION("""COMPUTED_VALUE"""),27.0)</f>
        <v>27</v>
      </c>
      <c r="H112" s="3"/>
      <c r="I112" s="3">
        <f t="shared" ref="I112:M112" si="112">if(not(isblank(C112)),IFERROR(MATCH(VLOOKUP(C112,$A:$A,1,FALSE),$A:$A,0),),)</f>
        <v>49</v>
      </c>
      <c r="J112" s="3">
        <f t="shared" si="112"/>
        <v>83</v>
      </c>
      <c r="K112" s="3">
        <f t="shared" si="112"/>
        <v>82</v>
      </c>
      <c r="L112" s="3">
        <f t="shared" si="112"/>
        <v>29</v>
      </c>
      <c r="M112" s="3">
        <f t="shared" si="112"/>
        <v>94</v>
      </c>
      <c r="N112" s="3"/>
      <c r="O112" s="3"/>
      <c r="P112" s="3">
        <v>32.0</v>
      </c>
      <c r="Q112" s="3">
        <v>83.0</v>
      </c>
      <c r="R112" s="3">
        <v>4.0</v>
      </c>
      <c r="S112" s="3">
        <v>102.0</v>
      </c>
      <c r="T112" s="3">
        <v>59.0</v>
      </c>
      <c r="U112" s="3"/>
      <c r="V112" s="3"/>
      <c r="W112" s="3"/>
      <c r="X112" s="3"/>
      <c r="Y112" s="3"/>
      <c r="Z112" s="3"/>
      <c r="AA112" s="3"/>
      <c r="AB112" s="3"/>
      <c r="AC112" s="3"/>
      <c r="AD112" s="3">
        <f t="shared" si="3"/>
        <v>94</v>
      </c>
      <c r="AE112" s="3"/>
      <c r="AF112" s="3"/>
      <c r="AG112" s="3"/>
      <c r="AH112" s="3">
        <f t="shared" si="4"/>
        <v>102</v>
      </c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>
      <c r="A113" s="9"/>
      <c r="B113" s="4" t="s">
        <v>108</v>
      </c>
      <c r="C113" s="3">
        <f>IFERROR(__xludf.DUMMYFUNCTION("IFERROR(SPLIT(B113,"" ""),)"),98.0)</f>
        <v>98</v>
      </c>
      <c r="D113" s="3">
        <f>IFERROR(__xludf.DUMMYFUNCTION("""COMPUTED_VALUE"""),42.0)</f>
        <v>42</v>
      </c>
      <c r="E113" s="3">
        <f>IFERROR(__xludf.DUMMYFUNCTION("""COMPUTED_VALUE"""),56.0)</f>
        <v>56</v>
      </c>
      <c r="F113" s="3">
        <f>IFERROR(__xludf.DUMMYFUNCTION("""COMPUTED_VALUE"""),62.0)</f>
        <v>62</v>
      </c>
      <c r="G113" s="3">
        <f>IFERROR(__xludf.DUMMYFUNCTION("""COMPUTED_VALUE"""),69.0)</f>
        <v>69</v>
      </c>
      <c r="H113" s="3"/>
      <c r="I113" s="3">
        <f t="shared" ref="I113:M113" si="113">if(not(isblank(C113)),IFERROR(MATCH(VLOOKUP(C113,$A:$A,1,FALSE),$A:$A,0),),)</f>
        <v>64</v>
      </c>
      <c r="J113" s="3">
        <f t="shared" si="113"/>
        <v>4</v>
      </c>
      <c r="K113" s="3">
        <f t="shared" si="113"/>
        <v>86</v>
      </c>
      <c r="L113" s="3">
        <f t="shared" si="113"/>
        <v>24</v>
      </c>
      <c r="M113" s="3">
        <f t="shared" si="113"/>
        <v>65</v>
      </c>
      <c r="N113" s="3"/>
      <c r="O113" s="3"/>
      <c r="P113" s="3">
        <v>48.0</v>
      </c>
      <c r="Q113" s="3">
        <v>82.0</v>
      </c>
      <c r="R113" s="3">
        <v>86.0</v>
      </c>
      <c r="S113" s="3">
        <v>9.0</v>
      </c>
      <c r="T113" s="3">
        <v>26.0</v>
      </c>
      <c r="U113" s="3"/>
      <c r="V113" s="3"/>
      <c r="W113" s="3"/>
      <c r="X113" s="3"/>
      <c r="Y113" s="3"/>
      <c r="Z113" s="3"/>
      <c r="AA113" s="3"/>
      <c r="AB113" s="3"/>
      <c r="AC113" s="3"/>
      <c r="AD113" s="3">
        <f t="shared" si="3"/>
        <v>86</v>
      </c>
      <c r="AE113" s="3"/>
      <c r="AF113" s="3"/>
      <c r="AG113" s="3"/>
      <c r="AH113" s="3">
        <f t="shared" si="4"/>
        <v>86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>
      <c r="A114" s="9"/>
      <c r="B114" s="4" t="s">
        <v>109</v>
      </c>
      <c r="C114" s="3">
        <f>IFERROR(__xludf.DUMMYFUNCTION("IFERROR(SPLIT(B114,"" ""),)"),49.0)</f>
        <v>49</v>
      </c>
      <c r="D114" s="3">
        <f>IFERROR(__xludf.DUMMYFUNCTION("""COMPUTED_VALUE"""),11.0)</f>
        <v>11</v>
      </c>
      <c r="E114" s="3">
        <f>IFERROR(__xludf.DUMMYFUNCTION("""COMPUTED_VALUE"""),99.0)</f>
        <v>99</v>
      </c>
      <c r="F114" s="3">
        <f>IFERROR(__xludf.DUMMYFUNCTION("""COMPUTED_VALUE"""),50.0)</f>
        <v>50</v>
      </c>
      <c r="G114" s="3">
        <f>IFERROR(__xludf.DUMMYFUNCTION("""COMPUTED_VALUE"""),21.0)</f>
        <v>21</v>
      </c>
      <c r="H114" s="3"/>
      <c r="I114" s="3">
        <f t="shared" ref="I114:M114" si="114">if(not(isblank(C114)),IFERROR(MATCH(VLOOKUP(C114,$A:$A,1,FALSE),$A:$A,0),),)</f>
        <v>81</v>
      </c>
      <c r="J114" s="3">
        <f t="shared" si="114"/>
        <v>102</v>
      </c>
      <c r="K114" s="3">
        <f t="shared" si="114"/>
        <v>9</v>
      </c>
      <c r="L114" s="3">
        <f t="shared" si="114"/>
        <v>63</v>
      </c>
      <c r="M114" s="3">
        <f t="shared" si="114"/>
        <v>31</v>
      </c>
      <c r="N114" s="3"/>
      <c r="O114" s="3"/>
      <c r="P114" s="3">
        <v>13.0</v>
      </c>
      <c r="Q114" s="3">
        <v>29.0</v>
      </c>
      <c r="R114" s="3">
        <v>24.0</v>
      </c>
      <c r="S114" s="3">
        <v>63.0</v>
      </c>
      <c r="T114" s="3">
        <v>100.0</v>
      </c>
      <c r="U114" s="3"/>
      <c r="V114" s="3"/>
      <c r="W114" s="3"/>
      <c r="X114" s="3"/>
      <c r="Y114" s="3"/>
      <c r="Z114" s="3"/>
      <c r="AA114" s="3"/>
      <c r="AB114" s="3"/>
      <c r="AC114" s="3"/>
      <c r="AD114" s="3">
        <f t="shared" si="3"/>
        <v>102</v>
      </c>
      <c r="AE114" s="3"/>
      <c r="AF114" s="3"/>
      <c r="AG114" s="3"/>
      <c r="AH114" s="3">
        <f t="shared" si="4"/>
        <v>100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>
      <c r="A115" s="9"/>
      <c r="B115" s="4" t="s">
        <v>110</v>
      </c>
      <c r="C115" s="3">
        <f>IFERROR(__xludf.DUMMYFUNCTION("IFERROR(SPLIT(B115,"" ""),)"),90.0)</f>
        <v>90</v>
      </c>
      <c r="D115" s="3">
        <f>IFERROR(__xludf.DUMMYFUNCTION("""COMPUTED_VALUE"""),18.0)</f>
        <v>18</v>
      </c>
      <c r="E115" s="3">
        <f>IFERROR(__xludf.DUMMYFUNCTION("""COMPUTED_VALUE"""),47.0)</f>
        <v>47</v>
      </c>
      <c r="F115" s="3">
        <f>IFERROR(__xludf.DUMMYFUNCTION("""COMPUTED_VALUE"""),15.0)</f>
        <v>15</v>
      </c>
      <c r="G115" s="3">
        <f>IFERROR(__xludf.DUMMYFUNCTION("""COMPUTED_VALUE"""),91.0)</f>
        <v>91</v>
      </c>
      <c r="H115" s="3"/>
      <c r="I115" s="3">
        <f t="shared" ref="I115:M115" si="115">if(not(isblank(C115)),IFERROR(MATCH(VLOOKUP(C115,$A:$A,1,FALSE),$A:$A,0),),)</f>
        <v>18</v>
      </c>
      <c r="J115" s="3">
        <f t="shared" si="115"/>
        <v>59</v>
      </c>
      <c r="K115" s="3">
        <f t="shared" si="115"/>
        <v>26</v>
      </c>
      <c r="L115" s="3">
        <f t="shared" si="115"/>
        <v>100</v>
      </c>
      <c r="M115" s="3">
        <f t="shared" si="115"/>
        <v>57</v>
      </c>
      <c r="N115" s="3"/>
      <c r="O115" s="3"/>
      <c r="P115" s="3">
        <v>36.0</v>
      </c>
      <c r="Q115" s="3">
        <v>94.0</v>
      </c>
      <c r="R115" s="3">
        <v>65.0</v>
      </c>
      <c r="S115" s="3">
        <v>31.0</v>
      </c>
      <c r="T115" s="3">
        <v>57.0</v>
      </c>
      <c r="U115" s="3"/>
      <c r="V115" s="3"/>
      <c r="W115" s="3"/>
      <c r="X115" s="3"/>
      <c r="Y115" s="3"/>
      <c r="Z115" s="3"/>
      <c r="AA115" s="3"/>
      <c r="AB115" s="3"/>
      <c r="AC115" s="3"/>
      <c r="AD115" s="3">
        <f t="shared" si="3"/>
        <v>100</v>
      </c>
      <c r="AE115" s="3"/>
      <c r="AF115" s="3"/>
      <c r="AG115" s="3"/>
      <c r="AH115" s="3">
        <f t="shared" si="4"/>
        <v>94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>
      <c r="A116" s="9"/>
      <c r="B116" s="3"/>
      <c r="C116" s="3" t="str">
        <f>IFERROR(__xludf.DUMMYFUNCTION("IFERROR(SPLIT(B116,"" ""),)"),"")</f>
        <v/>
      </c>
      <c r="D116" s="3"/>
      <c r="E116" s="3"/>
      <c r="F116" s="3"/>
      <c r="G116" s="3"/>
      <c r="H116" s="3"/>
      <c r="I116" s="3" t="str">
        <f t="shared" ref="I116:M116" si="116">if(not(isblank(C116)),IFERROR(MATCH(VLOOKUP(C116,$A:$A,1,FALSE),$A:$A,0),),)</f>
        <v/>
      </c>
      <c r="J116" s="3" t="str">
        <f t="shared" si="116"/>
        <v/>
      </c>
      <c r="K116" s="3" t="str">
        <f t="shared" si="116"/>
        <v/>
      </c>
      <c r="L116" s="3" t="str">
        <f t="shared" si="116"/>
        <v/>
      </c>
      <c r="M116" s="3" t="str">
        <f t="shared" si="116"/>
        <v/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 t="str">
        <f t="shared" si="3"/>
        <v/>
      </c>
      <c r="AE116" s="3"/>
      <c r="AF116" s="3"/>
      <c r="AG116" s="3"/>
      <c r="AH116" s="3" t="str">
        <f t="shared" si="4"/>
        <v/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>
      <c r="A117" s="9"/>
      <c r="B117" s="4" t="s">
        <v>111</v>
      </c>
      <c r="C117" s="3">
        <f>IFERROR(__xludf.DUMMYFUNCTION("IFERROR(SPLIT(B117,"" ""),)"),2.0)</f>
        <v>2</v>
      </c>
      <c r="D117" s="3">
        <f>IFERROR(__xludf.DUMMYFUNCTION("""COMPUTED_VALUE"""),93.0)</f>
        <v>93</v>
      </c>
      <c r="E117" s="3">
        <f>IFERROR(__xludf.DUMMYFUNCTION("""COMPUTED_VALUE"""),5.0)</f>
        <v>5</v>
      </c>
      <c r="F117" s="3">
        <f>IFERROR(__xludf.DUMMYFUNCTION("""COMPUTED_VALUE"""),60.0)</f>
        <v>60</v>
      </c>
      <c r="G117" s="3">
        <f>IFERROR(__xludf.DUMMYFUNCTION("""COMPUTED_VALUE"""),98.0)</f>
        <v>98</v>
      </c>
      <c r="H117" s="3"/>
      <c r="I117" s="3">
        <f t="shared" ref="I117:M117" si="117">if(not(isblank(C117)),IFERROR(MATCH(VLOOKUP(C117,$A:$A,1,FALSE),$A:$A,0),),)</f>
        <v>44</v>
      </c>
      <c r="J117" s="3">
        <f t="shared" si="117"/>
        <v>16</v>
      </c>
      <c r="K117" s="3">
        <f t="shared" si="117"/>
        <v>38</v>
      </c>
      <c r="L117" s="3">
        <f t="shared" si="117"/>
        <v>99</v>
      </c>
      <c r="M117" s="3">
        <f t="shared" si="117"/>
        <v>64</v>
      </c>
      <c r="N117" s="3"/>
      <c r="O117" s="3"/>
      <c r="P117" s="3">
        <f t="array" ref="P117:T121">TRANSPOSE(I117:M121)</f>
        <v>44</v>
      </c>
      <c r="Q117" s="3">
        <v>35.0</v>
      </c>
      <c r="R117" s="3">
        <v>12.0</v>
      </c>
      <c r="S117" s="3">
        <v>28.0</v>
      </c>
      <c r="T117" s="3">
        <v>9.0</v>
      </c>
      <c r="U117" s="3"/>
      <c r="V117" s="3"/>
      <c r="W117" s="3"/>
      <c r="X117" s="3">
        <f t="array" ref="X117">SUM(IF(I117:M121&gt;$AP$3,C117:G121,))*$AP$4</f>
        <v>39902</v>
      </c>
      <c r="Y117" s="3"/>
      <c r="Z117" s="3"/>
      <c r="AA117" s="3"/>
      <c r="AB117" s="10">
        <f t="array" ref="AB117">SUM(IF(I117:M121&gt;$AS$3,C117:G121,))*$AS$4</f>
        <v>3976</v>
      </c>
      <c r="AC117" s="3"/>
      <c r="AD117" s="3">
        <f t="shared" si="3"/>
        <v>99</v>
      </c>
      <c r="AE117" s="3"/>
      <c r="AF117" s="3"/>
      <c r="AG117" s="3"/>
      <c r="AH117" s="3">
        <f t="shared" si="4"/>
        <v>44</v>
      </c>
      <c r="AI117" s="3"/>
      <c r="AJ117" s="3">
        <f>min(AD117:AH121)</f>
        <v>44</v>
      </c>
      <c r="AK117" s="3"/>
      <c r="AL117" s="3"/>
      <c r="AM117" s="3"/>
      <c r="AN117" s="3"/>
      <c r="AO117" s="3"/>
      <c r="AP117" s="3"/>
      <c r="AQ117" s="3"/>
      <c r="AR117" s="3"/>
      <c r="AS117" s="3"/>
    </row>
    <row r="118">
      <c r="A118" s="9"/>
      <c r="B118" s="4" t="s">
        <v>112</v>
      </c>
      <c r="C118" s="3">
        <f>IFERROR(__xludf.DUMMYFUNCTION("IFERROR(SPLIT(B118,"" ""),)"),71.0)</f>
        <v>71</v>
      </c>
      <c r="D118" s="3">
        <f>IFERROR(__xludf.DUMMYFUNCTION("""COMPUTED_VALUE"""),73.0)</f>
        <v>73</v>
      </c>
      <c r="E118" s="3">
        <f>IFERROR(__xludf.DUMMYFUNCTION("""COMPUTED_VALUE"""),12.0)</f>
        <v>12</v>
      </c>
      <c r="F118" s="3">
        <f>IFERROR(__xludf.DUMMYFUNCTION("""COMPUTED_VALUE"""),50.0)</f>
        <v>50</v>
      </c>
      <c r="G118" s="3">
        <f>IFERROR(__xludf.DUMMYFUNCTION("""COMPUTED_VALUE"""),18.0)</f>
        <v>18</v>
      </c>
      <c r="H118" s="3"/>
      <c r="I118" s="3">
        <f t="shared" ref="I118:M118" si="118">if(not(isblank(C118)),IFERROR(MATCH(VLOOKUP(C118,$A:$A,1,FALSE),$A:$A,0),),)</f>
        <v>35</v>
      </c>
      <c r="J118" s="3">
        <f t="shared" si="118"/>
        <v>3</v>
      </c>
      <c r="K118" s="3">
        <f t="shared" si="118"/>
        <v>60</v>
      </c>
      <c r="L118" s="3">
        <f t="shared" si="118"/>
        <v>63</v>
      </c>
      <c r="M118" s="3">
        <f t="shared" si="118"/>
        <v>59</v>
      </c>
      <c r="N118" s="3"/>
      <c r="O118" s="3"/>
      <c r="P118" s="3">
        <v>16.0</v>
      </c>
      <c r="Q118" s="3">
        <v>3.0</v>
      </c>
      <c r="R118" s="3">
        <v>71.0</v>
      </c>
      <c r="S118" s="3">
        <v>18.0</v>
      </c>
      <c r="T118" s="3">
        <v>36.0</v>
      </c>
      <c r="U118" s="3"/>
      <c r="V118" s="3"/>
      <c r="W118" s="3"/>
      <c r="X118" s="3"/>
      <c r="Y118" s="3"/>
      <c r="Z118" s="3"/>
      <c r="AA118" s="3"/>
      <c r="AB118" s="3"/>
      <c r="AC118" s="3"/>
      <c r="AD118" s="3">
        <f t="shared" si="3"/>
        <v>63</v>
      </c>
      <c r="AE118" s="3"/>
      <c r="AF118" s="3"/>
      <c r="AG118" s="3"/>
      <c r="AH118" s="3">
        <f t="shared" si="4"/>
        <v>71</v>
      </c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>
      <c r="A119" s="9"/>
      <c r="B119" s="4" t="s">
        <v>113</v>
      </c>
      <c r="C119" s="3">
        <f>IFERROR(__xludf.DUMMYFUNCTION("IFERROR(SPLIT(B119,"" ""),)"),30.0)</f>
        <v>30</v>
      </c>
      <c r="D119" s="3">
        <f>IFERROR(__xludf.DUMMYFUNCTION("""COMPUTED_VALUE"""),87.0)</f>
        <v>87</v>
      </c>
      <c r="E119" s="3">
        <f>IFERROR(__xludf.DUMMYFUNCTION("""COMPUTED_VALUE"""),9.0)</f>
        <v>9</v>
      </c>
      <c r="F119" s="3">
        <f>IFERROR(__xludf.DUMMYFUNCTION("""COMPUTED_VALUE"""),69.0)</f>
        <v>69</v>
      </c>
      <c r="G119" s="3">
        <f>IFERROR(__xludf.DUMMYFUNCTION("""COMPUTED_VALUE"""),21.0)</f>
        <v>21</v>
      </c>
      <c r="H119" s="3"/>
      <c r="I119" s="3">
        <f t="shared" ref="I119:M119" si="119">if(not(isblank(C119)),IFERROR(MATCH(VLOOKUP(C119,$A:$A,1,FALSE),$A:$A,0),),)</f>
        <v>12</v>
      </c>
      <c r="J119" s="3">
        <f t="shared" si="119"/>
        <v>71</v>
      </c>
      <c r="K119" s="3">
        <f t="shared" si="119"/>
        <v>61</v>
      </c>
      <c r="L119" s="3">
        <f t="shared" si="119"/>
        <v>65</v>
      </c>
      <c r="M119" s="3">
        <f t="shared" si="119"/>
        <v>31</v>
      </c>
      <c r="N119" s="3"/>
      <c r="O119" s="3"/>
      <c r="P119" s="3">
        <v>38.0</v>
      </c>
      <c r="Q119" s="3">
        <v>60.0</v>
      </c>
      <c r="R119" s="3">
        <v>61.0</v>
      </c>
      <c r="S119" s="3">
        <v>10.0</v>
      </c>
      <c r="T119" s="3">
        <v>102.0</v>
      </c>
      <c r="U119" s="3"/>
      <c r="V119" s="3"/>
      <c r="W119" s="3"/>
      <c r="X119" s="3"/>
      <c r="Y119" s="3"/>
      <c r="Z119" s="3"/>
      <c r="AA119" s="3"/>
      <c r="AB119" s="3"/>
      <c r="AC119" s="3"/>
      <c r="AD119" s="3">
        <f t="shared" si="3"/>
        <v>71</v>
      </c>
      <c r="AE119" s="3"/>
      <c r="AF119" s="3"/>
      <c r="AG119" s="3"/>
      <c r="AH119" s="3">
        <f t="shared" si="4"/>
        <v>102</v>
      </c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>
      <c r="A120" s="9"/>
      <c r="B120" s="4" t="s">
        <v>114</v>
      </c>
      <c r="C120" s="3">
        <f>IFERROR(__xludf.DUMMYFUNCTION("IFERROR(SPLIT(B120,"" ""),)"),23.0)</f>
        <v>23</v>
      </c>
      <c r="D120" s="3">
        <f>IFERROR(__xludf.DUMMYFUNCTION("""COMPUTED_VALUE"""),90.0)</f>
        <v>90</v>
      </c>
      <c r="E120" s="3">
        <f>IFERROR(__xludf.DUMMYFUNCTION("""COMPUTED_VALUE"""),92.0)</f>
        <v>92</v>
      </c>
      <c r="F120" s="3">
        <f>IFERROR(__xludf.DUMMYFUNCTION("""COMPUTED_VALUE"""),49.0)</f>
        <v>49</v>
      </c>
      <c r="G120" s="3">
        <f>IFERROR(__xludf.DUMMYFUNCTION("""COMPUTED_VALUE"""),1.0)</f>
        <v>1</v>
      </c>
      <c r="H120" s="3"/>
      <c r="I120" s="3">
        <f t="shared" ref="I120:M120" si="120">if(not(isblank(C120)),IFERROR(MATCH(VLOOKUP(C120,$A:$A,1,FALSE),$A:$A,0),),)</f>
        <v>28</v>
      </c>
      <c r="J120" s="3">
        <f t="shared" si="120"/>
        <v>18</v>
      </c>
      <c r="K120" s="3">
        <f t="shared" si="120"/>
        <v>10</v>
      </c>
      <c r="L120" s="3">
        <f t="shared" si="120"/>
        <v>81</v>
      </c>
      <c r="M120" s="3">
        <f t="shared" si="120"/>
        <v>14</v>
      </c>
      <c r="N120" s="3"/>
      <c r="O120" s="3"/>
      <c r="P120" s="3">
        <v>99.0</v>
      </c>
      <c r="Q120" s="3">
        <v>63.0</v>
      </c>
      <c r="R120" s="3">
        <v>65.0</v>
      </c>
      <c r="S120" s="3">
        <v>81.0</v>
      </c>
      <c r="T120" s="3">
        <v>11.0</v>
      </c>
      <c r="U120" s="3"/>
      <c r="V120" s="3"/>
      <c r="W120" s="3"/>
      <c r="X120" s="3"/>
      <c r="Y120" s="3"/>
      <c r="Z120" s="3"/>
      <c r="AA120" s="3"/>
      <c r="AB120" s="3"/>
      <c r="AC120" s="3"/>
      <c r="AD120" s="3">
        <f t="shared" si="3"/>
        <v>81</v>
      </c>
      <c r="AE120" s="3"/>
      <c r="AF120" s="3"/>
      <c r="AG120" s="3"/>
      <c r="AH120" s="3">
        <f t="shared" si="4"/>
        <v>99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>
      <c r="A121" s="9"/>
      <c r="B121" s="4" t="s">
        <v>115</v>
      </c>
      <c r="C121" s="3">
        <f>IFERROR(__xludf.DUMMYFUNCTION("IFERROR(SPLIT(B121,"" ""),)"),99.0)</f>
        <v>99</v>
      </c>
      <c r="D121" s="3">
        <f>IFERROR(__xludf.DUMMYFUNCTION("""COMPUTED_VALUE"""),34.0)</f>
        <v>34</v>
      </c>
      <c r="E121" s="3">
        <f>IFERROR(__xludf.DUMMYFUNCTION("""COMPUTED_VALUE"""),11.0)</f>
        <v>11</v>
      </c>
      <c r="F121" s="3">
        <f>IFERROR(__xludf.DUMMYFUNCTION("""COMPUTED_VALUE"""),33.0)</f>
        <v>33</v>
      </c>
      <c r="G121" s="3">
        <f>IFERROR(__xludf.DUMMYFUNCTION("""COMPUTED_VALUE"""),58.0)</f>
        <v>58</v>
      </c>
      <c r="H121" s="3"/>
      <c r="I121" s="3">
        <f t="shared" ref="I121:M121" si="121">if(not(isblank(C121)),IFERROR(MATCH(VLOOKUP(C121,$A:$A,1,FALSE),$A:$A,0),),)</f>
        <v>9</v>
      </c>
      <c r="J121" s="3">
        <f t="shared" si="121"/>
        <v>36</v>
      </c>
      <c r="K121" s="3">
        <f t="shared" si="121"/>
        <v>102</v>
      </c>
      <c r="L121" s="3">
        <f t="shared" si="121"/>
        <v>11</v>
      </c>
      <c r="M121" s="3">
        <f t="shared" si="121"/>
        <v>37</v>
      </c>
      <c r="N121" s="3"/>
      <c r="O121" s="3"/>
      <c r="P121" s="3">
        <v>64.0</v>
      </c>
      <c r="Q121" s="3">
        <v>59.0</v>
      </c>
      <c r="R121" s="3">
        <v>31.0</v>
      </c>
      <c r="S121" s="3">
        <v>14.0</v>
      </c>
      <c r="T121" s="3">
        <v>37.0</v>
      </c>
      <c r="U121" s="3"/>
      <c r="V121" s="3"/>
      <c r="W121" s="3"/>
      <c r="X121" s="3"/>
      <c r="Y121" s="3"/>
      <c r="Z121" s="3"/>
      <c r="AA121" s="3"/>
      <c r="AB121" s="3"/>
      <c r="AC121" s="3"/>
      <c r="AD121" s="3">
        <f t="shared" si="3"/>
        <v>102</v>
      </c>
      <c r="AE121" s="3"/>
      <c r="AF121" s="3"/>
      <c r="AG121" s="3"/>
      <c r="AH121" s="3">
        <f t="shared" si="4"/>
        <v>64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>
      <c r="A122" s="9"/>
      <c r="B122" s="3"/>
      <c r="C122" s="3" t="str">
        <f>IFERROR(__xludf.DUMMYFUNCTION("IFERROR(SPLIT(B122,"" ""),)"),"")</f>
        <v/>
      </c>
      <c r="D122" s="3"/>
      <c r="E122" s="3"/>
      <c r="F122" s="3"/>
      <c r="G122" s="3"/>
      <c r="H122" s="3"/>
      <c r="I122" s="3" t="str">
        <f t="shared" ref="I122:M122" si="122">if(not(isblank(C122)),IFERROR(MATCH(VLOOKUP(C122,$A:$A,1,FALSE),$A:$A,0),),)</f>
        <v/>
      </c>
      <c r="J122" s="3" t="str">
        <f t="shared" si="122"/>
        <v/>
      </c>
      <c r="K122" s="3" t="str">
        <f t="shared" si="122"/>
        <v/>
      </c>
      <c r="L122" s="3" t="str">
        <f t="shared" si="122"/>
        <v/>
      </c>
      <c r="M122" s="3" t="str">
        <f t="shared" si="122"/>
        <v/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 t="str">
        <f t="shared" si="3"/>
        <v/>
      </c>
      <c r="AE122" s="3"/>
      <c r="AF122" s="3"/>
      <c r="AG122" s="3"/>
      <c r="AH122" s="3" t="str">
        <f t="shared" si="4"/>
        <v/>
      </c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>
      <c r="A123" s="9"/>
      <c r="B123" s="4" t="s">
        <v>116</v>
      </c>
      <c r="C123" s="3">
        <f>IFERROR(__xludf.DUMMYFUNCTION("IFERROR(SPLIT(B123,"" ""),)"),18.0)</f>
        <v>18</v>
      </c>
      <c r="D123" s="3">
        <f>IFERROR(__xludf.DUMMYFUNCTION("""COMPUTED_VALUE"""),83.0)</f>
        <v>83</v>
      </c>
      <c r="E123" s="3">
        <f>IFERROR(__xludf.DUMMYFUNCTION("""COMPUTED_VALUE"""),82.0)</f>
        <v>82</v>
      </c>
      <c r="F123" s="3">
        <f>IFERROR(__xludf.DUMMYFUNCTION("""COMPUTED_VALUE"""),92.0)</f>
        <v>92</v>
      </c>
      <c r="G123" s="3">
        <f>IFERROR(__xludf.DUMMYFUNCTION("""COMPUTED_VALUE"""),72.0)</f>
        <v>72</v>
      </c>
      <c r="H123" s="3"/>
      <c r="I123" s="3">
        <f t="shared" ref="I123:M123" si="123">if(not(isblank(C123)),IFERROR(MATCH(VLOOKUP(C123,$A:$A,1,FALSE),$A:$A,0),),)</f>
        <v>59</v>
      </c>
      <c r="J123" s="3">
        <f t="shared" si="123"/>
        <v>13</v>
      </c>
      <c r="K123" s="3">
        <f t="shared" si="123"/>
        <v>53</v>
      </c>
      <c r="L123" s="3">
        <f t="shared" si="123"/>
        <v>10</v>
      </c>
      <c r="M123" s="3">
        <f t="shared" si="123"/>
        <v>48</v>
      </c>
      <c r="N123" s="3"/>
      <c r="O123" s="3"/>
      <c r="P123" s="3">
        <f t="array" ref="P123:T127">TRANSPOSE(I123:M127)</f>
        <v>59</v>
      </c>
      <c r="Q123" s="3">
        <v>90.0</v>
      </c>
      <c r="R123" s="3">
        <v>6.0</v>
      </c>
      <c r="S123" s="3">
        <v>97.0</v>
      </c>
      <c r="T123" s="3">
        <v>66.0</v>
      </c>
      <c r="U123" s="3"/>
      <c r="V123" s="3"/>
      <c r="W123" s="3"/>
      <c r="X123" s="3">
        <f t="array" ref="X123">SUM(IF(I123:M127&gt;$AP$3,C123:G127,))*$AP$4</f>
        <v>35145</v>
      </c>
      <c r="Y123" s="3"/>
      <c r="Z123" s="3"/>
      <c r="AA123" s="3"/>
      <c r="AB123" s="10">
        <f t="array" ref="AB123">SUM(IF(I123:M127&gt;$AS$3,C123:G127,))*$AS$4</f>
        <v>8176</v>
      </c>
      <c r="AC123" s="3"/>
      <c r="AD123" s="3">
        <f t="shared" si="3"/>
        <v>59</v>
      </c>
      <c r="AE123" s="3"/>
      <c r="AF123" s="3"/>
      <c r="AG123" s="3"/>
      <c r="AH123" s="3">
        <f t="shared" si="4"/>
        <v>97</v>
      </c>
      <c r="AI123" s="3"/>
      <c r="AJ123" s="3">
        <f>min(AD123:AH127)</f>
        <v>37</v>
      </c>
      <c r="AK123" s="3"/>
      <c r="AL123" s="3"/>
      <c r="AM123" s="3"/>
      <c r="AN123" s="3"/>
      <c r="AO123" s="3"/>
      <c r="AP123" s="3"/>
      <c r="AQ123" s="3"/>
      <c r="AR123" s="3"/>
      <c r="AS123" s="3"/>
    </row>
    <row r="124">
      <c r="A124" s="9"/>
      <c r="B124" s="4" t="s">
        <v>117</v>
      </c>
      <c r="C124" s="3">
        <f>IFERROR(__xludf.DUMMYFUNCTION("IFERROR(SPLIT(B124,"" ""),)"),16.0)</f>
        <v>16</v>
      </c>
      <c r="D124" s="3">
        <f>IFERROR(__xludf.DUMMYFUNCTION("""COMPUTED_VALUE"""),19.0)</f>
        <v>19</v>
      </c>
      <c r="E124" s="3">
        <f>IFERROR(__xludf.DUMMYFUNCTION("""COMPUTED_VALUE"""),73.0)</f>
        <v>73</v>
      </c>
      <c r="F124" s="3">
        <f>IFERROR(__xludf.DUMMYFUNCTION("""COMPUTED_VALUE"""),25.0)</f>
        <v>25</v>
      </c>
      <c r="G124" s="3">
        <f>IFERROR(__xludf.DUMMYFUNCTION("""COMPUTED_VALUE"""),55.0)</f>
        <v>55</v>
      </c>
      <c r="H124" s="3"/>
      <c r="I124" s="3">
        <f t="shared" ref="I124:M124" si="124">if(not(isblank(C124)),IFERROR(MATCH(VLOOKUP(C124,$A:$A,1,FALSE),$A:$A,0),),)</f>
        <v>90</v>
      </c>
      <c r="J124" s="3">
        <f t="shared" si="124"/>
        <v>49</v>
      </c>
      <c r="K124" s="3">
        <f t="shared" si="124"/>
        <v>3</v>
      </c>
      <c r="L124" s="3">
        <f t="shared" si="124"/>
        <v>20</v>
      </c>
      <c r="M124" s="3">
        <f t="shared" si="124"/>
        <v>19</v>
      </c>
      <c r="N124" s="3"/>
      <c r="O124" s="3"/>
      <c r="P124" s="3">
        <v>13.0</v>
      </c>
      <c r="Q124" s="3">
        <v>49.0</v>
      </c>
      <c r="R124" s="3">
        <v>32.0</v>
      </c>
      <c r="S124" s="3">
        <v>35.0</v>
      </c>
      <c r="T124" s="3">
        <v>100.0</v>
      </c>
      <c r="U124" s="3"/>
      <c r="V124" s="3"/>
      <c r="W124" s="3"/>
      <c r="X124" s="3"/>
      <c r="Y124" s="3"/>
      <c r="Z124" s="3"/>
      <c r="AA124" s="3"/>
      <c r="AB124" s="3"/>
      <c r="AC124" s="3"/>
      <c r="AD124" s="3">
        <f t="shared" si="3"/>
        <v>90</v>
      </c>
      <c r="AE124" s="3"/>
      <c r="AF124" s="3"/>
      <c r="AG124" s="3"/>
      <c r="AH124" s="3">
        <f t="shared" si="4"/>
        <v>100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>
      <c r="A125" s="9"/>
      <c r="B125" s="4" t="s">
        <v>118</v>
      </c>
      <c r="C125" s="3">
        <f>IFERROR(__xludf.DUMMYFUNCTION("IFERROR(SPLIT(B125,"" ""),)"),35.0)</f>
        <v>35</v>
      </c>
      <c r="D125" s="3">
        <f>IFERROR(__xludf.DUMMYFUNCTION("""COMPUTED_VALUE"""),20.0)</f>
        <v>20</v>
      </c>
      <c r="E125" s="3">
        <f>IFERROR(__xludf.DUMMYFUNCTION("""COMPUTED_VALUE"""),8.0)</f>
        <v>8</v>
      </c>
      <c r="F125" s="3">
        <f>IFERROR(__xludf.DUMMYFUNCTION("""COMPUTED_VALUE"""),41.0)</f>
        <v>41</v>
      </c>
      <c r="G125" s="3">
        <f>IFERROR(__xludf.DUMMYFUNCTION("""COMPUTED_VALUE"""),39.0)</f>
        <v>39</v>
      </c>
      <c r="H125" s="3"/>
      <c r="I125" s="3">
        <f t="shared" ref="I125:M125" si="125">if(not(isblank(C125)),IFERROR(MATCH(VLOOKUP(C125,$A:$A,1,FALSE),$A:$A,0),),)</f>
        <v>6</v>
      </c>
      <c r="J125" s="3">
        <f t="shared" si="125"/>
        <v>32</v>
      </c>
      <c r="K125" s="3">
        <f t="shared" si="125"/>
        <v>34</v>
      </c>
      <c r="L125" s="3">
        <f t="shared" si="125"/>
        <v>25</v>
      </c>
      <c r="M125" s="3">
        <f t="shared" si="125"/>
        <v>41</v>
      </c>
      <c r="N125" s="3"/>
      <c r="O125" s="3"/>
      <c r="P125" s="3">
        <v>53.0</v>
      </c>
      <c r="Q125" s="3">
        <v>3.0</v>
      </c>
      <c r="R125" s="3">
        <v>34.0</v>
      </c>
      <c r="S125" s="3">
        <v>92.0</v>
      </c>
      <c r="T125" s="3">
        <v>42.0</v>
      </c>
      <c r="U125" s="3"/>
      <c r="V125" s="3"/>
      <c r="W125" s="3"/>
      <c r="X125" s="3"/>
      <c r="Y125" s="3"/>
      <c r="Z125" s="3"/>
      <c r="AA125" s="3"/>
      <c r="AB125" s="3"/>
      <c r="AC125" s="3"/>
      <c r="AD125" s="3">
        <f t="shared" si="3"/>
        <v>41</v>
      </c>
      <c r="AE125" s="3"/>
      <c r="AF125" s="3"/>
      <c r="AG125" s="3"/>
      <c r="AH125" s="3">
        <f t="shared" si="4"/>
        <v>92</v>
      </c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>
      <c r="A126" s="9"/>
      <c r="B126" s="4" t="s">
        <v>119</v>
      </c>
      <c r="C126" s="3">
        <f>IFERROR(__xludf.DUMMYFUNCTION("IFERROR(SPLIT(B126,"" ""),)"),45.0)</f>
        <v>45</v>
      </c>
      <c r="D126" s="3">
        <f>IFERROR(__xludf.DUMMYFUNCTION("""COMPUTED_VALUE"""),71.0)</f>
        <v>71</v>
      </c>
      <c r="E126" s="3">
        <f>IFERROR(__xludf.DUMMYFUNCTION("""COMPUTED_VALUE"""),70.0)</f>
        <v>70</v>
      </c>
      <c r="F126" s="3">
        <f>IFERROR(__xludf.DUMMYFUNCTION("""COMPUTED_VALUE"""),23.0)</f>
        <v>23</v>
      </c>
      <c r="G126" s="3">
        <f>IFERROR(__xludf.DUMMYFUNCTION("""COMPUTED_VALUE"""),30.0)</f>
        <v>30</v>
      </c>
      <c r="H126" s="3"/>
      <c r="I126" s="3">
        <f t="shared" ref="I126:M126" si="126">if(not(isblank(C126)),IFERROR(MATCH(VLOOKUP(C126,$A:$A,1,FALSE),$A:$A,0),),)</f>
        <v>97</v>
      </c>
      <c r="J126" s="3">
        <f t="shared" si="126"/>
        <v>35</v>
      </c>
      <c r="K126" s="3">
        <f t="shared" si="126"/>
        <v>92</v>
      </c>
      <c r="L126" s="3">
        <f t="shared" si="126"/>
        <v>28</v>
      </c>
      <c r="M126" s="3">
        <f t="shared" si="126"/>
        <v>12</v>
      </c>
      <c r="N126" s="3"/>
      <c r="O126" s="3"/>
      <c r="P126" s="3">
        <v>10.0</v>
      </c>
      <c r="Q126" s="3">
        <v>20.0</v>
      </c>
      <c r="R126" s="3">
        <v>25.0</v>
      </c>
      <c r="S126" s="3">
        <v>28.0</v>
      </c>
      <c r="T126" s="3">
        <v>37.0</v>
      </c>
      <c r="U126" s="3"/>
      <c r="V126" s="3"/>
      <c r="W126" s="3"/>
      <c r="X126" s="3"/>
      <c r="Y126" s="3"/>
      <c r="Z126" s="3"/>
      <c r="AA126" s="3"/>
      <c r="AB126" s="3"/>
      <c r="AC126" s="3"/>
      <c r="AD126" s="3">
        <f t="shared" si="3"/>
        <v>97</v>
      </c>
      <c r="AE126" s="3"/>
      <c r="AF126" s="3"/>
      <c r="AG126" s="3"/>
      <c r="AH126" s="3">
        <f t="shared" si="4"/>
        <v>37</v>
      </c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>
      <c r="A127" s="9"/>
      <c r="B127" s="4" t="s">
        <v>120</v>
      </c>
      <c r="C127" s="3">
        <f>IFERROR(__xludf.DUMMYFUNCTION("IFERROR(SPLIT(B127,"" ""),)"),4.0)</f>
        <v>4</v>
      </c>
      <c r="D127" s="3">
        <f>IFERROR(__xludf.DUMMYFUNCTION("""COMPUTED_VALUE"""),15.0)</f>
        <v>15</v>
      </c>
      <c r="E127" s="3">
        <f>IFERROR(__xludf.DUMMYFUNCTION("""COMPUTED_VALUE"""),57.0)</f>
        <v>57</v>
      </c>
      <c r="F127" s="3">
        <f>IFERROR(__xludf.DUMMYFUNCTION("""COMPUTED_VALUE"""),58.0)</f>
        <v>58</v>
      </c>
      <c r="G127" s="3">
        <f>IFERROR(__xludf.DUMMYFUNCTION("""COMPUTED_VALUE"""),80.0)</f>
        <v>80</v>
      </c>
      <c r="H127" s="3"/>
      <c r="I127" s="3">
        <f t="shared" ref="I127:M127" si="127">if(not(isblank(C127)),IFERROR(MATCH(VLOOKUP(C127,$A:$A,1,FALSE),$A:$A,0),),)</f>
        <v>66</v>
      </c>
      <c r="J127" s="3">
        <f t="shared" si="127"/>
        <v>100</v>
      </c>
      <c r="K127" s="3">
        <f t="shared" si="127"/>
        <v>42</v>
      </c>
      <c r="L127" s="3">
        <f t="shared" si="127"/>
        <v>37</v>
      </c>
      <c r="M127" s="3">
        <f t="shared" si="127"/>
        <v>27</v>
      </c>
      <c r="N127" s="3"/>
      <c r="O127" s="3"/>
      <c r="P127" s="3">
        <v>48.0</v>
      </c>
      <c r="Q127" s="3">
        <v>19.0</v>
      </c>
      <c r="R127" s="3">
        <v>41.0</v>
      </c>
      <c r="S127" s="3">
        <v>12.0</v>
      </c>
      <c r="T127" s="3">
        <v>27.0</v>
      </c>
      <c r="U127" s="3"/>
      <c r="V127" s="3"/>
      <c r="W127" s="3"/>
      <c r="X127" s="3"/>
      <c r="Y127" s="3"/>
      <c r="Z127" s="3"/>
      <c r="AA127" s="3"/>
      <c r="AB127" s="3"/>
      <c r="AC127" s="3"/>
      <c r="AD127" s="3">
        <f t="shared" si="3"/>
        <v>100</v>
      </c>
      <c r="AE127" s="3"/>
      <c r="AF127" s="3"/>
      <c r="AG127" s="3"/>
      <c r="AH127" s="3">
        <f t="shared" si="4"/>
        <v>48</v>
      </c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>
      <c r="A128" s="9"/>
      <c r="B128" s="3"/>
      <c r="C128" s="3" t="str">
        <f>IFERROR(__xludf.DUMMYFUNCTION("IFERROR(SPLIT(B128,"" ""),)"),"")</f>
        <v/>
      </c>
      <c r="D128" s="3"/>
      <c r="E128" s="3"/>
      <c r="F128" s="3"/>
      <c r="G128" s="3"/>
      <c r="H128" s="3"/>
      <c r="I128" s="3" t="str">
        <f t="shared" ref="I128:M128" si="128">if(not(isblank(C128)),IFERROR(MATCH(VLOOKUP(C128,$A:$A,1,FALSE),$A:$A,0),),)</f>
        <v/>
      </c>
      <c r="J128" s="3" t="str">
        <f t="shared" si="128"/>
        <v/>
      </c>
      <c r="K128" s="3" t="str">
        <f t="shared" si="128"/>
        <v/>
      </c>
      <c r="L128" s="3" t="str">
        <f t="shared" si="128"/>
        <v/>
      </c>
      <c r="M128" s="3" t="str">
        <f t="shared" si="128"/>
        <v/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 t="str">
        <f t="shared" si="3"/>
        <v/>
      </c>
      <c r="AE128" s="3"/>
      <c r="AF128" s="3"/>
      <c r="AG128" s="3"/>
      <c r="AH128" s="3" t="str">
        <f t="shared" si="4"/>
        <v/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>
      <c r="A129" s="9"/>
      <c r="B129" s="4" t="s">
        <v>121</v>
      </c>
      <c r="C129" s="3">
        <f>IFERROR(__xludf.DUMMYFUNCTION("IFERROR(SPLIT(B129,"" ""),)"),2.0)</f>
        <v>2</v>
      </c>
      <c r="D129" s="3">
        <f>IFERROR(__xludf.DUMMYFUNCTION("""COMPUTED_VALUE"""),50.0)</f>
        <v>50</v>
      </c>
      <c r="E129" s="3">
        <f>IFERROR(__xludf.DUMMYFUNCTION("""COMPUTED_VALUE"""),95.0)</f>
        <v>95</v>
      </c>
      <c r="F129" s="3">
        <f>IFERROR(__xludf.DUMMYFUNCTION("""COMPUTED_VALUE"""),34.0)</f>
        <v>34</v>
      </c>
      <c r="G129" s="3">
        <f>IFERROR(__xludf.DUMMYFUNCTION("""COMPUTED_VALUE"""),83.0)</f>
        <v>83</v>
      </c>
      <c r="H129" s="3"/>
      <c r="I129" s="3">
        <f t="shared" ref="I129:M129" si="129">if(not(isblank(C129)),IFERROR(MATCH(VLOOKUP(C129,$A:$A,1,FALSE),$A:$A,0),),)</f>
        <v>44</v>
      </c>
      <c r="J129" s="3">
        <f t="shared" si="129"/>
        <v>63</v>
      </c>
      <c r="K129" s="3">
        <f t="shared" si="129"/>
        <v>5</v>
      </c>
      <c r="L129" s="3">
        <f t="shared" si="129"/>
        <v>36</v>
      </c>
      <c r="M129" s="3">
        <f t="shared" si="129"/>
        <v>13</v>
      </c>
      <c r="N129" s="3"/>
      <c r="O129" s="3"/>
      <c r="P129" s="3">
        <f t="array" ref="P129:T133">TRANSPOSE(I129:M133)</f>
        <v>44</v>
      </c>
      <c r="Q129" s="3">
        <v>48.0</v>
      </c>
      <c r="R129" s="3">
        <v>32.0</v>
      </c>
      <c r="S129" s="3">
        <v>10.0</v>
      </c>
      <c r="T129" s="3">
        <v>85.0</v>
      </c>
      <c r="U129" s="3"/>
      <c r="V129" s="3"/>
      <c r="W129" s="3"/>
      <c r="X129" s="3">
        <f t="array" ref="X129">SUM(IF(I129:M133&gt;$AP$3,C129:G133,))*$AP$4</f>
        <v>56019</v>
      </c>
      <c r="Y129" s="3"/>
      <c r="Z129" s="3"/>
      <c r="AA129" s="3"/>
      <c r="AB129" s="10">
        <f t="array" ref="AB129">SUM(IF(I129:M133&gt;$AS$3,C129:G133,))*$AS$4</f>
        <v>11536</v>
      </c>
      <c r="AC129" s="3"/>
      <c r="AD129" s="3">
        <f t="shared" si="3"/>
        <v>63</v>
      </c>
      <c r="AE129" s="3"/>
      <c r="AF129" s="3"/>
      <c r="AG129" s="3"/>
      <c r="AH129" s="3">
        <f t="shared" si="4"/>
        <v>85</v>
      </c>
      <c r="AI129" s="3"/>
      <c r="AJ129" s="3">
        <f>min(AD129:AH133)</f>
        <v>63</v>
      </c>
      <c r="AK129" s="3"/>
      <c r="AL129" s="3"/>
      <c r="AM129" s="3"/>
      <c r="AN129" s="3"/>
      <c r="AO129" s="3"/>
      <c r="AP129" s="3"/>
      <c r="AQ129" s="3"/>
      <c r="AR129" s="3"/>
      <c r="AS129" s="3"/>
    </row>
    <row r="130">
      <c r="A130" s="9"/>
      <c r="B130" s="4" t="s">
        <v>122</v>
      </c>
      <c r="C130" s="3">
        <f>IFERROR(__xludf.DUMMYFUNCTION("IFERROR(SPLIT(B130,"" ""),)"),72.0)</f>
        <v>72</v>
      </c>
      <c r="D130" s="3">
        <f>IFERROR(__xludf.DUMMYFUNCTION("""COMPUTED_VALUE"""),62.0)</f>
        <v>62</v>
      </c>
      <c r="E130" s="3">
        <f>IFERROR(__xludf.DUMMYFUNCTION("""COMPUTED_VALUE"""),15.0)</f>
        <v>15</v>
      </c>
      <c r="F130" s="3">
        <f>IFERROR(__xludf.DUMMYFUNCTION("""COMPUTED_VALUE"""),89.0)</f>
        <v>89</v>
      </c>
      <c r="G130" s="3">
        <f>IFERROR(__xludf.DUMMYFUNCTION("""COMPUTED_VALUE"""),12.0)</f>
        <v>12</v>
      </c>
      <c r="H130" s="3"/>
      <c r="I130" s="3">
        <f t="shared" ref="I130:M130" si="130">if(not(isblank(C130)),IFERROR(MATCH(VLOOKUP(C130,$A:$A,1,FALSE),$A:$A,0),),)</f>
        <v>48</v>
      </c>
      <c r="J130" s="3">
        <f t="shared" si="130"/>
        <v>24</v>
      </c>
      <c r="K130" s="3">
        <f t="shared" si="130"/>
        <v>100</v>
      </c>
      <c r="L130" s="3">
        <f t="shared" si="130"/>
        <v>76</v>
      </c>
      <c r="M130" s="3">
        <f t="shared" si="130"/>
        <v>60</v>
      </c>
      <c r="N130" s="3"/>
      <c r="O130" s="3"/>
      <c r="P130" s="3">
        <v>63.0</v>
      </c>
      <c r="Q130" s="3">
        <v>24.0</v>
      </c>
      <c r="R130" s="3">
        <v>41.0</v>
      </c>
      <c r="S130" s="3">
        <v>73.0</v>
      </c>
      <c r="T130" s="3">
        <v>96.0</v>
      </c>
      <c r="U130" s="3"/>
      <c r="V130" s="3"/>
      <c r="W130" s="3"/>
      <c r="X130" s="3"/>
      <c r="Y130" s="3"/>
      <c r="Z130" s="3"/>
      <c r="AA130" s="3"/>
      <c r="AB130" s="3"/>
      <c r="AC130" s="3"/>
      <c r="AD130" s="3">
        <f t="shared" si="3"/>
        <v>100</v>
      </c>
      <c r="AE130" s="3"/>
      <c r="AF130" s="3"/>
      <c r="AG130" s="3"/>
      <c r="AH130" s="3">
        <f t="shared" si="4"/>
        <v>96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>
      <c r="A131" s="9"/>
      <c r="B131" s="4" t="s">
        <v>123</v>
      </c>
      <c r="C131" s="3">
        <f>IFERROR(__xludf.DUMMYFUNCTION("IFERROR(SPLIT(B131,"" ""),)"),20.0)</f>
        <v>20</v>
      </c>
      <c r="D131" s="3">
        <f>IFERROR(__xludf.DUMMYFUNCTION("""COMPUTED_VALUE"""),39.0)</f>
        <v>39</v>
      </c>
      <c r="E131" s="3">
        <f>IFERROR(__xludf.DUMMYFUNCTION("""COMPUTED_VALUE"""),65.0)</f>
        <v>65</v>
      </c>
      <c r="F131" s="3">
        <f>IFERROR(__xludf.DUMMYFUNCTION("""COMPUTED_VALUE"""),68.0)</f>
        <v>68</v>
      </c>
      <c r="G131" s="3">
        <f>IFERROR(__xludf.DUMMYFUNCTION("""COMPUTED_VALUE"""),33.0)</f>
        <v>33</v>
      </c>
      <c r="H131" s="3"/>
      <c r="I131" s="3">
        <f t="shared" ref="I131:M131" si="131">if(not(isblank(C131)),IFERROR(MATCH(VLOOKUP(C131,$A:$A,1,FALSE),$A:$A,0),),)</f>
        <v>32</v>
      </c>
      <c r="J131" s="3">
        <f t="shared" si="131"/>
        <v>41</v>
      </c>
      <c r="K131" s="3">
        <f t="shared" si="131"/>
        <v>52</v>
      </c>
      <c r="L131" s="3">
        <f t="shared" si="131"/>
        <v>70</v>
      </c>
      <c r="M131" s="3">
        <f t="shared" si="131"/>
        <v>11</v>
      </c>
      <c r="N131" s="3"/>
      <c r="O131" s="3"/>
      <c r="P131" s="3">
        <v>5.0</v>
      </c>
      <c r="Q131" s="3">
        <v>100.0</v>
      </c>
      <c r="R131" s="3">
        <v>52.0</v>
      </c>
      <c r="S131" s="3">
        <v>99.0</v>
      </c>
      <c r="T131" s="3">
        <v>28.0</v>
      </c>
      <c r="U131" s="3"/>
      <c r="V131" s="3"/>
      <c r="W131" s="3"/>
      <c r="X131" s="3"/>
      <c r="Y131" s="3"/>
      <c r="Z131" s="3"/>
      <c r="AA131" s="3"/>
      <c r="AB131" s="3"/>
      <c r="AC131" s="3"/>
      <c r="AD131" s="3">
        <f t="shared" si="3"/>
        <v>70</v>
      </c>
      <c r="AE131" s="3"/>
      <c r="AF131" s="3"/>
      <c r="AG131" s="3"/>
      <c r="AH131" s="3">
        <f t="shared" si="4"/>
        <v>100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>
      <c r="A132" s="9"/>
      <c r="B132" s="4" t="s">
        <v>124</v>
      </c>
      <c r="C132" s="3">
        <f>IFERROR(__xludf.DUMMYFUNCTION("IFERROR(SPLIT(B132,"" ""),)"),92.0)</f>
        <v>92</v>
      </c>
      <c r="D132" s="3">
        <f>IFERROR(__xludf.DUMMYFUNCTION("""COMPUTED_VALUE"""),67.0)</f>
        <v>67</v>
      </c>
      <c r="E132" s="3">
        <f>IFERROR(__xludf.DUMMYFUNCTION("""COMPUTED_VALUE"""),60.0)</f>
        <v>60</v>
      </c>
      <c r="F132" s="3">
        <f>IFERROR(__xludf.DUMMYFUNCTION("""COMPUTED_VALUE"""),1.0)</f>
        <v>1</v>
      </c>
      <c r="G132" s="3">
        <f>IFERROR(__xludf.DUMMYFUNCTION("""COMPUTED_VALUE"""),56.0)</f>
        <v>56</v>
      </c>
      <c r="H132" s="3"/>
      <c r="I132" s="3">
        <f t="shared" ref="I132:M132" si="132">if(not(isblank(C132)),IFERROR(MATCH(VLOOKUP(C132,$A:$A,1,FALSE),$A:$A,0),),)</f>
        <v>10</v>
      </c>
      <c r="J132" s="3">
        <f t="shared" si="132"/>
        <v>73</v>
      </c>
      <c r="K132" s="3">
        <f t="shared" si="132"/>
        <v>99</v>
      </c>
      <c r="L132" s="3">
        <f t="shared" si="132"/>
        <v>14</v>
      </c>
      <c r="M132" s="3">
        <f t="shared" si="132"/>
        <v>86</v>
      </c>
      <c r="N132" s="3"/>
      <c r="O132" s="3"/>
      <c r="P132" s="3">
        <v>36.0</v>
      </c>
      <c r="Q132" s="3">
        <v>76.0</v>
      </c>
      <c r="R132" s="3">
        <v>70.0</v>
      </c>
      <c r="S132" s="3">
        <v>14.0</v>
      </c>
      <c r="T132" s="3">
        <v>23.0</v>
      </c>
      <c r="U132" s="3"/>
      <c r="V132" s="3"/>
      <c r="W132" s="3"/>
      <c r="X132" s="3"/>
      <c r="Y132" s="3"/>
      <c r="Z132" s="3"/>
      <c r="AA132" s="3"/>
      <c r="AB132" s="3"/>
      <c r="AC132" s="3"/>
      <c r="AD132" s="3">
        <f t="shared" si="3"/>
        <v>99</v>
      </c>
      <c r="AE132" s="3"/>
      <c r="AF132" s="3"/>
      <c r="AG132" s="3"/>
      <c r="AH132" s="3">
        <f t="shared" si="4"/>
        <v>76</v>
      </c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>
      <c r="A133" s="9"/>
      <c r="B133" s="4" t="s">
        <v>125</v>
      </c>
      <c r="C133" s="3">
        <f>IFERROR(__xludf.DUMMYFUNCTION("IFERROR(SPLIT(B133,"" ""),)"),29.0)</f>
        <v>29</v>
      </c>
      <c r="D133" s="3">
        <f>IFERROR(__xludf.DUMMYFUNCTION("""COMPUTED_VALUE"""),86.0)</f>
        <v>86</v>
      </c>
      <c r="E133" s="3">
        <f>IFERROR(__xludf.DUMMYFUNCTION("""COMPUTED_VALUE"""),23.0)</f>
        <v>23</v>
      </c>
      <c r="F133" s="3">
        <f>IFERROR(__xludf.DUMMYFUNCTION("""COMPUTED_VALUE"""),37.0)</f>
        <v>37</v>
      </c>
      <c r="G133" s="3">
        <f>IFERROR(__xludf.DUMMYFUNCTION("""COMPUTED_VALUE"""),45.0)</f>
        <v>45</v>
      </c>
      <c r="H133" s="3"/>
      <c r="I133" s="3">
        <f t="shared" ref="I133:M133" si="133">if(not(isblank(C133)),IFERROR(MATCH(VLOOKUP(C133,$A:$A,1,FALSE),$A:$A,0),),)</f>
        <v>85</v>
      </c>
      <c r="J133" s="3">
        <f t="shared" si="133"/>
        <v>96</v>
      </c>
      <c r="K133" s="3">
        <f t="shared" si="133"/>
        <v>28</v>
      </c>
      <c r="L133" s="3">
        <f t="shared" si="133"/>
        <v>23</v>
      </c>
      <c r="M133" s="3">
        <f t="shared" si="133"/>
        <v>97</v>
      </c>
      <c r="N133" s="3"/>
      <c r="O133" s="3"/>
      <c r="P133" s="3">
        <v>13.0</v>
      </c>
      <c r="Q133" s="3">
        <v>60.0</v>
      </c>
      <c r="R133" s="3">
        <v>11.0</v>
      </c>
      <c r="S133" s="3">
        <v>86.0</v>
      </c>
      <c r="T133" s="3">
        <v>97.0</v>
      </c>
      <c r="U133" s="3"/>
      <c r="V133" s="3"/>
      <c r="W133" s="3"/>
      <c r="X133" s="3"/>
      <c r="Y133" s="3"/>
      <c r="Z133" s="3"/>
      <c r="AA133" s="3"/>
      <c r="AB133" s="3"/>
      <c r="AC133" s="3"/>
      <c r="AD133" s="3">
        <f t="shared" si="3"/>
        <v>97</v>
      </c>
      <c r="AE133" s="3"/>
      <c r="AF133" s="3"/>
      <c r="AG133" s="3"/>
      <c r="AH133" s="3">
        <f t="shared" si="4"/>
        <v>97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>
      <c r="A134" s="9"/>
      <c r="B134" s="3"/>
      <c r="C134" s="3" t="str">
        <f>IFERROR(__xludf.DUMMYFUNCTION("IFERROR(SPLIT(B134,"" ""),)"),"")</f>
        <v/>
      </c>
      <c r="D134" s="3"/>
      <c r="E134" s="3"/>
      <c r="F134" s="3"/>
      <c r="G134" s="3"/>
      <c r="H134" s="3"/>
      <c r="I134" s="3" t="str">
        <f t="shared" ref="I134:M134" si="134">if(not(isblank(C134)),IFERROR(MATCH(VLOOKUP(C134,$A:$A,1,FALSE),$A:$A,0),),)</f>
        <v/>
      </c>
      <c r="J134" s="3" t="str">
        <f t="shared" si="134"/>
        <v/>
      </c>
      <c r="K134" s="3" t="str">
        <f t="shared" si="134"/>
        <v/>
      </c>
      <c r="L134" s="3" t="str">
        <f t="shared" si="134"/>
        <v/>
      </c>
      <c r="M134" s="3" t="str">
        <f t="shared" si="134"/>
        <v/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 t="str">
        <f t="shared" si="3"/>
        <v/>
      </c>
      <c r="AE134" s="3"/>
      <c r="AF134" s="3"/>
      <c r="AG134" s="3"/>
      <c r="AH134" s="3" t="str">
        <f t="shared" si="4"/>
        <v/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>
      <c r="A135" s="9"/>
      <c r="B135" s="4" t="s">
        <v>126</v>
      </c>
      <c r="C135" s="3">
        <f>IFERROR(__xludf.DUMMYFUNCTION("IFERROR(SPLIT(B135,"" ""),)"),36.0)</f>
        <v>36</v>
      </c>
      <c r="D135" s="3">
        <f>IFERROR(__xludf.DUMMYFUNCTION("""COMPUTED_VALUE"""),86.0)</f>
        <v>86</v>
      </c>
      <c r="E135" s="3">
        <f>IFERROR(__xludf.DUMMYFUNCTION("""COMPUTED_VALUE"""),92.0)</f>
        <v>92</v>
      </c>
      <c r="F135" s="3">
        <f>IFERROR(__xludf.DUMMYFUNCTION("""COMPUTED_VALUE"""),58.0)</f>
        <v>58</v>
      </c>
      <c r="G135" s="3">
        <f>IFERROR(__xludf.DUMMYFUNCTION("""COMPUTED_VALUE"""),74.0)</f>
        <v>74</v>
      </c>
      <c r="H135" s="3"/>
      <c r="I135" s="3">
        <f t="shared" ref="I135:M135" si="135">if(not(isblank(C135)),IFERROR(MATCH(VLOOKUP(C135,$A:$A,1,FALSE),$A:$A,0),),)</f>
        <v>15</v>
      </c>
      <c r="J135" s="3">
        <f t="shared" si="135"/>
        <v>96</v>
      </c>
      <c r="K135" s="3">
        <f t="shared" si="135"/>
        <v>10</v>
      </c>
      <c r="L135" s="3">
        <f t="shared" si="135"/>
        <v>37</v>
      </c>
      <c r="M135" s="3">
        <f t="shared" si="135"/>
        <v>93</v>
      </c>
      <c r="N135" s="3"/>
      <c r="O135" s="3"/>
      <c r="P135" s="3">
        <f t="array" ref="P135:T139">TRANSPOSE(I135:M139)</f>
        <v>15</v>
      </c>
      <c r="Q135" s="3">
        <v>26.0</v>
      </c>
      <c r="R135" s="3">
        <v>43.0</v>
      </c>
      <c r="S135" s="3">
        <v>32.0</v>
      </c>
      <c r="T135" s="3">
        <v>82.0</v>
      </c>
      <c r="U135" s="3"/>
      <c r="V135" s="3"/>
      <c r="W135" s="3"/>
      <c r="X135" s="3">
        <f t="array" ref="X135">SUM(IF(I135:M139&gt;$AP$3,C135:G139,))*$AP$4</f>
        <v>63403</v>
      </c>
      <c r="Y135" s="3"/>
      <c r="Z135" s="3"/>
      <c r="AA135" s="3"/>
      <c r="AB135" s="10">
        <f t="array" ref="AB135">SUM(IF(I135:M139&gt;$AS$3,C135:G139,))*$AS$4</f>
        <v>22008</v>
      </c>
      <c r="AC135" s="3"/>
      <c r="AD135" s="3">
        <f t="shared" si="3"/>
        <v>96</v>
      </c>
      <c r="AE135" s="3"/>
      <c r="AF135" s="3"/>
      <c r="AG135" s="3"/>
      <c r="AH135" s="3">
        <f t="shared" si="4"/>
        <v>82</v>
      </c>
      <c r="AI135" s="3"/>
      <c r="AJ135" s="3">
        <f>min(AD135:AH139)</f>
        <v>77</v>
      </c>
      <c r="AK135" s="3"/>
      <c r="AL135" s="3"/>
      <c r="AM135" s="3"/>
      <c r="AN135" s="3"/>
      <c r="AO135" s="3"/>
      <c r="AP135" s="3"/>
      <c r="AQ135" s="3"/>
      <c r="AR135" s="3"/>
      <c r="AS135" s="3"/>
    </row>
    <row r="136">
      <c r="A136" s="9"/>
      <c r="B136" s="4" t="s">
        <v>127</v>
      </c>
      <c r="C136" s="3">
        <f>IFERROR(__xludf.DUMMYFUNCTION("IFERROR(SPLIT(B136,"" ""),)"),47.0)</f>
        <v>47</v>
      </c>
      <c r="D136" s="3">
        <f>IFERROR(__xludf.DUMMYFUNCTION("""COMPUTED_VALUE"""),39.0)</f>
        <v>39</v>
      </c>
      <c r="E136" s="3">
        <f>IFERROR(__xludf.DUMMYFUNCTION("""COMPUTED_VALUE"""),30.0)</f>
        <v>30</v>
      </c>
      <c r="F136" s="3">
        <f>IFERROR(__xludf.DUMMYFUNCTION("""COMPUTED_VALUE"""),40.0)</f>
        <v>40</v>
      </c>
      <c r="G136" s="3">
        <f>IFERROR(__xludf.DUMMYFUNCTION("""COMPUTED_VALUE"""),56.0)</f>
        <v>56</v>
      </c>
      <c r="H136" s="3"/>
      <c r="I136" s="3">
        <f t="shared" ref="I136:M136" si="136">if(not(isblank(C136)),IFERROR(MATCH(VLOOKUP(C136,$A:$A,1,FALSE),$A:$A,0),),)</f>
        <v>26</v>
      </c>
      <c r="J136" s="3">
        <f t="shared" si="136"/>
        <v>41</v>
      </c>
      <c r="K136" s="3">
        <f t="shared" si="136"/>
        <v>12</v>
      </c>
      <c r="L136" s="3">
        <f t="shared" si="136"/>
        <v>8</v>
      </c>
      <c r="M136" s="3">
        <f t="shared" si="136"/>
        <v>86</v>
      </c>
      <c r="N136" s="3"/>
      <c r="O136" s="3"/>
      <c r="P136" s="3">
        <v>96.0</v>
      </c>
      <c r="Q136" s="3">
        <v>41.0</v>
      </c>
      <c r="R136" s="3">
        <v>59.0</v>
      </c>
      <c r="S136" s="3">
        <v>75.0</v>
      </c>
      <c r="T136" s="3">
        <v>95.0</v>
      </c>
      <c r="U136" s="3"/>
      <c r="V136" s="3"/>
      <c r="W136" s="3"/>
      <c r="X136" s="3"/>
      <c r="Y136" s="3"/>
      <c r="Z136" s="3"/>
      <c r="AA136" s="3"/>
      <c r="AB136" s="3"/>
      <c r="AC136" s="3"/>
      <c r="AD136" s="3">
        <f t="shared" si="3"/>
        <v>86</v>
      </c>
      <c r="AE136" s="3"/>
      <c r="AF136" s="3"/>
      <c r="AG136" s="3"/>
      <c r="AH136" s="3">
        <f t="shared" si="4"/>
        <v>96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>
      <c r="A137" s="9"/>
      <c r="B137" s="4" t="s">
        <v>128</v>
      </c>
      <c r="C137" s="3">
        <f>IFERROR(__xludf.DUMMYFUNCTION("IFERROR(SPLIT(B137,"" ""),)"),17.0)</f>
        <v>17</v>
      </c>
      <c r="D137" s="3">
        <f>IFERROR(__xludf.DUMMYFUNCTION("""COMPUTED_VALUE"""),18.0)</f>
        <v>18</v>
      </c>
      <c r="E137" s="3">
        <f>IFERROR(__xludf.DUMMYFUNCTION("""COMPUTED_VALUE"""),14.0)</f>
        <v>14</v>
      </c>
      <c r="F137" s="3">
        <f>IFERROR(__xludf.DUMMYFUNCTION("""COMPUTED_VALUE"""),4.0)</f>
        <v>4</v>
      </c>
      <c r="G137" s="3">
        <f>IFERROR(__xludf.DUMMYFUNCTION("""COMPUTED_VALUE"""),97.0)</f>
        <v>97</v>
      </c>
      <c r="H137" s="3"/>
      <c r="I137" s="3">
        <f t="shared" ref="I137:M137" si="137">if(not(isblank(C137)),IFERROR(MATCH(VLOOKUP(C137,$A:$A,1,FALSE),$A:$A,0),),)</f>
        <v>43</v>
      </c>
      <c r="J137" s="3">
        <f t="shared" si="137"/>
        <v>59</v>
      </c>
      <c r="K137" s="3">
        <f t="shared" si="137"/>
        <v>101</v>
      </c>
      <c r="L137" s="3">
        <f t="shared" si="137"/>
        <v>66</v>
      </c>
      <c r="M137" s="3">
        <f t="shared" si="137"/>
        <v>87</v>
      </c>
      <c r="N137" s="3"/>
      <c r="O137" s="3"/>
      <c r="P137" s="3">
        <v>10.0</v>
      </c>
      <c r="Q137" s="3">
        <v>12.0</v>
      </c>
      <c r="R137" s="3">
        <v>101.0</v>
      </c>
      <c r="S137" s="3">
        <v>24.0</v>
      </c>
      <c r="T137" s="3">
        <v>64.0</v>
      </c>
      <c r="U137" s="3"/>
      <c r="V137" s="3"/>
      <c r="W137" s="3"/>
      <c r="X137" s="3"/>
      <c r="Y137" s="3"/>
      <c r="Z137" s="3"/>
      <c r="AA137" s="3"/>
      <c r="AB137" s="3"/>
      <c r="AC137" s="3"/>
      <c r="AD137" s="3">
        <f t="shared" si="3"/>
        <v>101</v>
      </c>
      <c r="AE137" s="3"/>
      <c r="AF137" s="3"/>
      <c r="AG137" s="3"/>
      <c r="AH137" s="3">
        <f t="shared" si="4"/>
        <v>101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>
      <c r="A138" s="9"/>
      <c r="B138" s="4" t="s">
        <v>129</v>
      </c>
      <c r="C138" s="3">
        <f>IFERROR(__xludf.DUMMYFUNCTION("IFERROR(SPLIT(B138,"" ""),)"),20.0)</f>
        <v>20</v>
      </c>
      <c r="D138" s="3">
        <f>IFERROR(__xludf.DUMMYFUNCTION("""COMPUTED_VALUE"""),28.0)</f>
        <v>28</v>
      </c>
      <c r="E138" s="3">
        <f>IFERROR(__xludf.DUMMYFUNCTION("""COMPUTED_VALUE"""),62.0)</f>
        <v>62</v>
      </c>
      <c r="F138" s="3">
        <f>IFERROR(__xludf.DUMMYFUNCTION("""COMPUTED_VALUE"""),94.0)</f>
        <v>94</v>
      </c>
      <c r="G138" s="3">
        <f>IFERROR(__xludf.DUMMYFUNCTION("""COMPUTED_VALUE"""),80.0)</f>
        <v>80</v>
      </c>
      <c r="H138" s="3"/>
      <c r="I138" s="3">
        <f t="shared" ref="I138:M138" si="138">if(not(isblank(C138)),IFERROR(MATCH(VLOOKUP(C138,$A:$A,1,FALSE),$A:$A,0),),)</f>
        <v>32</v>
      </c>
      <c r="J138" s="3">
        <f t="shared" si="138"/>
        <v>75</v>
      </c>
      <c r="K138" s="3">
        <f t="shared" si="138"/>
        <v>24</v>
      </c>
      <c r="L138" s="3">
        <f t="shared" si="138"/>
        <v>77</v>
      </c>
      <c r="M138" s="3">
        <f t="shared" si="138"/>
        <v>27</v>
      </c>
      <c r="N138" s="3"/>
      <c r="O138" s="3"/>
      <c r="P138" s="3">
        <v>37.0</v>
      </c>
      <c r="Q138" s="3">
        <v>8.0</v>
      </c>
      <c r="R138" s="3">
        <v>66.0</v>
      </c>
      <c r="S138" s="3">
        <v>77.0</v>
      </c>
      <c r="T138" s="3">
        <v>46.0</v>
      </c>
      <c r="U138" s="3"/>
      <c r="V138" s="3"/>
      <c r="W138" s="3"/>
      <c r="X138" s="3"/>
      <c r="Y138" s="3"/>
      <c r="Z138" s="3"/>
      <c r="AA138" s="3"/>
      <c r="AB138" s="3"/>
      <c r="AC138" s="3"/>
      <c r="AD138" s="3">
        <f t="shared" si="3"/>
        <v>77</v>
      </c>
      <c r="AE138" s="3"/>
      <c r="AF138" s="3"/>
      <c r="AG138" s="3"/>
      <c r="AH138" s="3">
        <f t="shared" si="4"/>
        <v>77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>
      <c r="A139" s="9"/>
      <c r="B139" s="4" t="s">
        <v>130</v>
      </c>
      <c r="C139" s="3">
        <f>IFERROR(__xludf.DUMMYFUNCTION("IFERROR(SPLIT(B139,"" ""),)"),88.0)</f>
        <v>88</v>
      </c>
      <c r="D139" s="3">
        <f>IFERROR(__xludf.DUMMYFUNCTION("""COMPUTED_VALUE"""),84.0)</f>
        <v>84</v>
      </c>
      <c r="E139" s="3">
        <f>IFERROR(__xludf.DUMMYFUNCTION("""COMPUTED_VALUE"""),98.0)</f>
        <v>98</v>
      </c>
      <c r="F139" s="3">
        <f>IFERROR(__xludf.DUMMYFUNCTION("""COMPUTED_VALUE"""),0.0)</f>
        <v>0</v>
      </c>
      <c r="G139" s="3">
        <f>IFERROR(__xludf.DUMMYFUNCTION("""COMPUTED_VALUE"""),38.0)</f>
        <v>38</v>
      </c>
      <c r="H139" s="3"/>
      <c r="I139" s="3">
        <f t="shared" ref="I139:M139" si="139">if(not(isblank(C139)),IFERROR(MATCH(VLOOKUP(C139,$A:$A,1,FALSE),$A:$A,0),),)</f>
        <v>82</v>
      </c>
      <c r="J139" s="3">
        <f t="shared" si="139"/>
        <v>95</v>
      </c>
      <c r="K139" s="3">
        <f t="shared" si="139"/>
        <v>64</v>
      </c>
      <c r="L139" s="3">
        <f t="shared" si="139"/>
        <v>46</v>
      </c>
      <c r="M139" s="3">
        <f t="shared" si="139"/>
        <v>89</v>
      </c>
      <c r="N139" s="3"/>
      <c r="O139" s="3"/>
      <c r="P139" s="3">
        <v>93.0</v>
      </c>
      <c r="Q139" s="3">
        <v>86.0</v>
      </c>
      <c r="R139" s="3">
        <v>87.0</v>
      </c>
      <c r="S139" s="3">
        <v>27.0</v>
      </c>
      <c r="T139" s="3">
        <v>89.0</v>
      </c>
      <c r="U139" s="3"/>
      <c r="V139" s="3"/>
      <c r="W139" s="3"/>
      <c r="X139" s="3"/>
      <c r="Y139" s="3"/>
      <c r="Z139" s="3"/>
      <c r="AA139" s="3"/>
      <c r="AB139" s="3"/>
      <c r="AC139" s="3"/>
      <c r="AD139" s="3">
        <f t="shared" si="3"/>
        <v>95</v>
      </c>
      <c r="AE139" s="3"/>
      <c r="AF139" s="3"/>
      <c r="AG139" s="3"/>
      <c r="AH139" s="3">
        <f t="shared" si="4"/>
        <v>93</v>
      </c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>
      <c r="A140" s="9"/>
      <c r="B140" s="3"/>
      <c r="C140" s="3" t="str">
        <f>IFERROR(__xludf.DUMMYFUNCTION("IFERROR(SPLIT(B140,"" ""),)"),"")</f>
        <v/>
      </c>
      <c r="D140" s="3"/>
      <c r="E140" s="3"/>
      <c r="F140" s="3"/>
      <c r="G140" s="3"/>
      <c r="H140" s="3"/>
      <c r="I140" s="3" t="str">
        <f t="shared" ref="I140:M140" si="140">if(not(isblank(C140)),IFERROR(MATCH(VLOOKUP(C140,$A:$A,1,FALSE),$A:$A,0),),)</f>
        <v/>
      </c>
      <c r="J140" s="3" t="str">
        <f t="shared" si="140"/>
        <v/>
      </c>
      <c r="K140" s="3" t="str">
        <f t="shared" si="140"/>
        <v/>
      </c>
      <c r="L140" s="3" t="str">
        <f t="shared" si="140"/>
        <v/>
      </c>
      <c r="M140" s="3" t="str">
        <f t="shared" si="140"/>
        <v/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 t="str">
        <f t="shared" si="3"/>
        <v/>
      </c>
      <c r="AE140" s="3"/>
      <c r="AF140" s="3"/>
      <c r="AG140" s="3"/>
      <c r="AH140" s="3" t="str">
        <f t="shared" si="4"/>
        <v/>
      </c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>
      <c r="A141" s="9"/>
      <c r="B141" s="4" t="s">
        <v>131</v>
      </c>
      <c r="C141" s="3">
        <f>IFERROR(__xludf.DUMMYFUNCTION("IFERROR(SPLIT(B141,"" ""),)"),85.0)</f>
        <v>85</v>
      </c>
      <c r="D141" s="3">
        <f>IFERROR(__xludf.DUMMYFUNCTION("""COMPUTED_VALUE"""),88.0)</f>
        <v>88</v>
      </c>
      <c r="E141" s="3">
        <f>IFERROR(__xludf.DUMMYFUNCTION("""COMPUTED_VALUE"""),47.0)</f>
        <v>47</v>
      </c>
      <c r="F141" s="3">
        <f>IFERROR(__xludf.DUMMYFUNCTION("""COMPUTED_VALUE"""),43.0)</f>
        <v>43</v>
      </c>
      <c r="G141" s="3">
        <f>IFERROR(__xludf.DUMMYFUNCTION("""COMPUTED_VALUE"""),44.0)</f>
        <v>44</v>
      </c>
      <c r="H141" s="3"/>
      <c r="I141" s="3">
        <f t="shared" ref="I141:M141" si="141">if(not(isblank(C141)),IFERROR(MATCH(VLOOKUP(C141,$A:$A,1,FALSE),$A:$A,0),),)</f>
        <v>79</v>
      </c>
      <c r="J141" s="3">
        <f t="shared" si="141"/>
        <v>82</v>
      </c>
      <c r="K141" s="3">
        <f t="shared" si="141"/>
        <v>26</v>
      </c>
      <c r="L141" s="3">
        <f t="shared" si="141"/>
        <v>69</v>
      </c>
      <c r="M141" s="3">
        <f t="shared" si="141"/>
        <v>22</v>
      </c>
      <c r="N141" s="3"/>
      <c r="O141" s="3"/>
      <c r="P141" s="3">
        <f t="array" ref="P141:T145">TRANSPOSE(I141:M145)</f>
        <v>79</v>
      </c>
      <c r="Q141" s="3">
        <v>53.0</v>
      </c>
      <c r="R141" s="3">
        <v>41.0</v>
      </c>
      <c r="S141" s="3">
        <v>8.0</v>
      </c>
      <c r="T141" s="3">
        <v>96.0</v>
      </c>
      <c r="U141" s="3"/>
      <c r="V141" s="3"/>
      <c r="W141" s="3"/>
      <c r="X141" s="3">
        <f t="array" ref="X141">SUM(IF(I141:M145&gt;$AP$3,C141:G145,))*$AP$4</f>
        <v>50410</v>
      </c>
      <c r="Y141" s="3"/>
      <c r="Z141" s="3"/>
      <c r="AA141" s="3"/>
      <c r="AB141" s="10">
        <f t="array" ref="AB141">SUM(IF(I141:M145&gt;$AS$3,C141:G145,))*$AS$4</f>
        <v>8960</v>
      </c>
      <c r="AC141" s="3"/>
      <c r="AD141" s="3">
        <f t="shared" si="3"/>
        <v>82</v>
      </c>
      <c r="AE141" s="3"/>
      <c r="AF141" s="3"/>
      <c r="AG141" s="3"/>
      <c r="AH141" s="3">
        <f t="shared" si="4"/>
        <v>96</v>
      </c>
      <c r="AI141" s="3"/>
      <c r="AJ141" s="3">
        <f>min(AD141:AH145)</f>
        <v>69</v>
      </c>
      <c r="AK141" s="3"/>
      <c r="AL141" s="3"/>
      <c r="AM141" s="3"/>
      <c r="AN141" s="3"/>
      <c r="AO141" s="3"/>
      <c r="AP141" s="3"/>
      <c r="AQ141" s="3"/>
      <c r="AR141" s="3"/>
      <c r="AS141" s="3"/>
    </row>
    <row r="142">
      <c r="A142" s="9"/>
      <c r="B142" s="4" t="s">
        <v>132</v>
      </c>
      <c r="C142" s="3">
        <f>IFERROR(__xludf.DUMMYFUNCTION("IFERROR(SPLIT(B142,"" ""),)"),82.0)</f>
        <v>82</v>
      </c>
      <c r="D142" s="3">
        <f>IFERROR(__xludf.DUMMYFUNCTION("""COMPUTED_VALUE"""),52.0)</f>
        <v>52</v>
      </c>
      <c r="E142" s="3">
        <f>IFERROR(__xludf.DUMMYFUNCTION("""COMPUTED_VALUE"""),60.0)</f>
        <v>60</v>
      </c>
      <c r="F142" s="3">
        <f>IFERROR(__xludf.DUMMYFUNCTION("""COMPUTED_VALUE"""),61.0)</f>
        <v>61</v>
      </c>
      <c r="G142" s="3">
        <f>IFERROR(__xludf.DUMMYFUNCTION("""COMPUTED_VALUE"""),42.0)</f>
        <v>42</v>
      </c>
      <c r="H142" s="3"/>
      <c r="I142" s="3">
        <f t="shared" ref="I142:M142" si="142">if(not(isblank(C142)),IFERROR(MATCH(VLOOKUP(C142,$A:$A,1,FALSE),$A:$A,0),),)</f>
        <v>53</v>
      </c>
      <c r="J142" s="3">
        <f t="shared" si="142"/>
        <v>39</v>
      </c>
      <c r="K142" s="3">
        <f t="shared" si="142"/>
        <v>99</v>
      </c>
      <c r="L142" s="3">
        <f t="shared" si="142"/>
        <v>30</v>
      </c>
      <c r="M142" s="3">
        <f t="shared" si="142"/>
        <v>4</v>
      </c>
      <c r="N142" s="3"/>
      <c r="O142" s="3"/>
      <c r="P142" s="3">
        <v>82.0</v>
      </c>
      <c r="Q142" s="3">
        <v>39.0</v>
      </c>
      <c r="R142" s="3">
        <v>71.0</v>
      </c>
      <c r="S142" s="3">
        <v>81.0</v>
      </c>
      <c r="T142" s="3">
        <v>10.0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f t="shared" si="3"/>
        <v>99</v>
      </c>
      <c r="AE142" s="3"/>
      <c r="AF142" s="3"/>
      <c r="AG142" s="3"/>
      <c r="AH142" s="3">
        <f t="shared" si="4"/>
        <v>82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>
      <c r="A143" s="9"/>
      <c r="B143" s="4" t="s">
        <v>133</v>
      </c>
      <c r="C143" s="3">
        <f>IFERROR(__xludf.DUMMYFUNCTION("IFERROR(SPLIT(B143,"" ""),)"),39.0)</f>
        <v>39</v>
      </c>
      <c r="D143" s="3">
        <f>IFERROR(__xludf.DUMMYFUNCTION("""COMPUTED_VALUE"""),87.0)</f>
        <v>87</v>
      </c>
      <c r="E143" s="3">
        <f>IFERROR(__xludf.DUMMYFUNCTION("""COMPUTED_VALUE"""),33.0)</f>
        <v>33</v>
      </c>
      <c r="F143" s="3">
        <f>IFERROR(__xludf.DUMMYFUNCTION("""COMPUTED_VALUE"""),36.0)</f>
        <v>36</v>
      </c>
      <c r="G143" s="3">
        <f>IFERROR(__xludf.DUMMYFUNCTION("""COMPUTED_VALUE"""),14.0)</f>
        <v>14</v>
      </c>
      <c r="H143" s="3"/>
      <c r="I143" s="3">
        <f t="shared" ref="I143:M143" si="143">if(not(isblank(C143)),IFERROR(MATCH(VLOOKUP(C143,$A:$A,1,FALSE),$A:$A,0),),)</f>
        <v>41</v>
      </c>
      <c r="J143" s="3">
        <f t="shared" si="143"/>
        <v>71</v>
      </c>
      <c r="K143" s="3">
        <f t="shared" si="143"/>
        <v>11</v>
      </c>
      <c r="L143" s="3">
        <f t="shared" si="143"/>
        <v>15</v>
      </c>
      <c r="M143" s="3">
        <f t="shared" si="143"/>
        <v>101</v>
      </c>
      <c r="N143" s="3"/>
      <c r="O143" s="3"/>
      <c r="P143" s="3">
        <v>26.0</v>
      </c>
      <c r="Q143" s="3">
        <v>99.0</v>
      </c>
      <c r="R143" s="3">
        <v>11.0</v>
      </c>
      <c r="S143" s="3">
        <v>7.0</v>
      </c>
      <c r="T143" s="3">
        <v>49.0</v>
      </c>
      <c r="U143" s="3"/>
      <c r="V143" s="3"/>
      <c r="W143" s="3"/>
      <c r="X143" s="3"/>
      <c r="Y143" s="3"/>
      <c r="Z143" s="3"/>
      <c r="AA143" s="3"/>
      <c r="AB143" s="3"/>
      <c r="AC143" s="3"/>
      <c r="AD143" s="3">
        <f t="shared" si="3"/>
        <v>101</v>
      </c>
      <c r="AE143" s="3"/>
      <c r="AF143" s="3"/>
      <c r="AG143" s="3"/>
      <c r="AH143" s="3">
        <f t="shared" si="4"/>
        <v>99</v>
      </c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>
      <c r="A144" s="9"/>
      <c r="B144" s="4" t="s">
        <v>134</v>
      </c>
      <c r="C144" s="3">
        <f>IFERROR(__xludf.DUMMYFUNCTION("IFERROR(SPLIT(B144,"" ""),)"),40.0)</f>
        <v>40</v>
      </c>
      <c r="D144" s="3">
        <f>IFERROR(__xludf.DUMMYFUNCTION("""COMPUTED_VALUE"""),49.0)</f>
        <v>49</v>
      </c>
      <c r="E144" s="3">
        <f>IFERROR(__xludf.DUMMYFUNCTION("""COMPUTED_VALUE"""),13.0)</f>
        <v>13</v>
      </c>
      <c r="F144" s="3">
        <f>IFERROR(__xludf.DUMMYFUNCTION("""COMPUTED_VALUE"""),20.0)</f>
        <v>20</v>
      </c>
      <c r="G144" s="3">
        <f>IFERROR(__xludf.DUMMYFUNCTION("""COMPUTED_VALUE"""),4.0)</f>
        <v>4</v>
      </c>
      <c r="H144" s="3"/>
      <c r="I144" s="3">
        <f t="shared" ref="I144:M144" si="144">if(not(isblank(C144)),IFERROR(MATCH(VLOOKUP(C144,$A:$A,1,FALSE),$A:$A,0),),)</f>
        <v>8</v>
      </c>
      <c r="J144" s="3">
        <f t="shared" si="144"/>
        <v>81</v>
      </c>
      <c r="K144" s="3">
        <f t="shared" si="144"/>
        <v>7</v>
      </c>
      <c r="L144" s="3">
        <f t="shared" si="144"/>
        <v>32</v>
      </c>
      <c r="M144" s="3">
        <f t="shared" si="144"/>
        <v>66</v>
      </c>
      <c r="N144" s="3"/>
      <c r="O144" s="3"/>
      <c r="P144" s="3">
        <v>69.0</v>
      </c>
      <c r="Q144" s="3">
        <v>30.0</v>
      </c>
      <c r="R144" s="3">
        <v>15.0</v>
      </c>
      <c r="S144" s="3">
        <v>32.0</v>
      </c>
      <c r="T144" s="3">
        <v>18.0</v>
      </c>
      <c r="U144" s="3"/>
      <c r="V144" s="3"/>
      <c r="W144" s="3"/>
      <c r="X144" s="3"/>
      <c r="Y144" s="3"/>
      <c r="Z144" s="3"/>
      <c r="AA144" s="3"/>
      <c r="AB144" s="3"/>
      <c r="AC144" s="3"/>
      <c r="AD144" s="3">
        <f t="shared" si="3"/>
        <v>81</v>
      </c>
      <c r="AE144" s="3"/>
      <c r="AF144" s="3"/>
      <c r="AG144" s="3"/>
      <c r="AH144" s="3">
        <f t="shared" si="4"/>
        <v>69</v>
      </c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>
      <c r="A145" s="9"/>
      <c r="B145" s="4" t="s">
        <v>135</v>
      </c>
      <c r="C145" s="3">
        <f>IFERROR(__xludf.DUMMYFUNCTION("IFERROR(SPLIT(B145,"" ""),)"),86.0)</f>
        <v>86</v>
      </c>
      <c r="D145" s="3">
        <f>IFERROR(__xludf.DUMMYFUNCTION("""COMPUTED_VALUE"""),92.0)</f>
        <v>92</v>
      </c>
      <c r="E145" s="3">
        <f>IFERROR(__xludf.DUMMYFUNCTION("""COMPUTED_VALUE"""),19.0)</f>
        <v>19</v>
      </c>
      <c r="F145" s="3">
        <f>IFERROR(__xludf.DUMMYFUNCTION("""COMPUTED_VALUE"""),90.0)</f>
        <v>90</v>
      </c>
      <c r="G145" s="3">
        <f>IFERROR(__xludf.DUMMYFUNCTION("""COMPUTED_VALUE"""),2.0)</f>
        <v>2</v>
      </c>
      <c r="H145" s="3"/>
      <c r="I145" s="3">
        <f t="shared" ref="I145:M145" si="145">if(not(isblank(C145)),IFERROR(MATCH(VLOOKUP(C145,$A:$A,1,FALSE),$A:$A,0),),)</f>
        <v>96</v>
      </c>
      <c r="J145" s="3">
        <f t="shared" si="145"/>
        <v>10</v>
      </c>
      <c r="K145" s="3">
        <f t="shared" si="145"/>
        <v>49</v>
      </c>
      <c r="L145" s="3">
        <f t="shared" si="145"/>
        <v>18</v>
      </c>
      <c r="M145" s="3">
        <f t="shared" si="145"/>
        <v>44</v>
      </c>
      <c r="N145" s="3"/>
      <c r="O145" s="3"/>
      <c r="P145" s="3">
        <v>22.0</v>
      </c>
      <c r="Q145" s="3">
        <v>4.0</v>
      </c>
      <c r="R145" s="3">
        <v>101.0</v>
      </c>
      <c r="S145" s="3">
        <v>66.0</v>
      </c>
      <c r="T145" s="3">
        <v>44.0</v>
      </c>
      <c r="U145" s="3"/>
      <c r="V145" s="3"/>
      <c r="W145" s="3"/>
      <c r="X145" s="3"/>
      <c r="Y145" s="3"/>
      <c r="Z145" s="3"/>
      <c r="AA145" s="3"/>
      <c r="AB145" s="3"/>
      <c r="AC145" s="3"/>
      <c r="AD145" s="3">
        <f t="shared" si="3"/>
        <v>96</v>
      </c>
      <c r="AE145" s="3"/>
      <c r="AF145" s="3"/>
      <c r="AG145" s="3"/>
      <c r="AH145" s="3">
        <f t="shared" si="4"/>
        <v>101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>
      <c r="A146" s="9"/>
      <c r="B146" s="3"/>
      <c r="C146" s="3" t="str">
        <f>IFERROR(__xludf.DUMMYFUNCTION("IFERROR(SPLIT(B146,"" ""),)"),"")</f>
        <v/>
      </c>
      <c r="D146" s="3"/>
      <c r="E146" s="3"/>
      <c r="F146" s="3"/>
      <c r="G146" s="3"/>
      <c r="H146" s="3"/>
      <c r="I146" s="3" t="str">
        <f t="shared" ref="I146:M146" si="146">if(not(isblank(C146)),IFERROR(MATCH(VLOOKUP(C146,$A:$A,1,FALSE),$A:$A,0),),)</f>
        <v/>
      </c>
      <c r="J146" s="3" t="str">
        <f t="shared" si="146"/>
        <v/>
      </c>
      <c r="K146" s="3" t="str">
        <f t="shared" si="146"/>
        <v/>
      </c>
      <c r="L146" s="3" t="str">
        <f t="shared" si="146"/>
        <v/>
      </c>
      <c r="M146" s="3" t="str">
        <f t="shared" si="146"/>
        <v/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 t="str">
        <f t="shared" si="3"/>
        <v/>
      </c>
      <c r="AE146" s="3"/>
      <c r="AF146" s="3"/>
      <c r="AG146" s="3"/>
      <c r="AH146" s="3" t="str">
        <f t="shared" si="4"/>
        <v/>
      </c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>
      <c r="A147" s="9"/>
      <c r="B147" s="4" t="s">
        <v>136</v>
      </c>
      <c r="C147" s="3">
        <f>IFERROR(__xludf.DUMMYFUNCTION("IFERROR(SPLIT(B147,"" ""),)"),5.0)</f>
        <v>5</v>
      </c>
      <c r="D147" s="3">
        <f>IFERROR(__xludf.DUMMYFUNCTION("""COMPUTED_VALUE"""),36.0)</f>
        <v>36</v>
      </c>
      <c r="E147" s="3">
        <f>IFERROR(__xludf.DUMMYFUNCTION("""COMPUTED_VALUE"""),48.0)</f>
        <v>48</v>
      </c>
      <c r="F147" s="3">
        <f>IFERROR(__xludf.DUMMYFUNCTION("""COMPUTED_VALUE"""),66.0)</f>
        <v>66</v>
      </c>
      <c r="G147" s="3">
        <f>IFERROR(__xludf.DUMMYFUNCTION("""COMPUTED_VALUE"""),72.0)</f>
        <v>72</v>
      </c>
      <c r="H147" s="3"/>
      <c r="I147" s="3">
        <f t="shared" ref="I147:M147" si="147">if(not(isblank(C147)),IFERROR(MATCH(VLOOKUP(C147,$A:$A,1,FALSE),$A:$A,0),),)</f>
        <v>38</v>
      </c>
      <c r="J147" s="3">
        <f t="shared" si="147"/>
        <v>15</v>
      </c>
      <c r="K147" s="3">
        <f t="shared" si="147"/>
        <v>74</v>
      </c>
      <c r="L147" s="3">
        <f t="shared" si="147"/>
        <v>88</v>
      </c>
      <c r="M147" s="3">
        <f t="shared" si="147"/>
        <v>48</v>
      </c>
      <c r="N147" s="3"/>
      <c r="O147" s="3"/>
      <c r="P147" s="3">
        <f t="array" ref="P147:T151">TRANSPOSE(I147:M151)</f>
        <v>38</v>
      </c>
      <c r="Q147" s="3">
        <v>22.0</v>
      </c>
      <c r="R147" s="3">
        <v>99.0</v>
      </c>
      <c r="S147" s="3">
        <v>4.0</v>
      </c>
      <c r="T147" s="3">
        <v>91.0</v>
      </c>
      <c r="U147" s="3"/>
      <c r="V147" s="3"/>
      <c r="W147" s="3"/>
      <c r="X147" s="3">
        <f t="array" ref="X147">SUM(IF(I147:M151&gt;$AP$3,C147:G151,))*$AP$4</f>
        <v>61415</v>
      </c>
      <c r="Y147" s="3"/>
      <c r="Z147" s="3"/>
      <c r="AA147" s="3"/>
      <c r="AB147" s="10">
        <f t="array" ref="AB147">SUM(IF(I147:M151&gt;$AS$3,C147:G151,))*$AS$4</f>
        <v>10472</v>
      </c>
      <c r="AC147" s="3"/>
      <c r="AD147" s="3">
        <f t="shared" si="3"/>
        <v>88</v>
      </c>
      <c r="AE147" s="3"/>
      <c r="AF147" s="3"/>
      <c r="AG147" s="3"/>
      <c r="AH147" s="3">
        <f t="shared" si="4"/>
        <v>99</v>
      </c>
      <c r="AI147" s="3"/>
      <c r="AJ147" s="3">
        <f>min(AD147:AH151)</f>
        <v>71</v>
      </c>
      <c r="AK147" s="3"/>
      <c r="AL147" s="3"/>
      <c r="AM147" s="3"/>
      <c r="AN147" s="3"/>
      <c r="AO147" s="3"/>
      <c r="AP147" s="3"/>
      <c r="AQ147" s="3"/>
      <c r="AR147" s="3"/>
      <c r="AS147" s="3"/>
    </row>
    <row r="148">
      <c r="A148" s="9"/>
      <c r="B148" s="4" t="s">
        <v>137</v>
      </c>
      <c r="C148" s="3">
        <f>IFERROR(__xludf.DUMMYFUNCTION("IFERROR(SPLIT(B148,"" ""),)"),44.0)</f>
        <v>44</v>
      </c>
      <c r="D148" s="3">
        <f>IFERROR(__xludf.DUMMYFUNCTION("""COMPUTED_VALUE"""),98.0)</f>
        <v>98</v>
      </c>
      <c r="E148" s="3">
        <f>IFERROR(__xludf.DUMMYFUNCTION("""COMPUTED_VALUE"""),87.0)</f>
        <v>87</v>
      </c>
      <c r="F148" s="3">
        <f>IFERROR(__xludf.DUMMYFUNCTION("""COMPUTED_VALUE"""),24.0)</f>
        <v>24</v>
      </c>
      <c r="G148" s="3">
        <f>IFERROR(__xludf.DUMMYFUNCTION("""COMPUTED_VALUE"""),79.0)</f>
        <v>79</v>
      </c>
      <c r="H148" s="3"/>
      <c r="I148" s="3">
        <f t="shared" ref="I148:M148" si="148">if(not(isblank(C148)),IFERROR(MATCH(VLOOKUP(C148,$A:$A,1,FALSE),$A:$A,0),),)</f>
        <v>22</v>
      </c>
      <c r="J148" s="3">
        <f t="shared" si="148"/>
        <v>64</v>
      </c>
      <c r="K148" s="3">
        <f t="shared" si="148"/>
        <v>71</v>
      </c>
      <c r="L148" s="3">
        <f t="shared" si="148"/>
        <v>58</v>
      </c>
      <c r="M148" s="3">
        <f t="shared" si="148"/>
        <v>62</v>
      </c>
      <c r="N148" s="3"/>
      <c r="O148" s="3"/>
      <c r="P148" s="3">
        <v>15.0</v>
      </c>
      <c r="Q148" s="3">
        <v>64.0</v>
      </c>
      <c r="R148" s="3">
        <v>49.0</v>
      </c>
      <c r="S148" s="3">
        <v>20.0</v>
      </c>
      <c r="T148" s="3">
        <v>101.0</v>
      </c>
      <c r="U148" s="3"/>
      <c r="V148" s="3"/>
      <c r="W148" s="3"/>
      <c r="X148" s="3"/>
      <c r="Y148" s="3"/>
      <c r="Z148" s="3"/>
      <c r="AA148" s="3"/>
      <c r="AB148" s="3"/>
      <c r="AC148" s="3"/>
      <c r="AD148" s="3">
        <f t="shared" si="3"/>
        <v>71</v>
      </c>
      <c r="AE148" s="3"/>
      <c r="AF148" s="3"/>
      <c r="AG148" s="3"/>
      <c r="AH148" s="3">
        <f t="shared" si="4"/>
        <v>101</v>
      </c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>
      <c r="A149" s="9"/>
      <c r="B149" s="4" t="s">
        <v>138</v>
      </c>
      <c r="C149" s="3">
        <f>IFERROR(__xludf.DUMMYFUNCTION("IFERROR(SPLIT(B149,"" ""),)"),60.0)</f>
        <v>60</v>
      </c>
      <c r="D149" s="3">
        <f>IFERROR(__xludf.DUMMYFUNCTION("""COMPUTED_VALUE"""),19.0)</f>
        <v>19</v>
      </c>
      <c r="E149" s="3">
        <f>IFERROR(__xludf.DUMMYFUNCTION("""COMPUTED_VALUE"""),3.0)</f>
        <v>3</v>
      </c>
      <c r="F149" s="3">
        <f>IFERROR(__xludf.DUMMYFUNCTION("""COMPUTED_VALUE"""),15.0)</f>
        <v>15</v>
      </c>
      <c r="G149" s="3">
        <f>IFERROR(__xludf.DUMMYFUNCTION("""COMPUTED_VALUE"""),47.0)</f>
        <v>47</v>
      </c>
      <c r="H149" s="3"/>
      <c r="I149" s="3">
        <f t="shared" ref="I149:M149" si="149">if(not(isblank(C149)),IFERROR(MATCH(VLOOKUP(C149,$A:$A,1,FALSE),$A:$A,0),),)</f>
        <v>99</v>
      </c>
      <c r="J149" s="3">
        <f t="shared" si="149"/>
        <v>49</v>
      </c>
      <c r="K149" s="3">
        <f t="shared" si="149"/>
        <v>50</v>
      </c>
      <c r="L149" s="3">
        <f t="shared" si="149"/>
        <v>100</v>
      </c>
      <c r="M149" s="3">
        <f t="shared" si="149"/>
        <v>26</v>
      </c>
      <c r="N149" s="3"/>
      <c r="O149" s="3"/>
      <c r="P149" s="3">
        <v>74.0</v>
      </c>
      <c r="Q149" s="3">
        <v>71.0</v>
      </c>
      <c r="R149" s="3">
        <v>50.0</v>
      </c>
      <c r="S149" s="3">
        <v>16.0</v>
      </c>
      <c r="T149" s="3">
        <v>24.0</v>
      </c>
      <c r="U149" s="3"/>
      <c r="V149" s="3"/>
      <c r="W149" s="3"/>
      <c r="X149" s="3"/>
      <c r="Y149" s="3"/>
      <c r="Z149" s="3"/>
      <c r="AA149" s="3"/>
      <c r="AB149" s="3"/>
      <c r="AC149" s="3"/>
      <c r="AD149" s="3">
        <f t="shared" si="3"/>
        <v>100</v>
      </c>
      <c r="AE149" s="3"/>
      <c r="AF149" s="3"/>
      <c r="AG149" s="3"/>
      <c r="AH149" s="3">
        <f t="shared" si="4"/>
        <v>74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>
      <c r="A150" s="9"/>
      <c r="B150" s="4" t="s">
        <v>139</v>
      </c>
      <c r="C150" s="3">
        <f>IFERROR(__xludf.DUMMYFUNCTION("IFERROR(SPLIT(B150,"" ""),)"),42.0)</f>
        <v>42</v>
      </c>
      <c r="D150" s="3">
        <f>IFERROR(__xludf.DUMMYFUNCTION("""COMPUTED_VALUE"""),25.0)</f>
        <v>25</v>
      </c>
      <c r="E150" s="3">
        <f>IFERROR(__xludf.DUMMYFUNCTION("""COMPUTED_VALUE"""),93.0)</f>
        <v>93</v>
      </c>
      <c r="F150" s="3">
        <f>IFERROR(__xludf.DUMMYFUNCTION("""COMPUTED_VALUE"""),57.0)</f>
        <v>57</v>
      </c>
      <c r="G150" s="3">
        <f>IFERROR(__xludf.DUMMYFUNCTION("""COMPUTED_VALUE"""),88.0)</f>
        <v>88</v>
      </c>
      <c r="H150" s="3"/>
      <c r="I150" s="3">
        <f t="shared" ref="I150:M150" si="150">if(not(isblank(C150)),IFERROR(MATCH(VLOOKUP(C150,$A:$A,1,FALSE),$A:$A,0),),)</f>
        <v>4</v>
      </c>
      <c r="J150" s="3">
        <f t="shared" si="150"/>
        <v>20</v>
      </c>
      <c r="K150" s="3">
        <f t="shared" si="150"/>
        <v>16</v>
      </c>
      <c r="L150" s="3">
        <f t="shared" si="150"/>
        <v>42</v>
      </c>
      <c r="M150" s="3">
        <f t="shared" si="150"/>
        <v>82</v>
      </c>
      <c r="N150" s="3"/>
      <c r="O150" s="3"/>
      <c r="P150" s="3">
        <v>88.0</v>
      </c>
      <c r="Q150" s="3">
        <v>58.0</v>
      </c>
      <c r="R150" s="3">
        <v>100.0</v>
      </c>
      <c r="S150" s="3">
        <v>42.0</v>
      </c>
      <c r="T150" s="3">
        <v>51.0</v>
      </c>
      <c r="U150" s="3"/>
      <c r="V150" s="3"/>
      <c r="W150" s="3"/>
      <c r="X150" s="3"/>
      <c r="Y150" s="3"/>
      <c r="Z150" s="3"/>
      <c r="AA150" s="3"/>
      <c r="AB150" s="3"/>
      <c r="AC150" s="3"/>
      <c r="AD150" s="3">
        <f t="shared" si="3"/>
        <v>82</v>
      </c>
      <c r="AE150" s="3"/>
      <c r="AF150" s="3"/>
      <c r="AG150" s="3"/>
      <c r="AH150" s="3">
        <f t="shared" si="4"/>
        <v>100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>
      <c r="A151" s="9"/>
      <c r="B151" s="4" t="s">
        <v>140</v>
      </c>
      <c r="C151" s="3">
        <f>IFERROR(__xludf.DUMMYFUNCTION("IFERROR(SPLIT(B151,"" ""),)"),32.0)</f>
        <v>32</v>
      </c>
      <c r="D151" s="3">
        <f>IFERROR(__xludf.DUMMYFUNCTION("""COMPUTED_VALUE"""),14.0)</f>
        <v>14</v>
      </c>
      <c r="E151" s="3">
        <f>IFERROR(__xludf.DUMMYFUNCTION("""COMPUTED_VALUE"""),62.0)</f>
        <v>62</v>
      </c>
      <c r="F151" s="3">
        <f>IFERROR(__xludf.DUMMYFUNCTION("""COMPUTED_VALUE"""),64.0)</f>
        <v>64</v>
      </c>
      <c r="G151" s="3">
        <f>IFERROR(__xludf.DUMMYFUNCTION("""COMPUTED_VALUE"""),34.0)</f>
        <v>34</v>
      </c>
      <c r="H151" s="3"/>
      <c r="I151" s="3">
        <f t="shared" ref="I151:M151" si="151">if(not(isblank(C151)),IFERROR(MATCH(VLOOKUP(C151,$A:$A,1,FALSE),$A:$A,0),),)</f>
        <v>91</v>
      </c>
      <c r="J151" s="3">
        <f t="shared" si="151"/>
        <v>101</v>
      </c>
      <c r="K151" s="3">
        <f t="shared" si="151"/>
        <v>24</v>
      </c>
      <c r="L151" s="3">
        <f t="shared" si="151"/>
        <v>51</v>
      </c>
      <c r="M151" s="3">
        <f t="shared" si="151"/>
        <v>36</v>
      </c>
      <c r="N151" s="3"/>
      <c r="O151" s="3"/>
      <c r="P151" s="3">
        <v>48.0</v>
      </c>
      <c r="Q151" s="3">
        <v>62.0</v>
      </c>
      <c r="R151" s="3">
        <v>26.0</v>
      </c>
      <c r="S151" s="3">
        <v>82.0</v>
      </c>
      <c r="T151" s="3">
        <v>36.0</v>
      </c>
      <c r="U151" s="3"/>
      <c r="V151" s="3"/>
      <c r="W151" s="3"/>
      <c r="X151" s="3"/>
      <c r="Y151" s="3"/>
      <c r="Z151" s="3"/>
      <c r="AA151" s="3"/>
      <c r="AB151" s="3"/>
      <c r="AC151" s="3"/>
      <c r="AD151" s="3">
        <f t="shared" si="3"/>
        <v>101</v>
      </c>
      <c r="AE151" s="3"/>
      <c r="AF151" s="3"/>
      <c r="AG151" s="3"/>
      <c r="AH151" s="3">
        <f t="shared" si="4"/>
        <v>82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>
      <c r="A152" s="9"/>
      <c r="B152" s="3"/>
      <c r="C152" s="3" t="str">
        <f>IFERROR(__xludf.DUMMYFUNCTION("IFERROR(SPLIT(B152,"" ""),)"),"")</f>
        <v/>
      </c>
      <c r="D152" s="3"/>
      <c r="E152" s="3"/>
      <c r="F152" s="3"/>
      <c r="G152" s="3"/>
      <c r="H152" s="3"/>
      <c r="I152" s="3" t="str">
        <f t="shared" ref="I152:M152" si="152">if(not(isblank(C152)),IFERROR(MATCH(VLOOKUP(C152,$A:$A,1,FALSE),$A:$A,0),),)</f>
        <v/>
      </c>
      <c r="J152" s="3" t="str">
        <f t="shared" si="152"/>
        <v/>
      </c>
      <c r="K152" s="3" t="str">
        <f t="shared" si="152"/>
        <v/>
      </c>
      <c r="L152" s="3" t="str">
        <f t="shared" si="152"/>
        <v/>
      </c>
      <c r="M152" s="3" t="str">
        <f t="shared" si="152"/>
        <v/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 t="str">
        <f t="shared" si="3"/>
        <v/>
      </c>
      <c r="AE152" s="3"/>
      <c r="AF152" s="3"/>
      <c r="AG152" s="3"/>
      <c r="AH152" s="3" t="str">
        <f t="shared" si="4"/>
        <v/>
      </c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>
      <c r="A153" s="9"/>
      <c r="B153" s="4" t="s">
        <v>141</v>
      </c>
      <c r="C153" s="3">
        <f>IFERROR(__xludf.DUMMYFUNCTION("IFERROR(SPLIT(B153,"" ""),)"),65.0)</f>
        <v>65</v>
      </c>
      <c r="D153" s="3">
        <f>IFERROR(__xludf.DUMMYFUNCTION("""COMPUTED_VALUE"""),72.0)</f>
        <v>72</v>
      </c>
      <c r="E153" s="3">
        <f>IFERROR(__xludf.DUMMYFUNCTION("""COMPUTED_VALUE"""),80.0)</f>
        <v>80</v>
      </c>
      <c r="F153" s="3">
        <f>IFERROR(__xludf.DUMMYFUNCTION("""COMPUTED_VALUE"""),96.0)</f>
        <v>96</v>
      </c>
      <c r="G153" s="3">
        <f>IFERROR(__xludf.DUMMYFUNCTION("""COMPUTED_VALUE"""),20.0)</f>
        <v>20</v>
      </c>
      <c r="H153" s="3"/>
      <c r="I153" s="3">
        <f t="shared" ref="I153:M153" si="153">if(not(isblank(C153)),IFERROR(MATCH(VLOOKUP(C153,$A:$A,1,FALSE),$A:$A,0),),)</f>
        <v>52</v>
      </c>
      <c r="J153" s="3">
        <f t="shared" si="153"/>
        <v>48</v>
      </c>
      <c r="K153" s="3">
        <f t="shared" si="153"/>
        <v>27</v>
      </c>
      <c r="L153" s="3">
        <f t="shared" si="153"/>
        <v>84</v>
      </c>
      <c r="M153" s="3">
        <f t="shared" si="153"/>
        <v>32</v>
      </c>
      <c r="N153" s="3"/>
      <c r="O153" s="3"/>
      <c r="P153" s="3">
        <f t="array" ref="P153:T157">TRANSPOSE(I153:M157)</f>
        <v>52</v>
      </c>
      <c r="Q153" s="3">
        <v>53.0</v>
      </c>
      <c r="R153" s="3">
        <v>41.0</v>
      </c>
      <c r="S153" s="3">
        <v>35.0</v>
      </c>
      <c r="T153" s="3">
        <v>101.0</v>
      </c>
      <c r="U153" s="3"/>
      <c r="V153" s="3"/>
      <c r="W153" s="3"/>
      <c r="X153" s="3">
        <f t="array" ref="X153">SUM(IF(I153:M157&gt;$AP$3,C153:G157,))*$AP$4</f>
        <v>69083</v>
      </c>
      <c r="Y153" s="3"/>
      <c r="Z153" s="3"/>
      <c r="AA153" s="3"/>
      <c r="AB153" s="10">
        <f t="array" ref="AB153">SUM(IF(I153:M157&gt;$AS$3,C153:G157,))*$AS$4</f>
        <v>14224</v>
      </c>
      <c r="AC153" s="3"/>
      <c r="AD153" s="3">
        <f t="shared" si="3"/>
        <v>84</v>
      </c>
      <c r="AE153" s="3"/>
      <c r="AF153" s="3"/>
      <c r="AG153" s="3"/>
      <c r="AH153" s="3">
        <f t="shared" si="4"/>
        <v>101</v>
      </c>
      <c r="AI153" s="3"/>
      <c r="AJ153" s="3">
        <f>min(AD153:AH157)</f>
        <v>84</v>
      </c>
      <c r="AK153" s="3"/>
      <c r="AL153" s="3"/>
      <c r="AM153" s="3"/>
      <c r="AN153" s="3"/>
      <c r="AO153" s="3"/>
      <c r="AP153" s="3"/>
      <c r="AQ153" s="3"/>
      <c r="AR153" s="3"/>
      <c r="AS153" s="3"/>
    </row>
    <row r="154">
      <c r="A154" s="9"/>
      <c r="B154" s="4" t="s">
        <v>142</v>
      </c>
      <c r="C154" s="3">
        <f>IFERROR(__xludf.DUMMYFUNCTION("IFERROR(SPLIT(B154,"" ""),)"),82.0)</f>
        <v>82</v>
      </c>
      <c r="D154" s="3">
        <f>IFERROR(__xludf.DUMMYFUNCTION("""COMPUTED_VALUE"""),38.0)</f>
        <v>38</v>
      </c>
      <c r="E154" s="3">
        <f>IFERROR(__xludf.DUMMYFUNCTION("""COMPUTED_VALUE"""),52.0)</f>
        <v>52</v>
      </c>
      <c r="F154" s="3">
        <f>IFERROR(__xludf.DUMMYFUNCTION("""COMPUTED_VALUE"""),19.0)</f>
        <v>19</v>
      </c>
      <c r="G154" s="3">
        <f>IFERROR(__xludf.DUMMYFUNCTION("""COMPUTED_VALUE"""),29.0)</f>
        <v>29</v>
      </c>
      <c r="H154" s="3"/>
      <c r="I154" s="3">
        <f t="shared" ref="I154:M154" si="154">if(not(isblank(C154)),IFERROR(MATCH(VLOOKUP(C154,$A:$A,1,FALSE),$A:$A,0),),)</f>
        <v>53</v>
      </c>
      <c r="J154" s="3">
        <f t="shared" si="154"/>
        <v>89</v>
      </c>
      <c r="K154" s="3">
        <f t="shared" si="154"/>
        <v>39</v>
      </c>
      <c r="L154" s="3">
        <f t="shared" si="154"/>
        <v>49</v>
      </c>
      <c r="M154" s="3">
        <f t="shared" si="154"/>
        <v>85</v>
      </c>
      <c r="N154" s="3"/>
      <c r="O154" s="3"/>
      <c r="P154" s="3">
        <v>48.0</v>
      </c>
      <c r="Q154" s="3">
        <v>89.0</v>
      </c>
      <c r="R154" s="3">
        <v>92.0</v>
      </c>
      <c r="S154" s="3">
        <v>79.0</v>
      </c>
      <c r="T154" s="3">
        <v>80.0</v>
      </c>
      <c r="U154" s="3"/>
      <c r="V154" s="3"/>
      <c r="W154" s="3"/>
      <c r="X154" s="3"/>
      <c r="Y154" s="3"/>
      <c r="Z154" s="3"/>
      <c r="AA154" s="3"/>
      <c r="AB154" s="3"/>
      <c r="AC154" s="3"/>
      <c r="AD154" s="3">
        <f t="shared" si="3"/>
        <v>89</v>
      </c>
      <c r="AE154" s="3"/>
      <c r="AF154" s="3"/>
      <c r="AG154" s="3"/>
      <c r="AH154" s="3">
        <f t="shared" si="4"/>
        <v>92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>
      <c r="A155" s="9"/>
      <c r="B155" s="4" t="s">
        <v>143</v>
      </c>
      <c r="C155" s="3">
        <f>IFERROR(__xludf.DUMMYFUNCTION("IFERROR(SPLIT(B155,"" ""),)"),39.0)</f>
        <v>39</v>
      </c>
      <c r="D155" s="3">
        <f>IFERROR(__xludf.DUMMYFUNCTION("""COMPUTED_VALUE"""),70.0)</f>
        <v>70</v>
      </c>
      <c r="E155" s="3">
        <f>IFERROR(__xludf.DUMMYFUNCTION("""COMPUTED_VALUE"""),95.0)</f>
        <v>95</v>
      </c>
      <c r="F155" s="3">
        <f>IFERROR(__xludf.DUMMYFUNCTION("""COMPUTED_VALUE"""),54.0)</f>
        <v>54</v>
      </c>
      <c r="G155" s="3">
        <f>IFERROR(__xludf.DUMMYFUNCTION("""COMPUTED_VALUE"""),84.0)</f>
        <v>84</v>
      </c>
      <c r="H155" s="3"/>
      <c r="I155" s="3">
        <f t="shared" ref="I155:M155" si="155">if(not(isblank(C155)),IFERROR(MATCH(VLOOKUP(C155,$A:$A,1,FALSE),$A:$A,0),),)</f>
        <v>41</v>
      </c>
      <c r="J155" s="3">
        <f t="shared" si="155"/>
        <v>92</v>
      </c>
      <c r="K155" s="3">
        <f t="shared" si="155"/>
        <v>5</v>
      </c>
      <c r="L155" s="3">
        <f t="shared" si="155"/>
        <v>68</v>
      </c>
      <c r="M155" s="3">
        <f t="shared" si="155"/>
        <v>95</v>
      </c>
      <c r="N155" s="3"/>
      <c r="O155" s="3"/>
      <c r="P155" s="3">
        <v>27.0</v>
      </c>
      <c r="Q155" s="3">
        <v>39.0</v>
      </c>
      <c r="R155" s="3">
        <v>5.0</v>
      </c>
      <c r="S155" s="3">
        <v>91.0</v>
      </c>
      <c r="T155" s="3">
        <v>75.0</v>
      </c>
      <c r="U155" s="3"/>
      <c r="V155" s="3"/>
      <c r="W155" s="3"/>
      <c r="X155" s="3"/>
      <c r="Y155" s="3"/>
      <c r="Z155" s="3"/>
      <c r="AA155" s="3"/>
      <c r="AB155" s="3"/>
      <c r="AC155" s="3"/>
      <c r="AD155" s="3">
        <f t="shared" si="3"/>
        <v>95</v>
      </c>
      <c r="AE155" s="3"/>
      <c r="AF155" s="3"/>
      <c r="AG155" s="3"/>
      <c r="AH155" s="3">
        <f t="shared" si="4"/>
        <v>91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>
      <c r="A156" s="9"/>
      <c r="B156" s="4" t="s">
        <v>144</v>
      </c>
      <c r="C156" s="3">
        <f>IFERROR(__xludf.DUMMYFUNCTION("IFERROR(SPLIT(B156,"" ""),)"),71.0)</f>
        <v>71</v>
      </c>
      <c r="D156" s="3">
        <f>IFERROR(__xludf.DUMMYFUNCTION("""COMPUTED_VALUE"""),85.0)</f>
        <v>85</v>
      </c>
      <c r="E156" s="3">
        <f>IFERROR(__xludf.DUMMYFUNCTION("""COMPUTED_VALUE"""),32.0)</f>
        <v>32</v>
      </c>
      <c r="F156" s="3">
        <f>IFERROR(__xludf.DUMMYFUNCTION("""COMPUTED_VALUE"""),16.0)</f>
        <v>16</v>
      </c>
      <c r="G156" s="3">
        <f>IFERROR(__xludf.DUMMYFUNCTION("""COMPUTED_VALUE"""),92.0)</f>
        <v>92</v>
      </c>
      <c r="H156" s="3"/>
      <c r="I156" s="3">
        <f t="shared" ref="I156:M156" si="156">if(not(isblank(C156)),IFERROR(MATCH(VLOOKUP(C156,$A:$A,1,FALSE),$A:$A,0),),)</f>
        <v>35</v>
      </c>
      <c r="J156" s="3">
        <f t="shared" si="156"/>
        <v>79</v>
      </c>
      <c r="K156" s="3">
        <f t="shared" si="156"/>
        <v>91</v>
      </c>
      <c r="L156" s="3">
        <f t="shared" si="156"/>
        <v>90</v>
      </c>
      <c r="M156" s="3">
        <f t="shared" si="156"/>
        <v>10</v>
      </c>
      <c r="N156" s="3"/>
      <c r="O156" s="3"/>
      <c r="P156" s="3">
        <v>84.0</v>
      </c>
      <c r="Q156" s="3">
        <v>49.0</v>
      </c>
      <c r="R156" s="3">
        <v>68.0</v>
      </c>
      <c r="S156" s="3">
        <v>90.0</v>
      </c>
      <c r="T156" s="3">
        <v>28.0</v>
      </c>
      <c r="U156" s="3"/>
      <c r="V156" s="3"/>
      <c r="W156" s="3"/>
      <c r="X156" s="3"/>
      <c r="Y156" s="3"/>
      <c r="Z156" s="3"/>
      <c r="AA156" s="3"/>
      <c r="AB156" s="3"/>
      <c r="AC156" s="3"/>
      <c r="AD156" s="3">
        <f t="shared" si="3"/>
        <v>91</v>
      </c>
      <c r="AE156" s="3"/>
      <c r="AF156" s="3"/>
      <c r="AG156" s="3"/>
      <c r="AH156" s="3">
        <f t="shared" si="4"/>
        <v>90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>
      <c r="A157" s="9"/>
      <c r="B157" s="4" t="s">
        <v>145</v>
      </c>
      <c r="C157" s="3">
        <f>IFERROR(__xludf.DUMMYFUNCTION("IFERROR(SPLIT(B157,"" ""),)"),14.0)</f>
        <v>14</v>
      </c>
      <c r="D157" s="3">
        <f>IFERROR(__xludf.DUMMYFUNCTION("""COMPUTED_VALUE"""),81.0)</f>
        <v>81</v>
      </c>
      <c r="E157" s="3">
        <f>IFERROR(__xludf.DUMMYFUNCTION("""COMPUTED_VALUE"""),28.0)</f>
        <v>28</v>
      </c>
      <c r="F157" s="3">
        <f>IFERROR(__xludf.DUMMYFUNCTION("""COMPUTED_VALUE"""),23.0)</f>
        <v>23</v>
      </c>
      <c r="G157" s="3">
        <f>IFERROR(__xludf.DUMMYFUNCTION("""COMPUTED_VALUE"""),17.0)</f>
        <v>17</v>
      </c>
      <c r="H157" s="3"/>
      <c r="I157" s="3">
        <f t="shared" ref="I157:M157" si="157">if(not(isblank(C157)),IFERROR(MATCH(VLOOKUP(C157,$A:$A,1,FALSE),$A:$A,0),),)</f>
        <v>101</v>
      </c>
      <c r="J157" s="3">
        <f t="shared" si="157"/>
        <v>80</v>
      </c>
      <c r="K157" s="3">
        <f t="shared" si="157"/>
        <v>75</v>
      </c>
      <c r="L157" s="3">
        <f t="shared" si="157"/>
        <v>28</v>
      </c>
      <c r="M157" s="3">
        <f t="shared" si="157"/>
        <v>43</v>
      </c>
      <c r="N157" s="3"/>
      <c r="O157" s="3"/>
      <c r="P157" s="3">
        <v>32.0</v>
      </c>
      <c r="Q157" s="3">
        <v>85.0</v>
      </c>
      <c r="R157" s="3">
        <v>95.0</v>
      </c>
      <c r="S157" s="3">
        <v>10.0</v>
      </c>
      <c r="T157" s="3">
        <v>43.0</v>
      </c>
      <c r="U157" s="3"/>
      <c r="V157" s="3"/>
      <c r="W157" s="3"/>
      <c r="X157" s="3"/>
      <c r="Y157" s="3"/>
      <c r="Z157" s="3"/>
      <c r="AA157" s="3"/>
      <c r="AB157" s="3"/>
      <c r="AC157" s="3"/>
      <c r="AD157" s="3">
        <f t="shared" si="3"/>
        <v>101</v>
      </c>
      <c r="AE157" s="3"/>
      <c r="AF157" s="3"/>
      <c r="AG157" s="3"/>
      <c r="AH157" s="3">
        <f t="shared" si="4"/>
        <v>95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>
      <c r="A158" s="9"/>
      <c r="B158" s="3"/>
      <c r="C158" s="3" t="str">
        <f>IFERROR(__xludf.DUMMYFUNCTION("IFERROR(SPLIT(B158,"" ""),)"),"")</f>
        <v/>
      </c>
      <c r="D158" s="3"/>
      <c r="E158" s="3"/>
      <c r="F158" s="3"/>
      <c r="G158" s="3"/>
      <c r="H158" s="3"/>
      <c r="I158" s="3" t="str">
        <f t="shared" ref="I158:M158" si="158">if(not(isblank(C158)),IFERROR(MATCH(VLOOKUP(C158,$A:$A,1,FALSE),$A:$A,0),),)</f>
        <v/>
      </c>
      <c r="J158" s="3" t="str">
        <f t="shared" si="158"/>
        <v/>
      </c>
      <c r="K158" s="3" t="str">
        <f t="shared" si="158"/>
        <v/>
      </c>
      <c r="L158" s="3" t="str">
        <f t="shared" si="158"/>
        <v/>
      </c>
      <c r="M158" s="3" t="str">
        <f t="shared" si="158"/>
        <v/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 t="str">
        <f t="shared" si="3"/>
        <v/>
      </c>
      <c r="AE158" s="3"/>
      <c r="AF158" s="3"/>
      <c r="AG158" s="3"/>
      <c r="AH158" s="3" t="str">
        <f t="shared" si="4"/>
        <v/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>
      <c r="A159" s="9"/>
      <c r="B159" s="4" t="s">
        <v>146</v>
      </c>
      <c r="C159" s="3">
        <f>IFERROR(__xludf.DUMMYFUNCTION("IFERROR(SPLIT(B159,"" ""),)"),20.0)</f>
        <v>20</v>
      </c>
      <c r="D159" s="3">
        <f>IFERROR(__xludf.DUMMYFUNCTION("""COMPUTED_VALUE"""),89.0)</f>
        <v>89</v>
      </c>
      <c r="E159" s="3">
        <f>IFERROR(__xludf.DUMMYFUNCTION("""COMPUTED_VALUE"""),61.0)</f>
        <v>61</v>
      </c>
      <c r="F159" s="3">
        <f>IFERROR(__xludf.DUMMYFUNCTION("""COMPUTED_VALUE"""),53.0)</f>
        <v>53</v>
      </c>
      <c r="G159" s="3">
        <f>IFERROR(__xludf.DUMMYFUNCTION("""COMPUTED_VALUE"""),83.0)</f>
        <v>83</v>
      </c>
      <c r="H159" s="3"/>
      <c r="I159" s="3">
        <f t="shared" ref="I159:M159" si="159">if(not(isblank(C159)),IFERROR(MATCH(VLOOKUP(C159,$A:$A,1,FALSE),$A:$A,0),),)</f>
        <v>32</v>
      </c>
      <c r="J159" s="3">
        <f t="shared" si="159"/>
        <v>76</v>
      </c>
      <c r="K159" s="3">
        <f t="shared" si="159"/>
        <v>30</v>
      </c>
      <c r="L159" s="3">
        <f t="shared" si="159"/>
        <v>78</v>
      </c>
      <c r="M159" s="3">
        <f t="shared" si="159"/>
        <v>13</v>
      </c>
      <c r="N159" s="3"/>
      <c r="O159" s="3"/>
      <c r="P159" s="3">
        <f t="array" ref="P159:T163">TRANSPOSE(I159:M163)</f>
        <v>32</v>
      </c>
      <c r="Q159" s="3">
        <v>71.0</v>
      </c>
      <c r="R159" s="3">
        <v>82.0</v>
      </c>
      <c r="S159" s="3">
        <v>99.0</v>
      </c>
      <c r="T159" s="3">
        <v>92.0</v>
      </c>
      <c r="U159" s="3"/>
      <c r="V159" s="3"/>
      <c r="W159" s="3"/>
      <c r="X159" s="3">
        <f t="array" ref="X159">SUM(IF(I159:M163&gt;$AP$3,C159:G163,))*$AP$4</f>
        <v>72207</v>
      </c>
      <c r="Y159" s="3"/>
      <c r="Z159" s="3"/>
      <c r="AA159" s="3"/>
      <c r="AB159" s="10">
        <f t="array" ref="AB159">SUM(IF(I159:M163&gt;$AS$3,C159:G163,))*$AS$4</f>
        <v>12432</v>
      </c>
      <c r="AC159" s="3"/>
      <c r="AD159" s="3">
        <f t="shared" si="3"/>
        <v>78</v>
      </c>
      <c r="AE159" s="3"/>
      <c r="AF159" s="3"/>
      <c r="AG159" s="3"/>
      <c r="AH159" s="3">
        <f t="shared" si="4"/>
        <v>99</v>
      </c>
      <c r="AI159" s="3"/>
      <c r="AJ159" s="3">
        <f>min(AD159:AH163)</f>
        <v>78</v>
      </c>
      <c r="AK159" s="3"/>
      <c r="AL159" s="3"/>
      <c r="AM159" s="3"/>
      <c r="AN159" s="3"/>
      <c r="AO159" s="3"/>
      <c r="AP159" s="3"/>
      <c r="AQ159" s="3"/>
      <c r="AR159" s="3"/>
      <c r="AS159" s="3"/>
    </row>
    <row r="160">
      <c r="A160" s="9"/>
      <c r="B160" s="4" t="s">
        <v>147</v>
      </c>
      <c r="C160" s="3">
        <f>IFERROR(__xludf.DUMMYFUNCTION("IFERROR(SPLIT(B160,"" ""),)"),87.0)</f>
        <v>87</v>
      </c>
      <c r="D160" s="3">
        <f>IFERROR(__xludf.DUMMYFUNCTION("""COMPUTED_VALUE"""),41.0)</f>
        <v>41</v>
      </c>
      <c r="E160" s="3">
        <f>IFERROR(__xludf.DUMMYFUNCTION("""COMPUTED_VALUE"""),13.0)</f>
        <v>13</v>
      </c>
      <c r="F160" s="3">
        <f>IFERROR(__xludf.DUMMYFUNCTION("""COMPUTED_VALUE"""),66.0)</f>
        <v>66</v>
      </c>
      <c r="G160" s="3">
        <f>IFERROR(__xludf.DUMMYFUNCTION("""COMPUTED_VALUE"""),78.0)</f>
        <v>78</v>
      </c>
      <c r="H160" s="3"/>
      <c r="I160" s="3">
        <f t="shared" ref="I160:M160" si="160">if(not(isblank(C160)),IFERROR(MATCH(VLOOKUP(C160,$A:$A,1,FALSE),$A:$A,0),),)</f>
        <v>71</v>
      </c>
      <c r="J160" s="3">
        <f t="shared" si="160"/>
        <v>25</v>
      </c>
      <c r="K160" s="3">
        <f t="shared" si="160"/>
        <v>7</v>
      </c>
      <c r="L160" s="3">
        <f t="shared" si="160"/>
        <v>88</v>
      </c>
      <c r="M160" s="3">
        <f t="shared" si="160"/>
        <v>67</v>
      </c>
      <c r="N160" s="3"/>
      <c r="O160" s="3"/>
      <c r="P160" s="3">
        <v>76.0</v>
      </c>
      <c r="Q160" s="3">
        <v>25.0</v>
      </c>
      <c r="R160" s="3">
        <v>40.0</v>
      </c>
      <c r="S160" s="3">
        <v>60.0</v>
      </c>
      <c r="T160" s="3">
        <v>81.0</v>
      </c>
      <c r="U160" s="3"/>
      <c r="V160" s="3"/>
      <c r="W160" s="3"/>
      <c r="X160" s="3"/>
      <c r="Y160" s="3"/>
      <c r="Z160" s="3"/>
      <c r="AA160" s="3"/>
      <c r="AB160" s="3"/>
      <c r="AC160" s="3"/>
      <c r="AD160" s="3">
        <f t="shared" si="3"/>
        <v>88</v>
      </c>
      <c r="AE160" s="3"/>
      <c r="AF160" s="3"/>
      <c r="AG160" s="3"/>
      <c r="AH160" s="3">
        <f t="shared" si="4"/>
        <v>81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>
      <c r="A161" s="9"/>
      <c r="B161" s="4" t="s">
        <v>148</v>
      </c>
      <c r="C161" s="3">
        <f>IFERROR(__xludf.DUMMYFUNCTION("IFERROR(SPLIT(B161,"" ""),)"),88.0)</f>
        <v>88</v>
      </c>
      <c r="D161" s="3">
        <f>IFERROR(__xludf.DUMMYFUNCTION("""COMPUTED_VALUE"""),22.0)</f>
        <v>22</v>
      </c>
      <c r="E161" s="3">
        <f>IFERROR(__xludf.DUMMYFUNCTION("""COMPUTED_VALUE"""),58.0)</f>
        <v>58</v>
      </c>
      <c r="F161" s="3">
        <f>IFERROR(__xludf.DUMMYFUNCTION("""COMPUTED_VALUE"""),56.0)</f>
        <v>56</v>
      </c>
      <c r="G161" s="3">
        <f>IFERROR(__xludf.DUMMYFUNCTION("""COMPUTED_VALUE"""),94.0)</f>
        <v>94</v>
      </c>
      <c r="H161" s="3"/>
      <c r="I161" s="3">
        <f t="shared" ref="I161:M161" si="161">if(not(isblank(C161)),IFERROR(MATCH(VLOOKUP(C161,$A:$A,1,FALSE),$A:$A,0),),)</f>
        <v>82</v>
      </c>
      <c r="J161" s="3">
        <f t="shared" si="161"/>
        <v>40</v>
      </c>
      <c r="K161" s="3">
        <f t="shared" si="161"/>
        <v>37</v>
      </c>
      <c r="L161" s="3">
        <f t="shared" si="161"/>
        <v>86</v>
      </c>
      <c r="M161" s="3">
        <f t="shared" si="161"/>
        <v>77</v>
      </c>
      <c r="N161" s="3"/>
      <c r="O161" s="3"/>
      <c r="P161" s="3">
        <v>30.0</v>
      </c>
      <c r="Q161" s="3">
        <v>7.0</v>
      </c>
      <c r="R161" s="3">
        <v>37.0</v>
      </c>
      <c r="S161" s="3">
        <v>100.0</v>
      </c>
      <c r="T161" s="3">
        <v>15.0</v>
      </c>
      <c r="U161" s="3"/>
      <c r="V161" s="3"/>
      <c r="W161" s="3"/>
      <c r="X161" s="3"/>
      <c r="Y161" s="3"/>
      <c r="Z161" s="3"/>
      <c r="AA161" s="3"/>
      <c r="AB161" s="3"/>
      <c r="AC161" s="3"/>
      <c r="AD161" s="3">
        <f t="shared" si="3"/>
        <v>86</v>
      </c>
      <c r="AE161" s="3"/>
      <c r="AF161" s="3"/>
      <c r="AG161" s="3"/>
      <c r="AH161" s="3">
        <f t="shared" si="4"/>
        <v>100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>
      <c r="A162" s="9"/>
      <c r="B162" s="4" t="s">
        <v>149</v>
      </c>
      <c r="C162" s="3">
        <f>IFERROR(__xludf.DUMMYFUNCTION("IFERROR(SPLIT(B162,"" ""),)"),60.0)</f>
        <v>60</v>
      </c>
      <c r="D162" s="3">
        <f>IFERROR(__xludf.DUMMYFUNCTION("""COMPUTED_VALUE"""),12.0)</f>
        <v>12</v>
      </c>
      <c r="E162" s="3">
        <f>IFERROR(__xludf.DUMMYFUNCTION("""COMPUTED_VALUE"""),15.0)</f>
        <v>15</v>
      </c>
      <c r="F162" s="3">
        <f>IFERROR(__xludf.DUMMYFUNCTION("""COMPUTED_VALUE"""),17.0)</f>
        <v>17</v>
      </c>
      <c r="G162" s="3">
        <f>IFERROR(__xludf.DUMMYFUNCTION("""COMPUTED_VALUE"""),28.0)</f>
        <v>28</v>
      </c>
      <c r="H162" s="3"/>
      <c r="I162" s="3">
        <f t="shared" ref="I162:M162" si="162">if(not(isblank(C162)),IFERROR(MATCH(VLOOKUP(C162,$A:$A,1,FALSE),$A:$A,0),),)</f>
        <v>99</v>
      </c>
      <c r="J162" s="3">
        <f t="shared" si="162"/>
        <v>60</v>
      </c>
      <c r="K162" s="3">
        <f t="shared" si="162"/>
        <v>100</v>
      </c>
      <c r="L162" s="3">
        <f t="shared" si="162"/>
        <v>43</v>
      </c>
      <c r="M162" s="3">
        <f t="shared" si="162"/>
        <v>75</v>
      </c>
      <c r="N162" s="3"/>
      <c r="O162" s="3"/>
      <c r="P162" s="3">
        <v>78.0</v>
      </c>
      <c r="Q162" s="3">
        <v>88.0</v>
      </c>
      <c r="R162" s="3">
        <v>86.0</v>
      </c>
      <c r="S162" s="3">
        <v>43.0</v>
      </c>
      <c r="T162" s="3">
        <v>51.0</v>
      </c>
      <c r="U162" s="3"/>
      <c r="V162" s="3"/>
      <c r="W162" s="3"/>
      <c r="X162" s="3"/>
      <c r="Y162" s="3"/>
      <c r="Z162" s="3"/>
      <c r="AA162" s="3"/>
      <c r="AB162" s="3"/>
      <c r="AC162" s="3"/>
      <c r="AD162" s="3">
        <f t="shared" si="3"/>
        <v>100</v>
      </c>
      <c r="AE162" s="3"/>
      <c r="AF162" s="3"/>
      <c r="AG162" s="3"/>
      <c r="AH162" s="3">
        <f t="shared" si="4"/>
        <v>88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>
      <c r="A163" s="9"/>
      <c r="B163" s="4" t="s">
        <v>150</v>
      </c>
      <c r="C163" s="3">
        <f>IFERROR(__xludf.DUMMYFUNCTION("IFERROR(SPLIT(B163,"" ""),)"),70.0)</f>
        <v>70</v>
      </c>
      <c r="D163" s="3">
        <f>IFERROR(__xludf.DUMMYFUNCTION("""COMPUTED_VALUE"""),49.0)</f>
        <v>49</v>
      </c>
      <c r="E163" s="3">
        <f>IFERROR(__xludf.DUMMYFUNCTION("""COMPUTED_VALUE"""),36.0)</f>
        <v>36</v>
      </c>
      <c r="F163" s="3">
        <f>IFERROR(__xludf.DUMMYFUNCTION("""COMPUTED_VALUE"""),64.0)</f>
        <v>64</v>
      </c>
      <c r="G163" s="3">
        <f>IFERROR(__xludf.DUMMYFUNCTION("""COMPUTED_VALUE"""),11.0)</f>
        <v>11</v>
      </c>
      <c r="H163" s="3"/>
      <c r="I163" s="3">
        <f t="shared" ref="I163:M163" si="163">if(not(isblank(C163)),IFERROR(MATCH(VLOOKUP(C163,$A:$A,1,FALSE),$A:$A,0),),)</f>
        <v>92</v>
      </c>
      <c r="J163" s="3">
        <f t="shared" si="163"/>
        <v>81</v>
      </c>
      <c r="K163" s="3">
        <f t="shared" si="163"/>
        <v>15</v>
      </c>
      <c r="L163" s="3">
        <f t="shared" si="163"/>
        <v>51</v>
      </c>
      <c r="M163" s="3">
        <f t="shared" si="163"/>
        <v>102</v>
      </c>
      <c r="N163" s="3"/>
      <c r="O163" s="3"/>
      <c r="P163" s="3">
        <v>13.0</v>
      </c>
      <c r="Q163" s="3">
        <v>67.0</v>
      </c>
      <c r="R163" s="3">
        <v>77.0</v>
      </c>
      <c r="S163" s="3">
        <v>75.0</v>
      </c>
      <c r="T163" s="3">
        <v>102.0</v>
      </c>
      <c r="U163" s="3"/>
      <c r="V163" s="3"/>
      <c r="W163" s="3"/>
      <c r="X163" s="3"/>
      <c r="Y163" s="3"/>
      <c r="Z163" s="3"/>
      <c r="AA163" s="3"/>
      <c r="AB163" s="3"/>
      <c r="AC163" s="3"/>
      <c r="AD163" s="3">
        <f t="shared" si="3"/>
        <v>102</v>
      </c>
      <c r="AE163" s="3"/>
      <c r="AF163" s="3"/>
      <c r="AG163" s="3"/>
      <c r="AH163" s="3">
        <f t="shared" si="4"/>
        <v>102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>
      <c r="A164" s="9"/>
      <c r="B164" s="3"/>
      <c r="C164" s="3" t="str">
        <f>IFERROR(__xludf.DUMMYFUNCTION("IFERROR(SPLIT(B164,"" ""),)"),"")</f>
        <v/>
      </c>
      <c r="D164" s="3"/>
      <c r="E164" s="3"/>
      <c r="F164" s="3"/>
      <c r="G164" s="3"/>
      <c r="H164" s="3"/>
      <c r="I164" s="3" t="str">
        <f t="shared" ref="I164:M164" si="164">if(not(isblank(C164)),IFERROR(MATCH(VLOOKUP(C164,$A:$A,1,FALSE),$A:$A,0),),)</f>
        <v/>
      </c>
      <c r="J164" s="3" t="str">
        <f t="shared" si="164"/>
        <v/>
      </c>
      <c r="K164" s="3" t="str">
        <f t="shared" si="164"/>
        <v/>
      </c>
      <c r="L164" s="3" t="str">
        <f t="shared" si="164"/>
        <v/>
      </c>
      <c r="M164" s="3" t="str">
        <f t="shared" si="164"/>
        <v/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 t="str">
        <f t="shared" si="3"/>
        <v/>
      </c>
      <c r="AE164" s="3"/>
      <c r="AF164" s="3"/>
      <c r="AG164" s="3"/>
      <c r="AH164" s="3" t="str">
        <f t="shared" si="4"/>
        <v/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>
      <c r="A165" s="9"/>
      <c r="B165" s="4" t="s">
        <v>151</v>
      </c>
      <c r="C165" s="3">
        <f>IFERROR(__xludf.DUMMYFUNCTION("IFERROR(SPLIT(B165,"" ""),)"),96.0)</f>
        <v>96</v>
      </c>
      <c r="D165" s="3">
        <f>IFERROR(__xludf.DUMMYFUNCTION("""COMPUTED_VALUE"""),73.0)</f>
        <v>73</v>
      </c>
      <c r="E165" s="3">
        <f>IFERROR(__xludf.DUMMYFUNCTION("""COMPUTED_VALUE"""),81.0)</f>
        <v>81</v>
      </c>
      <c r="F165" s="3">
        <f>IFERROR(__xludf.DUMMYFUNCTION("""COMPUTED_VALUE"""),30.0)</f>
        <v>30</v>
      </c>
      <c r="G165" s="3">
        <f>IFERROR(__xludf.DUMMYFUNCTION("""COMPUTED_VALUE"""),98.0)</f>
        <v>98</v>
      </c>
      <c r="H165" s="3"/>
      <c r="I165" s="3">
        <f t="shared" ref="I165:M165" si="165">if(not(isblank(C165)),IFERROR(MATCH(VLOOKUP(C165,$A:$A,1,FALSE),$A:$A,0),),)</f>
        <v>84</v>
      </c>
      <c r="J165" s="3">
        <f t="shared" si="165"/>
        <v>3</v>
      </c>
      <c r="K165" s="3">
        <f t="shared" si="165"/>
        <v>80</v>
      </c>
      <c r="L165" s="3">
        <f t="shared" si="165"/>
        <v>12</v>
      </c>
      <c r="M165" s="3">
        <f t="shared" si="165"/>
        <v>64</v>
      </c>
      <c r="N165" s="3"/>
      <c r="O165" s="3"/>
      <c r="P165" s="3">
        <f t="array" ref="P165:T169">TRANSPOSE(I165:M169)</f>
        <v>84</v>
      </c>
      <c r="Q165" s="3">
        <v>8.0</v>
      </c>
      <c r="R165" s="3">
        <v>46.0</v>
      </c>
      <c r="S165" s="3">
        <v>43.0</v>
      </c>
      <c r="T165" s="3">
        <v>45.0</v>
      </c>
      <c r="U165" s="3"/>
      <c r="V165" s="3"/>
      <c r="W165" s="3"/>
      <c r="X165" s="3">
        <f t="array" ref="X165">SUM(IF(I165:M169&gt;$AP$3,C165:G169,))*$AP$4</f>
        <v>34861</v>
      </c>
      <c r="Y165" s="3"/>
      <c r="Z165" s="3"/>
      <c r="AA165" s="3"/>
      <c r="AB165" s="10">
        <f t="array" ref="AB165">SUM(IF(I165:M169&gt;$AS$3,C165:G169,))*$AS$4</f>
        <v>2352</v>
      </c>
      <c r="AC165" s="3"/>
      <c r="AD165" s="3">
        <f t="shared" si="3"/>
        <v>84</v>
      </c>
      <c r="AE165" s="3"/>
      <c r="AF165" s="3"/>
      <c r="AG165" s="3"/>
      <c r="AH165" s="3">
        <f t="shared" si="4"/>
        <v>84</v>
      </c>
      <c r="AI165" s="3"/>
      <c r="AJ165" s="3">
        <f>min(AD165:AH169)</f>
        <v>46</v>
      </c>
      <c r="AK165" s="3"/>
      <c r="AL165" s="3"/>
      <c r="AM165" s="3"/>
      <c r="AN165" s="3"/>
      <c r="AO165" s="3"/>
      <c r="AP165" s="3"/>
      <c r="AQ165" s="3"/>
      <c r="AR165" s="3"/>
      <c r="AS165" s="3"/>
    </row>
    <row r="166">
      <c r="A166" s="9"/>
      <c r="B166" s="4" t="s">
        <v>152</v>
      </c>
      <c r="C166" s="3">
        <f>IFERROR(__xludf.DUMMYFUNCTION("IFERROR(SPLIT(B166,"" ""),)"),40.0)</f>
        <v>40</v>
      </c>
      <c r="D166" s="3">
        <f>IFERROR(__xludf.DUMMYFUNCTION("""COMPUTED_VALUE"""),15.0)</f>
        <v>15</v>
      </c>
      <c r="E166" s="3">
        <f>IFERROR(__xludf.DUMMYFUNCTION("""COMPUTED_VALUE"""),33.0)</f>
        <v>33</v>
      </c>
      <c r="F166" s="3">
        <f>IFERROR(__xludf.DUMMYFUNCTION("""COMPUTED_VALUE"""),37.0)</f>
        <v>37</v>
      </c>
      <c r="G166" s="3">
        <f>IFERROR(__xludf.DUMMYFUNCTION("""COMPUTED_VALUE"""),54.0)</f>
        <v>54</v>
      </c>
      <c r="H166" s="3"/>
      <c r="I166" s="3">
        <f t="shared" ref="I166:M166" si="166">if(not(isblank(C166)),IFERROR(MATCH(VLOOKUP(C166,$A:$A,1,FALSE),$A:$A,0),),)</f>
        <v>8</v>
      </c>
      <c r="J166" s="3">
        <f t="shared" si="166"/>
        <v>100</v>
      </c>
      <c r="K166" s="3">
        <f t="shared" si="166"/>
        <v>11</v>
      </c>
      <c r="L166" s="3">
        <f t="shared" si="166"/>
        <v>23</v>
      </c>
      <c r="M166" s="3">
        <f t="shared" si="166"/>
        <v>68</v>
      </c>
      <c r="N166" s="3"/>
      <c r="O166" s="3"/>
      <c r="P166" s="3">
        <v>3.0</v>
      </c>
      <c r="Q166" s="3">
        <v>100.0</v>
      </c>
      <c r="R166" s="3">
        <v>33.0</v>
      </c>
      <c r="S166" s="3">
        <v>81.0</v>
      </c>
      <c r="T166" s="3">
        <v>83.0</v>
      </c>
      <c r="U166" s="3"/>
      <c r="V166" s="3"/>
      <c r="W166" s="3"/>
      <c r="X166" s="3"/>
      <c r="Y166" s="3"/>
      <c r="Z166" s="3"/>
      <c r="AA166" s="3"/>
      <c r="AB166" s="3"/>
      <c r="AC166" s="3"/>
      <c r="AD166" s="3">
        <f t="shared" si="3"/>
        <v>100</v>
      </c>
      <c r="AE166" s="3"/>
      <c r="AF166" s="3"/>
      <c r="AG166" s="3"/>
      <c r="AH166" s="3">
        <f t="shared" si="4"/>
        <v>100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>
      <c r="A167" s="9"/>
      <c r="B167" s="4" t="s">
        <v>153</v>
      </c>
      <c r="C167" s="3">
        <f>IFERROR(__xludf.DUMMYFUNCTION("IFERROR(SPLIT(B167,"" ""),)"),0.0)</f>
        <v>0</v>
      </c>
      <c r="D167" s="3">
        <f>IFERROR(__xludf.DUMMYFUNCTION("""COMPUTED_VALUE"""),76.0)</f>
        <v>76</v>
      </c>
      <c r="E167" s="3">
        <f>IFERROR(__xludf.DUMMYFUNCTION("""COMPUTED_VALUE"""),22.0)</f>
        <v>22</v>
      </c>
      <c r="F167" s="3">
        <f>IFERROR(__xludf.DUMMYFUNCTION("""COMPUTED_VALUE"""),13.0)</f>
        <v>13</v>
      </c>
      <c r="G167" s="3">
        <f>IFERROR(__xludf.DUMMYFUNCTION("""COMPUTED_VALUE"""),36.0)</f>
        <v>36</v>
      </c>
      <c r="H167" s="3"/>
      <c r="I167" s="3">
        <f t="shared" ref="I167:M167" si="167">if(not(isblank(C167)),IFERROR(MATCH(VLOOKUP(C167,$A:$A,1,FALSE),$A:$A,0),),)</f>
        <v>46</v>
      </c>
      <c r="J167" s="3">
        <f t="shared" si="167"/>
        <v>33</v>
      </c>
      <c r="K167" s="3">
        <f t="shared" si="167"/>
        <v>40</v>
      </c>
      <c r="L167" s="3">
        <f t="shared" si="167"/>
        <v>7</v>
      </c>
      <c r="M167" s="3">
        <f t="shared" si="167"/>
        <v>15</v>
      </c>
      <c r="N167" s="3"/>
      <c r="O167" s="3"/>
      <c r="P167" s="3">
        <v>80.0</v>
      </c>
      <c r="Q167" s="3">
        <v>11.0</v>
      </c>
      <c r="R167" s="3">
        <v>40.0</v>
      </c>
      <c r="S167" s="3">
        <v>22.0</v>
      </c>
      <c r="T167" s="3">
        <v>10.0</v>
      </c>
      <c r="U167" s="3"/>
      <c r="V167" s="3"/>
      <c r="W167" s="3"/>
      <c r="X167" s="3"/>
      <c r="Y167" s="3"/>
      <c r="Z167" s="3"/>
      <c r="AA167" s="3"/>
      <c r="AB167" s="3"/>
      <c r="AC167" s="3"/>
      <c r="AD167" s="3">
        <f t="shared" si="3"/>
        <v>46</v>
      </c>
      <c r="AE167" s="3"/>
      <c r="AF167" s="3"/>
      <c r="AG167" s="3"/>
      <c r="AH167" s="3">
        <f t="shared" si="4"/>
        <v>80</v>
      </c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>
      <c r="A168" s="9"/>
      <c r="B168" s="4" t="s">
        <v>154</v>
      </c>
      <c r="C168" s="3">
        <f>IFERROR(__xludf.DUMMYFUNCTION("IFERROR(SPLIT(B168,"" ""),)"),17.0)</f>
        <v>17</v>
      </c>
      <c r="D168" s="3">
        <f>IFERROR(__xludf.DUMMYFUNCTION("""COMPUTED_VALUE"""),49.0)</f>
        <v>49</v>
      </c>
      <c r="E168" s="3">
        <f>IFERROR(__xludf.DUMMYFUNCTION("""COMPUTED_VALUE"""),44.0)</f>
        <v>44</v>
      </c>
      <c r="F168" s="3">
        <f>IFERROR(__xludf.DUMMYFUNCTION("""COMPUTED_VALUE"""),27.0)</f>
        <v>27</v>
      </c>
      <c r="G168" s="3">
        <f>IFERROR(__xludf.DUMMYFUNCTION("""COMPUTED_VALUE"""),51.0)</f>
        <v>51</v>
      </c>
      <c r="H168" s="3"/>
      <c r="I168" s="3">
        <f t="shared" ref="I168:M168" si="168">if(not(isblank(C168)),IFERROR(MATCH(VLOOKUP(C168,$A:$A,1,FALSE),$A:$A,0),),)</f>
        <v>43</v>
      </c>
      <c r="J168" s="3">
        <f t="shared" si="168"/>
        <v>81</v>
      </c>
      <c r="K168" s="3">
        <f t="shared" si="168"/>
        <v>22</v>
      </c>
      <c r="L168" s="3">
        <f t="shared" si="168"/>
        <v>94</v>
      </c>
      <c r="M168" s="3">
        <f t="shared" si="168"/>
        <v>29</v>
      </c>
      <c r="N168" s="3"/>
      <c r="O168" s="3"/>
      <c r="P168" s="3">
        <v>12.0</v>
      </c>
      <c r="Q168" s="3">
        <v>23.0</v>
      </c>
      <c r="R168" s="3">
        <v>7.0</v>
      </c>
      <c r="S168" s="3">
        <v>94.0</v>
      </c>
      <c r="T168" s="3">
        <v>20.0</v>
      </c>
      <c r="U168" s="3"/>
      <c r="V168" s="3"/>
      <c r="W168" s="3"/>
      <c r="X168" s="3"/>
      <c r="Y168" s="3"/>
      <c r="Z168" s="3"/>
      <c r="AA168" s="3"/>
      <c r="AB168" s="3"/>
      <c r="AC168" s="3"/>
      <c r="AD168" s="3">
        <f t="shared" si="3"/>
        <v>94</v>
      </c>
      <c r="AE168" s="3"/>
      <c r="AF168" s="3"/>
      <c r="AG168" s="3"/>
      <c r="AH168" s="3">
        <f t="shared" si="4"/>
        <v>94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>
      <c r="A169" s="9"/>
      <c r="B169" s="4" t="s">
        <v>155</v>
      </c>
      <c r="C169" s="3">
        <f>IFERROR(__xludf.DUMMYFUNCTION("IFERROR(SPLIT(B169,"" ""),)"),26.0)</f>
        <v>26</v>
      </c>
      <c r="D169" s="3">
        <f>IFERROR(__xludf.DUMMYFUNCTION("""COMPUTED_VALUE"""),6.0)</f>
        <v>6</v>
      </c>
      <c r="E169" s="3">
        <f>IFERROR(__xludf.DUMMYFUNCTION("""COMPUTED_VALUE"""),92.0)</f>
        <v>92</v>
      </c>
      <c r="F169" s="3">
        <f>IFERROR(__xludf.DUMMYFUNCTION("""COMPUTED_VALUE"""),25.0)</f>
        <v>25</v>
      </c>
      <c r="G169" s="3">
        <f>IFERROR(__xludf.DUMMYFUNCTION("""COMPUTED_VALUE"""),1.0)</f>
        <v>1</v>
      </c>
      <c r="H169" s="3"/>
      <c r="I169" s="3">
        <f t="shared" ref="I169:M169" si="169">if(not(isblank(C169)),IFERROR(MATCH(VLOOKUP(C169,$A:$A,1,FALSE),$A:$A,0),),)</f>
        <v>45</v>
      </c>
      <c r="J169" s="3">
        <f t="shared" si="169"/>
        <v>83</v>
      </c>
      <c r="K169" s="3">
        <f t="shared" si="169"/>
        <v>10</v>
      </c>
      <c r="L169" s="3">
        <f t="shared" si="169"/>
        <v>20</v>
      </c>
      <c r="M169" s="3">
        <f t="shared" si="169"/>
        <v>14</v>
      </c>
      <c r="N169" s="3"/>
      <c r="O169" s="3"/>
      <c r="P169" s="3">
        <v>64.0</v>
      </c>
      <c r="Q169" s="3">
        <v>68.0</v>
      </c>
      <c r="R169" s="3">
        <v>15.0</v>
      </c>
      <c r="S169" s="3">
        <v>29.0</v>
      </c>
      <c r="T169" s="3">
        <v>14.0</v>
      </c>
      <c r="U169" s="3"/>
      <c r="V169" s="3"/>
      <c r="W169" s="3"/>
      <c r="X169" s="3"/>
      <c r="Y169" s="3"/>
      <c r="Z169" s="3"/>
      <c r="AA169" s="3"/>
      <c r="AB169" s="3"/>
      <c r="AC169" s="3"/>
      <c r="AD169" s="3">
        <f t="shared" si="3"/>
        <v>83</v>
      </c>
      <c r="AE169" s="3"/>
      <c r="AF169" s="3"/>
      <c r="AG169" s="3"/>
      <c r="AH169" s="3">
        <f t="shared" si="4"/>
        <v>68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>
      <c r="A170" s="9"/>
      <c r="B170" s="3"/>
      <c r="C170" s="3" t="str">
        <f>IFERROR(__xludf.DUMMYFUNCTION("IFERROR(SPLIT(B170,"" ""),)"),"")</f>
        <v/>
      </c>
      <c r="D170" s="3"/>
      <c r="E170" s="3"/>
      <c r="F170" s="3"/>
      <c r="G170" s="3"/>
      <c r="H170" s="3"/>
      <c r="I170" s="3" t="str">
        <f t="shared" ref="I170:M170" si="170">if(not(isblank(C170)),IFERROR(MATCH(VLOOKUP(C170,$A:$A,1,FALSE),$A:$A,0),),)</f>
        <v/>
      </c>
      <c r="J170" s="3" t="str">
        <f t="shared" si="170"/>
        <v/>
      </c>
      <c r="K170" s="3" t="str">
        <f t="shared" si="170"/>
        <v/>
      </c>
      <c r="L170" s="3" t="str">
        <f t="shared" si="170"/>
        <v/>
      </c>
      <c r="M170" s="3" t="str">
        <f t="shared" si="170"/>
        <v/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 t="str">
        <f t="shared" si="3"/>
        <v/>
      </c>
      <c r="AE170" s="3"/>
      <c r="AF170" s="3"/>
      <c r="AG170" s="3"/>
      <c r="AH170" s="3" t="str">
        <f t="shared" si="4"/>
        <v/>
      </c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>
      <c r="A171" s="9"/>
      <c r="B171" s="4" t="s">
        <v>156</v>
      </c>
      <c r="C171" s="3">
        <f>IFERROR(__xludf.DUMMYFUNCTION("IFERROR(SPLIT(B171,"" ""),)"),25.0)</f>
        <v>25</v>
      </c>
      <c r="D171" s="3">
        <f>IFERROR(__xludf.DUMMYFUNCTION("""COMPUTED_VALUE"""),95.0)</f>
        <v>95</v>
      </c>
      <c r="E171" s="3">
        <f>IFERROR(__xludf.DUMMYFUNCTION("""COMPUTED_VALUE"""),96.0)</f>
        <v>96</v>
      </c>
      <c r="F171" s="3">
        <f>IFERROR(__xludf.DUMMYFUNCTION("""COMPUTED_VALUE"""),31.0)</f>
        <v>31</v>
      </c>
      <c r="G171" s="3">
        <f>IFERROR(__xludf.DUMMYFUNCTION("""COMPUTED_VALUE"""),22.0)</f>
        <v>22</v>
      </c>
      <c r="H171" s="3"/>
      <c r="I171" s="3">
        <f t="shared" ref="I171:M171" si="171">if(not(isblank(C171)),IFERROR(MATCH(VLOOKUP(C171,$A:$A,1,FALSE),$A:$A,0),),)</f>
        <v>20</v>
      </c>
      <c r="J171" s="3">
        <f t="shared" si="171"/>
        <v>5</v>
      </c>
      <c r="K171" s="3">
        <f t="shared" si="171"/>
        <v>84</v>
      </c>
      <c r="L171" s="3">
        <f t="shared" si="171"/>
        <v>55</v>
      </c>
      <c r="M171" s="3">
        <f t="shared" si="171"/>
        <v>40</v>
      </c>
      <c r="N171" s="3"/>
      <c r="O171" s="3"/>
      <c r="P171" s="3">
        <f t="array" ref="P171:T175">TRANSPOSE(I171:M175)</f>
        <v>20</v>
      </c>
      <c r="Q171" s="3">
        <v>36.0</v>
      </c>
      <c r="R171" s="3">
        <v>98.0</v>
      </c>
      <c r="S171" s="3">
        <v>43.0</v>
      </c>
      <c r="T171" s="3">
        <v>87.0</v>
      </c>
      <c r="U171" s="3"/>
      <c r="V171" s="3"/>
      <c r="W171" s="3"/>
      <c r="X171" s="3">
        <f t="array" ref="X171">SUM(IF(I171:M175&gt;$AP$3,C171:G175,))*$AP$4</f>
        <v>67024</v>
      </c>
      <c r="Y171" s="3"/>
      <c r="Z171" s="3"/>
      <c r="AA171" s="3"/>
      <c r="AB171" s="10">
        <f t="array" ref="AB171">SUM(IF(I171:M175&gt;$AS$3,C171:G175,))*$AS$4</f>
        <v>19936</v>
      </c>
      <c r="AC171" s="3"/>
      <c r="AD171" s="3">
        <f t="shared" si="3"/>
        <v>84</v>
      </c>
      <c r="AE171" s="3"/>
      <c r="AF171" s="3"/>
      <c r="AG171" s="3"/>
      <c r="AH171" s="3">
        <f t="shared" si="4"/>
        <v>98</v>
      </c>
      <c r="AI171" s="3"/>
      <c r="AJ171" s="3">
        <f>min(AD171:AH175)</f>
        <v>84</v>
      </c>
      <c r="AK171" s="3"/>
      <c r="AL171" s="3"/>
      <c r="AM171" s="3"/>
      <c r="AN171" s="3"/>
      <c r="AO171" s="3"/>
      <c r="AP171" s="3"/>
      <c r="AQ171" s="3"/>
      <c r="AR171" s="3"/>
      <c r="AS171" s="3"/>
    </row>
    <row r="172">
      <c r="A172" s="9"/>
      <c r="B172" s="4" t="s">
        <v>157</v>
      </c>
      <c r="C172" s="3">
        <f>IFERROR(__xludf.DUMMYFUNCTION("IFERROR(SPLIT(B172,"" ""),)"),34.0)</f>
        <v>34</v>
      </c>
      <c r="D172" s="3">
        <f>IFERROR(__xludf.DUMMYFUNCTION("""COMPUTED_VALUE"""),42.0)</f>
        <v>42</v>
      </c>
      <c r="E172" s="3">
        <f>IFERROR(__xludf.DUMMYFUNCTION("""COMPUTED_VALUE"""),41.0)</f>
        <v>41</v>
      </c>
      <c r="F172" s="3">
        <f>IFERROR(__xludf.DUMMYFUNCTION("""COMPUTED_VALUE"""),60.0)</f>
        <v>60</v>
      </c>
      <c r="G172" s="3">
        <f>IFERROR(__xludf.DUMMYFUNCTION("""COMPUTED_VALUE"""),23.0)</f>
        <v>23</v>
      </c>
      <c r="H172" s="3"/>
      <c r="I172" s="3">
        <f t="shared" ref="I172:M172" si="172">if(not(isblank(C172)),IFERROR(MATCH(VLOOKUP(C172,$A:$A,1,FALSE),$A:$A,0),),)</f>
        <v>36</v>
      </c>
      <c r="J172" s="3">
        <f t="shared" si="172"/>
        <v>4</v>
      </c>
      <c r="K172" s="3">
        <f t="shared" si="172"/>
        <v>25</v>
      </c>
      <c r="L172" s="3">
        <f t="shared" si="172"/>
        <v>99</v>
      </c>
      <c r="M172" s="3">
        <f t="shared" si="172"/>
        <v>28</v>
      </c>
      <c r="N172" s="3"/>
      <c r="O172" s="3"/>
      <c r="P172" s="3">
        <v>5.0</v>
      </c>
      <c r="Q172" s="3">
        <v>4.0</v>
      </c>
      <c r="R172" s="3">
        <v>91.0</v>
      </c>
      <c r="S172" s="3">
        <v>62.0</v>
      </c>
      <c r="T172" s="3">
        <v>79.0</v>
      </c>
      <c r="U172" s="3"/>
      <c r="V172" s="3"/>
      <c r="W172" s="3"/>
      <c r="X172" s="3"/>
      <c r="Y172" s="3"/>
      <c r="Z172" s="3"/>
      <c r="AA172" s="3"/>
      <c r="AB172" s="3"/>
      <c r="AC172" s="3"/>
      <c r="AD172" s="3">
        <f t="shared" si="3"/>
        <v>99</v>
      </c>
      <c r="AE172" s="3"/>
      <c r="AF172" s="3"/>
      <c r="AG172" s="3"/>
      <c r="AH172" s="3">
        <f t="shared" si="4"/>
        <v>91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>
      <c r="A173" s="9"/>
      <c r="B173" s="4" t="s">
        <v>158</v>
      </c>
      <c r="C173" s="3">
        <f>IFERROR(__xludf.DUMMYFUNCTION("IFERROR(SPLIT(B173,"" ""),)"),75.0)</f>
        <v>75</v>
      </c>
      <c r="D173" s="3">
        <f>IFERROR(__xludf.DUMMYFUNCTION("""COMPUTED_VALUE"""),32.0)</f>
        <v>32</v>
      </c>
      <c r="E173" s="3">
        <f>IFERROR(__xludf.DUMMYFUNCTION("""COMPUTED_VALUE"""),77.0)</f>
        <v>77</v>
      </c>
      <c r="F173" s="3">
        <f>IFERROR(__xludf.DUMMYFUNCTION("""COMPUTED_VALUE"""),81.0)</f>
        <v>81</v>
      </c>
      <c r="G173" s="3">
        <f>IFERROR(__xludf.DUMMYFUNCTION("""COMPUTED_VALUE"""),15.0)</f>
        <v>15</v>
      </c>
      <c r="H173" s="3"/>
      <c r="I173" s="3">
        <f t="shared" ref="I173:M173" si="173">if(not(isblank(C173)),IFERROR(MATCH(VLOOKUP(C173,$A:$A,1,FALSE),$A:$A,0),),)</f>
        <v>98</v>
      </c>
      <c r="J173" s="3">
        <f t="shared" si="173"/>
        <v>91</v>
      </c>
      <c r="K173" s="3">
        <f t="shared" si="173"/>
        <v>21</v>
      </c>
      <c r="L173" s="3">
        <f t="shared" si="173"/>
        <v>80</v>
      </c>
      <c r="M173" s="3">
        <f t="shared" si="173"/>
        <v>100</v>
      </c>
      <c r="N173" s="3"/>
      <c r="O173" s="3"/>
      <c r="P173" s="3">
        <v>84.0</v>
      </c>
      <c r="Q173" s="3">
        <v>25.0</v>
      </c>
      <c r="R173" s="3">
        <v>21.0</v>
      </c>
      <c r="S173" s="3">
        <v>83.0</v>
      </c>
      <c r="T173" s="3">
        <v>88.0</v>
      </c>
      <c r="U173" s="3"/>
      <c r="V173" s="3"/>
      <c r="W173" s="3"/>
      <c r="X173" s="3"/>
      <c r="Y173" s="3"/>
      <c r="Z173" s="3"/>
      <c r="AA173" s="3"/>
      <c r="AB173" s="3"/>
      <c r="AC173" s="3"/>
      <c r="AD173" s="3">
        <f t="shared" si="3"/>
        <v>100</v>
      </c>
      <c r="AE173" s="3"/>
      <c r="AF173" s="3"/>
      <c r="AG173" s="3"/>
      <c r="AH173" s="3">
        <f t="shared" si="4"/>
        <v>88</v>
      </c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>
      <c r="A174" s="9"/>
      <c r="B174" s="4" t="s">
        <v>159</v>
      </c>
      <c r="C174" s="3">
        <f>IFERROR(__xludf.DUMMYFUNCTION("IFERROR(SPLIT(B174,"" ""),)"),17.0)</f>
        <v>17</v>
      </c>
      <c r="D174" s="3">
        <f>IFERROR(__xludf.DUMMYFUNCTION("""COMPUTED_VALUE"""),79.0)</f>
        <v>79</v>
      </c>
      <c r="E174" s="3">
        <f>IFERROR(__xludf.DUMMYFUNCTION("""COMPUTED_VALUE"""),6.0)</f>
        <v>6</v>
      </c>
      <c r="F174" s="3">
        <f>IFERROR(__xludf.DUMMYFUNCTION("""COMPUTED_VALUE"""),11.0)</f>
        <v>11</v>
      </c>
      <c r="G174" s="3">
        <f>IFERROR(__xludf.DUMMYFUNCTION("""COMPUTED_VALUE"""),94.0)</f>
        <v>94</v>
      </c>
      <c r="H174" s="3"/>
      <c r="I174" s="3">
        <f t="shared" ref="I174:M174" si="174">if(not(isblank(C174)),IFERROR(MATCH(VLOOKUP(C174,$A:$A,1,FALSE),$A:$A,0),),)</f>
        <v>43</v>
      </c>
      <c r="J174" s="3">
        <f t="shared" si="174"/>
        <v>62</v>
      </c>
      <c r="K174" s="3">
        <f t="shared" si="174"/>
        <v>83</v>
      </c>
      <c r="L174" s="3">
        <f t="shared" si="174"/>
        <v>102</v>
      </c>
      <c r="M174" s="3">
        <f t="shared" si="174"/>
        <v>77</v>
      </c>
      <c r="N174" s="3"/>
      <c r="O174" s="3"/>
      <c r="P174" s="3">
        <v>55.0</v>
      </c>
      <c r="Q174" s="3">
        <v>99.0</v>
      </c>
      <c r="R174" s="3">
        <v>80.0</v>
      </c>
      <c r="S174" s="3">
        <v>102.0</v>
      </c>
      <c r="T174" s="3">
        <v>22.0</v>
      </c>
      <c r="U174" s="3"/>
      <c r="V174" s="3"/>
      <c r="W174" s="3"/>
      <c r="X174" s="3"/>
      <c r="Y174" s="3"/>
      <c r="Z174" s="3"/>
      <c r="AA174" s="3"/>
      <c r="AB174" s="3"/>
      <c r="AC174" s="3"/>
      <c r="AD174" s="3">
        <f t="shared" si="3"/>
        <v>102</v>
      </c>
      <c r="AE174" s="3"/>
      <c r="AF174" s="3"/>
      <c r="AG174" s="3"/>
      <c r="AH174" s="3">
        <f t="shared" si="4"/>
        <v>102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>
      <c r="A175" s="9"/>
      <c r="B175" s="4" t="s">
        <v>160</v>
      </c>
      <c r="C175" s="3">
        <f>IFERROR(__xludf.DUMMYFUNCTION("IFERROR(SPLIT(B175,"" ""),)"),97.0)</f>
        <v>97</v>
      </c>
      <c r="D175" s="3">
        <f>IFERROR(__xludf.DUMMYFUNCTION("""COMPUTED_VALUE"""),85.0)</f>
        <v>85</v>
      </c>
      <c r="E175" s="3">
        <f>IFERROR(__xludf.DUMMYFUNCTION("""COMPUTED_VALUE"""),66.0)</f>
        <v>66</v>
      </c>
      <c r="F175" s="3">
        <f>IFERROR(__xludf.DUMMYFUNCTION("""COMPUTED_VALUE"""),44.0)</f>
        <v>44</v>
      </c>
      <c r="G175" s="3">
        <f>IFERROR(__xludf.DUMMYFUNCTION("""COMPUTED_VALUE"""),43.0)</f>
        <v>43</v>
      </c>
      <c r="H175" s="3"/>
      <c r="I175" s="3">
        <f t="shared" ref="I175:M175" si="175">if(not(isblank(C175)),IFERROR(MATCH(VLOOKUP(C175,$A:$A,1,FALSE),$A:$A,0),),)</f>
        <v>87</v>
      </c>
      <c r="J175" s="3">
        <f t="shared" si="175"/>
        <v>79</v>
      </c>
      <c r="K175" s="3">
        <f t="shared" si="175"/>
        <v>88</v>
      </c>
      <c r="L175" s="3">
        <f t="shared" si="175"/>
        <v>22</v>
      </c>
      <c r="M175" s="3">
        <f t="shared" si="175"/>
        <v>69</v>
      </c>
      <c r="N175" s="3"/>
      <c r="O175" s="3"/>
      <c r="P175" s="3">
        <v>40.0</v>
      </c>
      <c r="Q175" s="3">
        <v>28.0</v>
      </c>
      <c r="R175" s="3">
        <v>100.0</v>
      </c>
      <c r="S175" s="3">
        <v>77.0</v>
      </c>
      <c r="T175" s="3">
        <v>69.0</v>
      </c>
      <c r="U175" s="3"/>
      <c r="V175" s="3"/>
      <c r="W175" s="3"/>
      <c r="X175" s="3"/>
      <c r="Y175" s="3"/>
      <c r="Z175" s="3"/>
      <c r="AA175" s="3"/>
      <c r="AB175" s="3"/>
      <c r="AC175" s="3"/>
      <c r="AD175" s="3">
        <f t="shared" si="3"/>
        <v>88</v>
      </c>
      <c r="AE175" s="3"/>
      <c r="AF175" s="3"/>
      <c r="AG175" s="3"/>
      <c r="AH175" s="3">
        <f t="shared" si="4"/>
        <v>100</v>
      </c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>
      <c r="A176" s="9"/>
      <c r="B176" s="3"/>
      <c r="C176" s="3" t="str">
        <f>IFERROR(__xludf.DUMMYFUNCTION("IFERROR(SPLIT(B176,"" ""),)"),"")</f>
        <v/>
      </c>
      <c r="D176" s="3"/>
      <c r="E176" s="3"/>
      <c r="F176" s="3"/>
      <c r="G176" s="3"/>
      <c r="H176" s="3"/>
      <c r="I176" s="3" t="str">
        <f t="shared" ref="I176:M176" si="176">if(not(isblank(C176)),IFERROR(MATCH(VLOOKUP(C176,$A:$A,1,FALSE),$A:$A,0),),)</f>
        <v/>
      </c>
      <c r="J176" s="3" t="str">
        <f t="shared" si="176"/>
        <v/>
      </c>
      <c r="K176" s="3" t="str">
        <f t="shared" si="176"/>
        <v/>
      </c>
      <c r="L176" s="3" t="str">
        <f t="shared" si="176"/>
        <v/>
      </c>
      <c r="M176" s="3" t="str">
        <f t="shared" si="176"/>
        <v/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 t="str">
        <f t="shared" si="3"/>
        <v/>
      </c>
      <c r="AE176" s="3"/>
      <c r="AF176" s="3"/>
      <c r="AG176" s="3"/>
      <c r="AH176" s="3" t="str">
        <f t="shared" si="4"/>
        <v/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>
      <c r="A177" s="9"/>
      <c r="B177" s="4" t="s">
        <v>161</v>
      </c>
      <c r="C177" s="3">
        <f>IFERROR(__xludf.DUMMYFUNCTION("IFERROR(SPLIT(B177,"" ""),)"),1.0)</f>
        <v>1</v>
      </c>
      <c r="D177" s="3">
        <f>IFERROR(__xludf.DUMMYFUNCTION("""COMPUTED_VALUE"""),18.0)</f>
        <v>18</v>
      </c>
      <c r="E177" s="3">
        <f>IFERROR(__xludf.DUMMYFUNCTION("""COMPUTED_VALUE"""),75.0)</f>
        <v>75</v>
      </c>
      <c r="F177" s="3">
        <f>IFERROR(__xludf.DUMMYFUNCTION("""COMPUTED_VALUE"""),85.0)</f>
        <v>85</v>
      </c>
      <c r="G177" s="3">
        <f>IFERROR(__xludf.DUMMYFUNCTION("""COMPUTED_VALUE"""),0.0)</f>
        <v>0</v>
      </c>
      <c r="H177" s="3"/>
      <c r="I177" s="3">
        <f t="shared" ref="I177:M177" si="177">if(not(isblank(C177)),IFERROR(MATCH(VLOOKUP(C177,$A:$A,1,FALSE),$A:$A,0),),)</f>
        <v>14</v>
      </c>
      <c r="J177" s="3">
        <f t="shared" si="177"/>
        <v>59</v>
      </c>
      <c r="K177" s="3">
        <f t="shared" si="177"/>
        <v>98</v>
      </c>
      <c r="L177" s="3">
        <f t="shared" si="177"/>
        <v>79</v>
      </c>
      <c r="M177" s="3">
        <f t="shared" si="177"/>
        <v>46</v>
      </c>
      <c r="N177" s="3"/>
      <c r="O177" s="3"/>
      <c r="P177" s="3">
        <f t="array" ref="P177:T181">TRANSPOSE(I177:M181)</f>
        <v>14</v>
      </c>
      <c r="Q177" s="3">
        <v>31.0</v>
      </c>
      <c r="R177" s="3">
        <v>99.0</v>
      </c>
      <c r="S177" s="3">
        <v>70.0</v>
      </c>
      <c r="T177" s="3">
        <v>81.0</v>
      </c>
      <c r="U177" s="3"/>
      <c r="V177" s="3"/>
      <c r="W177" s="3"/>
      <c r="X177" s="3">
        <f t="array" ref="X177">SUM(IF(I177:M181&gt;$AP$3,C177:G181,))*$AP$4</f>
        <v>56729</v>
      </c>
      <c r="Y177" s="3"/>
      <c r="Z177" s="3"/>
      <c r="AA177" s="3"/>
      <c r="AB177" s="10">
        <f t="array" ref="AB177">SUM(IF(I177:M181&gt;$AS$3,C177:G181,))*$AS$4</f>
        <v>7560</v>
      </c>
      <c r="AC177" s="3"/>
      <c r="AD177" s="3">
        <f t="shared" si="3"/>
        <v>98</v>
      </c>
      <c r="AE177" s="3"/>
      <c r="AF177" s="3"/>
      <c r="AG177" s="3"/>
      <c r="AH177" s="3">
        <f t="shared" si="4"/>
        <v>99</v>
      </c>
      <c r="AI177" s="3"/>
      <c r="AJ177" s="3">
        <f>min(AD177:AH181)</f>
        <v>51</v>
      </c>
      <c r="AK177" s="3"/>
      <c r="AL177" s="3"/>
      <c r="AM177" s="3"/>
      <c r="AN177" s="3"/>
      <c r="AO177" s="3"/>
      <c r="AP177" s="3"/>
      <c r="AQ177" s="3"/>
      <c r="AR177" s="3"/>
      <c r="AS177" s="3"/>
    </row>
    <row r="178">
      <c r="A178" s="9"/>
      <c r="B178" s="4" t="s">
        <v>162</v>
      </c>
      <c r="C178" s="3">
        <f>IFERROR(__xludf.DUMMYFUNCTION("IFERROR(SPLIT(B178,"" ""),)"),21.0)</f>
        <v>21</v>
      </c>
      <c r="D178" s="3">
        <f>IFERROR(__xludf.DUMMYFUNCTION("""COMPUTED_VALUE"""),35.0)</f>
        <v>35</v>
      </c>
      <c r="E178" s="3">
        <f>IFERROR(__xludf.DUMMYFUNCTION("""COMPUTED_VALUE"""),22.0)</f>
        <v>22</v>
      </c>
      <c r="F178" s="3">
        <f>IFERROR(__xludf.DUMMYFUNCTION("""COMPUTED_VALUE"""),64.0)</f>
        <v>64</v>
      </c>
      <c r="G178" s="3">
        <f>IFERROR(__xludf.DUMMYFUNCTION("""COMPUTED_VALUE"""),55.0)</f>
        <v>55</v>
      </c>
      <c r="H178" s="3"/>
      <c r="I178" s="3">
        <f t="shared" ref="I178:M178" si="178">if(not(isblank(C178)),IFERROR(MATCH(VLOOKUP(C178,$A:$A,1,FALSE),$A:$A,0),),)</f>
        <v>31</v>
      </c>
      <c r="J178" s="3">
        <f t="shared" si="178"/>
        <v>6</v>
      </c>
      <c r="K178" s="3">
        <f t="shared" si="178"/>
        <v>40</v>
      </c>
      <c r="L178" s="3">
        <f t="shared" si="178"/>
        <v>51</v>
      </c>
      <c r="M178" s="3">
        <f t="shared" si="178"/>
        <v>19</v>
      </c>
      <c r="N178" s="3"/>
      <c r="O178" s="3"/>
      <c r="P178" s="3">
        <v>59.0</v>
      </c>
      <c r="Q178" s="3">
        <v>6.0</v>
      </c>
      <c r="R178" s="3">
        <v>63.0</v>
      </c>
      <c r="S178" s="3">
        <v>30.0</v>
      </c>
      <c r="T178" s="3">
        <v>52.0</v>
      </c>
      <c r="U178" s="3"/>
      <c r="V178" s="3"/>
      <c r="W178" s="3"/>
      <c r="X178" s="3"/>
      <c r="Y178" s="3"/>
      <c r="Z178" s="3"/>
      <c r="AA178" s="3"/>
      <c r="AB178" s="3"/>
      <c r="AC178" s="3"/>
      <c r="AD178" s="3">
        <f t="shared" si="3"/>
        <v>51</v>
      </c>
      <c r="AE178" s="3"/>
      <c r="AF178" s="3"/>
      <c r="AG178" s="3"/>
      <c r="AH178" s="3">
        <f t="shared" si="4"/>
        <v>63</v>
      </c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>
      <c r="A179" s="9"/>
      <c r="B179" s="4" t="s">
        <v>163</v>
      </c>
      <c r="C179" s="3">
        <f>IFERROR(__xludf.DUMMYFUNCTION("IFERROR(SPLIT(B179,"" ""),)"),60.0)</f>
        <v>60</v>
      </c>
      <c r="D179" s="3">
        <f>IFERROR(__xludf.DUMMYFUNCTION("""COMPUTED_VALUE"""),50.0)</f>
        <v>50</v>
      </c>
      <c r="E179" s="3">
        <f>IFERROR(__xludf.DUMMYFUNCTION("""COMPUTED_VALUE"""),57.0)</f>
        <v>57</v>
      </c>
      <c r="F179" s="3">
        <f>IFERROR(__xludf.DUMMYFUNCTION("""COMPUTED_VALUE"""),47.0)</f>
        <v>47</v>
      </c>
      <c r="G179" s="3">
        <f>IFERROR(__xludf.DUMMYFUNCTION("""COMPUTED_VALUE"""),67.0)</f>
        <v>67</v>
      </c>
      <c r="H179" s="3"/>
      <c r="I179" s="3">
        <f t="shared" ref="I179:M179" si="179">if(not(isblank(C179)),IFERROR(MATCH(VLOOKUP(C179,$A:$A,1,FALSE),$A:$A,0),),)</f>
        <v>99</v>
      </c>
      <c r="J179" s="3">
        <f t="shared" si="179"/>
        <v>63</v>
      </c>
      <c r="K179" s="3">
        <f t="shared" si="179"/>
        <v>42</v>
      </c>
      <c r="L179" s="3">
        <f t="shared" si="179"/>
        <v>26</v>
      </c>
      <c r="M179" s="3">
        <f t="shared" si="179"/>
        <v>73</v>
      </c>
      <c r="N179" s="3"/>
      <c r="O179" s="3"/>
      <c r="P179" s="3">
        <v>98.0</v>
      </c>
      <c r="Q179" s="3">
        <v>40.0</v>
      </c>
      <c r="R179" s="3">
        <v>42.0</v>
      </c>
      <c r="S179" s="3">
        <v>86.0</v>
      </c>
      <c r="T179" s="3">
        <v>11.0</v>
      </c>
      <c r="U179" s="3"/>
      <c r="V179" s="3"/>
      <c r="W179" s="3"/>
      <c r="X179" s="3"/>
      <c r="Y179" s="3"/>
      <c r="Z179" s="3"/>
      <c r="AA179" s="3"/>
      <c r="AB179" s="3"/>
      <c r="AC179" s="3"/>
      <c r="AD179" s="3">
        <f t="shared" si="3"/>
        <v>99</v>
      </c>
      <c r="AE179" s="3"/>
      <c r="AF179" s="3"/>
      <c r="AG179" s="3"/>
      <c r="AH179" s="3">
        <f t="shared" si="4"/>
        <v>98</v>
      </c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>
      <c r="A180" s="9"/>
      <c r="B180" s="4" t="s">
        <v>164</v>
      </c>
      <c r="C180" s="3">
        <f>IFERROR(__xludf.DUMMYFUNCTION("IFERROR(SPLIT(B180,"" ""),)"),68.0)</f>
        <v>68</v>
      </c>
      <c r="D180" s="3">
        <f>IFERROR(__xludf.DUMMYFUNCTION("""COMPUTED_VALUE"""),61.0)</f>
        <v>61</v>
      </c>
      <c r="E180" s="3">
        <f>IFERROR(__xludf.DUMMYFUNCTION("""COMPUTED_VALUE"""),56.0)</f>
        <v>56</v>
      </c>
      <c r="F180" s="3">
        <f>IFERROR(__xludf.DUMMYFUNCTION("""COMPUTED_VALUE"""),63.0)</f>
        <v>63</v>
      </c>
      <c r="G180" s="3">
        <f>IFERROR(__xludf.DUMMYFUNCTION("""COMPUTED_VALUE"""),90.0)</f>
        <v>90</v>
      </c>
      <c r="H180" s="3"/>
      <c r="I180" s="3">
        <f t="shared" ref="I180:M180" si="180">if(not(isblank(C180)),IFERROR(MATCH(VLOOKUP(C180,$A:$A,1,FALSE),$A:$A,0),),)</f>
        <v>70</v>
      </c>
      <c r="J180" s="3">
        <f t="shared" si="180"/>
        <v>30</v>
      </c>
      <c r="K180" s="3">
        <f t="shared" si="180"/>
        <v>86</v>
      </c>
      <c r="L180" s="3">
        <f t="shared" si="180"/>
        <v>56</v>
      </c>
      <c r="M180" s="3">
        <f t="shared" si="180"/>
        <v>18</v>
      </c>
      <c r="N180" s="3"/>
      <c r="O180" s="3"/>
      <c r="P180" s="3">
        <v>79.0</v>
      </c>
      <c r="Q180" s="3">
        <v>51.0</v>
      </c>
      <c r="R180" s="3">
        <v>26.0</v>
      </c>
      <c r="S180" s="3">
        <v>56.0</v>
      </c>
      <c r="T180" s="3">
        <v>17.0</v>
      </c>
      <c r="U180" s="3"/>
      <c r="V180" s="3"/>
      <c r="W180" s="3"/>
      <c r="X180" s="3"/>
      <c r="Y180" s="3"/>
      <c r="Z180" s="3"/>
      <c r="AA180" s="3"/>
      <c r="AB180" s="3"/>
      <c r="AC180" s="3"/>
      <c r="AD180" s="3">
        <f t="shared" si="3"/>
        <v>86</v>
      </c>
      <c r="AE180" s="3"/>
      <c r="AF180" s="3"/>
      <c r="AG180" s="3"/>
      <c r="AH180" s="3">
        <f t="shared" si="4"/>
        <v>79</v>
      </c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>
      <c r="A181" s="9"/>
      <c r="B181" s="4" t="s">
        <v>165</v>
      </c>
      <c r="C181" s="3">
        <f>IFERROR(__xludf.DUMMYFUNCTION("IFERROR(SPLIT(B181,"" ""),)"),49.0)</f>
        <v>49</v>
      </c>
      <c r="D181" s="3">
        <f>IFERROR(__xludf.DUMMYFUNCTION("""COMPUTED_VALUE"""),65.0)</f>
        <v>65</v>
      </c>
      <c r="E181" s="3">
        <f>IFERROR(__xludf.DUMMYFUNCTION("""COMPUTED_VALUE"""),33.0)</f>
        <v>33</v>
      </c>
      <c r="F181" s="3">
        <f>IFERROR(__xludf.DUMMYFUNCTION("""COMPUTED_VALUE"""),59.0)</f>
        <v>59</v>
      </c>
      <c r="G181" s="3">
        <f>IFERROR(__xludf.DUMMYFUNCTION("""COMPUTED_VALUE"""),30.0)</f>
        <v>30</v>
      </c>
      <c r="H181" s="3"/>
      <c r="I181" s="3">
        <f t="shared" ref="I181:M181" si="181">if(not(isblank(C181)),IFERROR(MATCH(VLOOKUP(C181,$A:$A,1,FALSE),$A:$A,0),),)</f>
        <v>81</v>
      </c>
      <c r="J181" s="3">
        <f t="shared" si="181"/>
        <v>52</v>
      </c>
      <c r="K181" s="3">
        <f t="shared" si="181"/>
        <v>11</v>
      </c>
      <c r="L181" s="3">
        <f t="shared" si="181"/>
        <v>17</v>
      </c>
      <c r="M181" s="3">
        <f t="shared" si="181"/>
        <v>12</v>
      </c>
      <c r="N181" s="3"/>
      <c r="O181" s="3"/>
      <c r="P181" s="3">
        <v>46.0</v>
      </c>
      <c r="Q181" s="3">
        <v>19.0</v>
      </c>
      <c r="R181" s="3">
        <v>73.0</v>
      </c>
      <c r="S181" s="3">
        <v>18.0</v>
      </c>
      <c r="T181" s="3">
        <v>12.0</v>
      </c>
      <c r="U181" s="3"/>
      <c r="V181" s="3"/>
      <c r="W181" s="3"/>
      <c r="X181" s="3"/>
      <c r="Y181" s="3"/>
      <c r="Z181" s="3"/>
      <c r="AA181" s="3"/>
      <c r="AB181" s="3"/>
      <c r="AC181" s="3"/>
      <c r="AD181" s="3">
        <f t="shared" si="3"/>
        <v>81</v>
      </c>
      <c r="AE181" s="3"/>
      <c r="AF181" s="3"/>
      <c r="AG181" s="3"/>
      <c r="AH181" s="3">
        <f t="shared" si="4"/>
        <v>73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>
      <c r="A182" s="9"/>
      <c r="B182" s="3"/>
      <c r="C182" s="3" t="str">
        <f>IFERROR(__xludf.DUMMYFUNCTION("IFERROR(SPLIT(B182,"" ""),)"),"")</f>
        <v/>
      </c>
      <c r="D182" s="3"/>
      <c r="E182" s="3"/>
      <c r="F182" s="3"/>
      <c r="G182" s="3"/>
      <c r="H182" s="3"/>
      <c r="I182" s="3" t="str">
        <f t="shared" ref="I182:M182" si="182">if(not(isblank(C182)),IFERROR(MATCH(VLOOKUP(C182,$A:$A,1,FALSE),$A:$A,0),),)</f>
        <v/>
      </c>
      <c r="J182" s="3" t="str">
        <f t="shared" si="182"/>
        <v/>
      </c>
      <c r="K182" s="3" t="str">
        <f t="shared" si="182"/>
        <v/>
      </c>
      <c r="L182" s="3" t="str">
        <f t="shared" si="182"/>
        <v/>
      </c>
      <c r="M182" s="3" t="str">
        <f t="shared" si="182"/>
        <v/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 t="str">
        <f t="shared" si="3"/>
        <v/>
      </c>
      <c r="AE182" s="3"/>
      <c r="AF182" s="3"/>
      <c r="AG182" s="3"/>
      <c r="AH182" s="3" t="str">
        <f t="shared" si="4"/>
        <v/>
      </c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>
      <c r="A183" s="9"/>
      <c r="B183" s="4" t="s">
        <v>166</v>
      </c>
      <c r="C183" s="3">
        <f>IFERROR(__xludf.DUMMYFUNCTION("IFERROR(SPLIT(B183,"" ""),)"),75.0)</f>
        <v>75</v>
      </c>
      <c r="D183" s="3">
        <f>IFERROR(__xludf.DUMMYFUNCTION("""COMPUTED_VALUE"""),11.0)</f>
        <v>11</v>
      </c>
      <c r="E183" s="3">
        <f>IFERROR(__xludf.DUMMYFUNCTION("""COMPUTED_VALUE"""),64.0)</f>
        <v>64</v>
      </c>
      <c r="F183" s="3">
        <f>IFERROR(__xludf.DUMMYFUNCTION("""COMPUTED_VALUE"""),28.0)</f>
        <v>28</v>
      </c>
      <c r="G183" s="3">
        <f>IFERROR(__xludf.DUMMYFUNCTION("""COMPUTED_VALUE"""),37.0)</f>
        <v>37</v>
      </c>
      <c r="H183" s="3"/>
      <c r="I183" s="3">
        <f t="shared" ref="I183:M183" si="183">if(not(isblank(C183)),IFERROR(MATCH(VLOOKUP(C183,$A:$A,1,FALSE),$A:$A,0),),)</f>
        <v>98</v>
      </c>
      <c r="J183" s="3">
        <f t="shared" si="183"/>
        <v>102</v>
      </c>
      <c r="K183" s="3">
        <f t="shared" si="183"/>
        <v>51</v>
      </c>
      <c r="L183" s="3">
        <f t="shared" si="183"/>
        <v>75</v>
      </c>
      <c r="M183" s="3">
        <f t="shared" si="183"/>
        <v>23</v>
      </c>
      <c r="N183" s="3"/>
      <c r="O183" s="3"/>
      <c r="P183" s="3">
        <f t="array" ref="P183:T187">TRANSPOSE(I183:M187)</f>
        <v>98</v>
      </c>
      <c r="Q183" s="3">
        <v>37.0</v>
      </c>
      <c r="R183" s="3">
        <v>58.0</v>
      </c>
      <c r="S183" s="3">
        <v>99.0</v>
      </c>
      <c r="T183" s="3">
        <v>78.0</v>
      </c>
      <c r="U183" s="3"/>
      <c r="V183" s="3"/>
      <c r="W183" s="3"/>
      <c r="X183" s="3">
        <f t="array" ref="X183">SUM(IF(I183:M187&gt;$AP$3,C183:G187,))*$AP$4</f>
        <v>66314</v>
      </c>
      <c r="Y183" s="3"/>
      <c r="Z183" s="3"/>
      <c r="AA183" s="3"/>
      <c r="AB183" s="10">
        <f t="array" ref="AB183">SUM(IF(I183:M187&gt;$AS$3,C183:G187,))*$AS$4</f>
        <v>8176</v>
      </c>
      <c r="AC183" s="3"/>
      <c r="AD183" s="3">
        <f t="shared" si="3"/>
        <v>102</v>
      </c>
      <c r="AE183" s="3"/>
      <c r="AF183" s="3"/>
      <c r="AG183" s="3"/>
      <c r="AH183" s="3">
        <f t="shared" si="4"/>
        <v>99</v>
      </c>
      <c r="AI183" s="3"/>
      <c r="AJ183" s="3">
        <f>min(AD183:AH187)</f>
        <v>65</v>
      </c>
      <c r="AK183" s="3"/>
      <c r="AL183" s="3"/>
      <c r="AM183" s="3"/>
      <c r="AN183" s="3"/>
      <c r="AO183" s="3"/>
      <c r="AP183" s="3"/>
      <c r="AQ183" s="3"/>
      <c r="AR183" s="3"/>
      <c r="AS183" s="3"/>
    </row>
    <row r="184">
      <c r="A184" s="9"/>
      <c r="B184" s="4" t="s">
        <v>167</v>
      </c>
      <c r="C184" s="3">
        <f>IFERROR(__xludf.DUMMYFUNCTION("IFERROR(SPLIT(B184,"" ""),)"),58.0)</f>
        <v>58</v>
      </c>
      <c r="D184" s="3">
        <f>IFERROR(__xludf.DUMMYFUNCTION("""COMPUTED_VALUE"""),82.0)</f>
        <v>82</v>
      </c>
      <c r="E184" s="3">
        <f>IFERROR(__xludf.DUMMYFUNCTION("""COMPUTED_VALUE"""),40.0)</f>
        <v>40</v>
      </c>
      <c r="F184" s="3">
        <f>IFERROR(__xludf.DUMMYFUNCTION("""COMPUTED_VALUE"""),59.0)</f>
        <v>59</v>
      </c>
      <c r="G184" s="3">
        <f>IFERROR(__xludf.DUMMYFUNCTION("""COMPUTED_VALUE"""),4.0)</f>
        <v>4</v>
      </c>
      <c r="H184" s="3"/>
      <c r="I184" s="3">
        <f t="shared" ref="I184:M184" si="184">if(not(isblank(C184)),IFERROR(MATCH(VLOOKUP(C184,$A:$A,1,FALSE),$A:$A,0),),)</f>
        <v>37</v>
      </c>
      <c r="J184" s="3">
        <f t="shared" si="184"/>
        <v>53</v>
      </c>
      <c r="K184" s="3">
        <f t="shared" si="184"/>
        <v>8</v>
      </c>
      <c r="L184" s="3">
        <f t="shared" si="184"/>
        <v>17</v>
      </c>
      <c r="M184" s="3">
        <f t="shared" si="184"/>
        <v>66</v>
      </c>
      <c r="N184" s="3"/>
      <c r="O184" s="3"/>
      <c r="P184" s="3">
        <v>102.0</v>
      </c>
      <c r="Q184" s="3">
        <v>53.0</v>
      </c>
      <c r="R184" s="3">
        <v>21.0</v>
      </c>
      <c r="S184" s="3">
        <v>15.0</v>
      </c>
      <c r="T184" s="3">
        <v>44.0</v>
      </c>
      <c r="U184" s="3"/>
      <c r="V184" s="3"/>
      <c r="W184" s="3"/>
      <c r="X184" s="3"/>
      <c r="Y184" s="3"/>
      <c r="Z184" s="3"/>
      <c r="AA184" s="3"/>
      <c r="AB184" s="3"/>
      <c r="AC184" s="3"/>
      <c r="AD184" s="3">
        <f t="shared" si="3"/>
        <v>66</v>
      </c>
      <c r="AE184" s="3"/>
      <c r="AF184" s="3"/>
      <c r="AG184" s="3"/>
      <c r="AH184" s="3">
        <f t="shared" si="4"/>
        <v>102</v>
      </c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>
      <c r="A185" s="9"/>
      <c r="B185" s="4" t="s">
        <v>168</v>
      </c>
      <c r="C185" s="3">
        <f>IFERROR(__xludf.DUMMYFUNCTION("IFERROR(SPLIT(B185,"" ""),)"),24.0)</f>
        <v>24</v>
      </c>
      <c r="D185" s="3">
        <f>IFERROR(__xludf.DUMMYFUNCTION("""COMPUTED_VALUE"""),77.0)</f>
        <v>77</v>
      </c>
      <c r="E185" s="3">
        <f>IFERROR(__xludf.DUMMYFUNCTION("""COMPUTED_VALUE"""),69.0)</f>
        <v>69</v>
      </c>
      <c r="F185" s="3">
        <f>IFERROR(__xludf.DUMMYFUNCTION("""COMPUTED_VALUE"""),22.0)</f>
        <v>22</v>
      </c>
      <c r="G185" s="3">
        <f>IFERROR(__xludf.DUMMYFUNCTION("""COMPUTED_VALUE"""),9.0)</f>
        <v>9</v>
      </c>
      <c r="H185" s="3"/>
      <c r="I185" s="3">
        <f t="shared" ref="I185:M185" si="185">if(not(isblank(C185)),IFERROR(MATCH(VLOOKUP(C185,$A:$A,1,FALSE),$A:$A,0),),)</f>
        <v>58</v>
      </c>
      <c r="J185" s="3">
        <f t="shared" si="185"/>
        <v>21</v>
      </c>
      <c r="K185" s="3">
        <f t="shared" si="185"/>
        <v>65</v>
      </c>
      <c r="L185" s="3">
        <f t="shared" si="185"/>
        <v>40</v>
      </c>
      <c r="M185" s="3">
        <f t="shared" si="185"/>
        <v>61</v>
      </c>
      <c r="N185" s="3"/>
      <c r="O185" s="3"/>
      <c r="P185" s="3">
        <v>51.0</v>
      </c>
      <c r="Q185" s="3">
        <v>8.0</v>
      </c>
      <c r="R185" s="3">
        <v>65.0</v>
      </c>
      <c r="S185" s="3">
        <v>76.0</v>
      </c>
      <c r="T185" s="3">
        <v>77.0</v>
      </c>
      <c r="U185" s="3"/>
      <c r="V185" s="3"/>
      <c r="W185" s="3"/>
      <c r="X185" s="3"/>
      <c r="Y185" s="3"/>
      <c r="Z185" s="3"/>
      <c r="AA185" s="3"/>
      <c r="AB185" s="3"/>
      <c r="AC185" s="3"/>
      <c r="AD185" s="3">
        <f t="shared" si="3"/>
        <v>65</v>
      </c>
      <c r="AE185" s="3"/>
      <c r="AF185" s="3"/>
      <c r="AG185" s="3"/>
      <c r="AH185" s="3">
        <f t="shared" si="4"/>
        <v>77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>
      <c r="A186" s="9"/>
      <c r="B186" s="4" t="s">
        <v>169</v>
      </c>
      <c r="C186" s="3">
        <f>IFERROR(__xludf.DUMMYFUNCTION("IFERROR(SPLIT(B186,"" ""),)"),60.0)</f>
        <v>60</v>
      </c>
      <c r="D186" s="3">
        <f>IFERROR(__xludf.DUMMYFUNCTION("""COMPUTED_VALUE"""),36.0)</f>
        <v>36</v>
      </c>
      <c r="E186" s="3">
        <f>IFERROR(__xludf.DUMMYFUNCTION("""COMPUTED_VALUE"""),89.0)</f>
        <v>89</v>
      </c>
      <c r="F186" s="3">
        <f>IFERROR(__xludf.DUMMYFUNCTION("""COMPUTED_VALUE"""),7.0)</f>
        <v>7</v>
      </c>
      <c r="G186" s="3">
        <f>IFERROR(__xludf.DUMMYFUNCTION("""COMPUTED_VALUE"""),68.0)</f>
        <v>68</v>
      </c>
      <c r="H186" s="3"/>
      <c r="I186" s="3">
        <f t="shared" ref="I186:M186" si="186">if(not(isblank(C186)),IFERROR(MATCH(VLOOKUP(C186,$A:$A,1,FALSE),$A:$A,0),),)</f>
        <v>99</v>
      </c>
      <c r="J186" s="3">
        <f t="shared" si="186"/>
        <v>15</v>
      </c>
      <c r="K186" s="3">
        <f t="shared" si="186"/>
        <v>76</v>
      </c>
      <c r="L186" s="3">
        <f t="shared" si="186"/>
        <v>72</v>
      </c>
      <c r="M186" s="3">
        <f t="shared" si="186"/>
        <v>70</v>
      </c>
      <c r="N186" s="3"/>
      <c r="O186" s="3"/>
      <c r="P186" s="3">
        <v>75.0</v>
      </c>
      <c r="Q186" s="3">
        <v>17.0</v>
      </c>
      <c r="R186" s="3">
        <v>40.0</v>
      </c>
      <c r="S186" s="3">
        <v>72.0</v>
      </c>
      <c r="T186" s="3">
        <v>69.0</v>
      </c>
      <c r="U186" s="3"/>
      <c r="V186" s="3"/>
      <c r="W186" s="3"/>
      <c r="X186" s="3"/>
      <c r="Y186" s="3"/>
      <c r="Z186" s="3"/>
      <c r="AA186" s="3"/>
      <c r="AB186" s="3"/>
      <c r="AC186" s="3"/>
      <c r="AD186" s="3">
        <f t="shared" si="3"/>
        <v>99</v>
      </c>
      <c r="AE186" s="3"/>
      <c r="AF186" s="3"/>
      <c r="AG186" s="3"/>
      <c r="AH186" s="3">
        <f t="shared" si="4"/>
        <v>75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>
      <c r="A187" s="9"/>
      <c r="B187" s="4" t="s">
        <v>170</v>
      </c>
      <c r="C187" s="3">
        <f>IFERROR(__xludf.DUMMYFUNCTION("IFERROR(SPLIT(B187,"" ""),)"),53.0)</f>
        <v>53</v>
      </c>
      <c r="D187" s="3">
        <f>IFERROR(__xludf.DUMMYFUNCTION("""COMPUTED_VALUE"""),2.0)</f>
        <v>2</v>
      </c>
      <c r="E187" s="3">
        <f>IFERROR(__xludf.DUMMYFUNCTION("""COMPUTED_VALUE"""),94.0)</f>
        <v>94</v>
      </c>
      <c r="F187" s="3">
        <f>IFERROR(__xludf.DUMMYFUNCTION("""COMPUTED_VALUE"""),43.0)</f>
        <v>43</v>
      </c>
      <c r="G187" s="3">
        <f>IFERROR(__xludf.DUMMYFUNCTION("""COMPUTED_VALUE"""),72.0)</f>
        <v>72</v>
      </c>
      <c r="H187" s="3"/>
      <c r="I187" s="3">
        <f t="shared" ref="I187:M187" si="187">if(not(isblank(C187)),IFERROR(MATCH(VLOOKUP(C187,$A:$A,1,FALSE),$A:$A,0),),)</f>
        <v>78</v>
      </c>
      <c r="J187" s="3">
        <f t="shared" si="187"/>
        <v>44</v>
      </c>
      <c r="K187" s="3">
        <f t="shared" si="187"/>
        <v>77</v>
      </c>
      <c r="L187" s="3">
        <f t="shared" si="187"/>
        <v>69</v>
      </c>
      <c r="M187" s="3">
        <f t="shared" si="187"/>
        <v>48</v>
      </c>
      <c r="N187" s="3"/>
      <c r="O187" s="3"/>
      <c r="P187" s="3">
        <v>23.0</v>
      </c>
      <c r="Q187" s="3">
        <v>66.0</v>
      </c>
      <c r="R187" s="3">
        <v>61.0</v>
      </c>
      <c r="S187" s="3">
        <v>70.0</v>
      </c>
      <c r="T187" s="3">
        <v>48.0</v>
      </c>
      <c r="U187" s="3"/>
      <c r="V187" s="3"/>
      <c r="W187" s="3"/>
      <c r="X187" s="3"/>
      <c r="Y187" s="3"/>
      <c r="Z187" s="3"/>
      <c r="AA187" s="3"/>
      <c r="AB187" s="3"/>
      <c r="AC187" s="3"/>
      <c r="AD187" s="3">
        <f t="shared" si="3"/>
        <v>78</v>
      </c>
      <c r="AE187" s="3"/>
      <c r="AF187" s="3"/>
      <c r="AG187" s="3"/>
      <c r="AH187" s="3">
        <f t="shared" si="4"/>
        <v>70</v>
      </c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>
      <c r="A188" s="9"/>
      <c r="B188" s="3"/>
      <c r="C188" s="3" t="str">
        <f>IFERROR(__xludf.DUMMYFUNCTION("IFERROR(SPLIT(B188,"" ""),)"),"")</f>
        <v/>
      </c>
      <c r="D188" s="3"/>
      <c r="E188" s="3"/>
      <c r="F188" s="3"/>
      <c r="G188" s="3"/>
      <c r="H188" s="3"/>
      <c r="I188" s="3" t="str">
        <f t="shared" ref="I188:M188" si="188">if(not(isblank(C188)),IFERROR(MATCH(VLOOKUP(C188,$A:$A,1,FALSE),$A:$A,0),),)</f>
        <v/>
      </c>
      <c r="J188" s="3" t="str">
        <f t="shared" si="188"/>
        <v/>
      </c>
      <c r="K188" s="3" t="str">
        <f t="shared" si="188"/>
        <v/>
      </c>
      <c r="L188" s="3" t="str">
        <f t="shared" si="188"/>
        <v/>
      </c>
      <c r="M188" s="3" t="str">
        <f t="shared" si="188"/>
        <v/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 t="str">
        <f t="shared" si="3"/>
        <v/>
      </c>
      <c r="AE188" s="3"/>
      <c r="AF188" s="3"/>
      <c r="AG188" s="3"/>
      <c r="AH188" s="3" t="str">
        <f t="shared" si="4"/>
        <v/>
      </c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>
      <c r="A189" s="9"/>
      <c r="B189" s="4" t="s">
        <v>171</v>
      </c>
      <c r="C189" s="3">
        <f>IFERROR(__xludf.DUMMYFUNCTION("IFERROR(SPLIT(B189,"" ""),)"),34.0)</f>
        <v>34</v>
      </c>
      <c r="D189" s="3">
        <f>IFERROR(__xludf.DUMMYFUNCTION("""COMPUTED_VALUE"""),11.0)</f>
        <v>11</v>
      </c>
      <c r="E189" s="3">
        <f>IFERROR(__xludf.DUMMYFUNCTION("""COMPUTED_VALUE"""),92.0)</f>
        <v>92</v>
      </c>
      <c r="F189" s="3">
        <f>IFERROR(__xludf.DUMMYFUNCTION("""COMPUTED_VALUE"""),55.0)</f>
        <v>55</v>
      </c>
      <c r="G189" s="3">
        <f>IFERROR(__xludf.DUMMYFUNCTION("""COMPUTED_VALUE"""),25.0)</f>
        <v>25</v>
      </c>
      <c r="H189" s="3"/>
      <c r="I189" s="3">
        <f t="shared" ref="I189:M189" si="189">if(not(isblank(C189)),IFERROR(MATCH(VLOOKUP(C189,$A:$A,1,FALSE),$A:$A,0),),)</f>
        <v>36</v>
      </c>
      <c r="J189" s="3">
        <f t="shared" si="189"/>
        <v>102</v>
      </c>
      <c r="K189" s="3">
        <f t="shared" si="189"/>
        <v>10</v>
      </c>
      <c r="L189" s="3">
        <f t="shared" si="189"/>
        <v>19</v>
      </c>
      <c r="M189" s="3">
        <f t="shared" si="189"/>
        <v>20</v>
      </c>
      <c r="N189" s="3"/>
      <c r="O189" s="3"/>
      <c r="P189" s="3">
        <f t="array" ref="P189:T193">TRANSPOSE(I189:M193)</f>
        <v>36</v>
      </c>
      <c r="Q189" s="3">
        <v>48.0</v>
      </c>
      <c r="R189" s="3">
        <v>34.0</v>
      </c>
      <c r="S189" s="3">
        <v>18.0</v>
      </c>
      <c r="T189" s="3">
        <v>42.0</v>
      </c>
      <c r="U189" s="3"/>
      <c r="V189" s="3"/>
      <c r="W189" s="3"/>
      <c r="X189" s="3">
        <f t="array" ref="X189">SUM(IF(I189:M193&gt;$AP$3,C189:G193,))*$AP$4</f>
        <v>55238</v>
      </c>
      <c r="Y189" s="3"/>
      <c r="Z189" s="3"/>
      <c r="AA189" s="3"/>
      <c r="AB189" s="10">
        <f t="array" ref="AB189">SUM(IF(I189:M193&gt;$AS$3,C189:G193,))*$AS$4</f>
        <v>6328</v>
      </c>
      <c r="AC189" s="3"/>
      <c r="AD189" s="3">
        <f t="shared" si="3"/>
        <v>102</v>
      </c>
      <c r="AE189" s="3"/>
      <c r="AF189" s="3"/>
      <c r="AG189" s="3"/>
      <c r="AH189" s="3">
        <f t="shared" si="4"/>
        <v>48</v>
      </c>
      <c r="AI189" s="3"/>
      <c r="AJ189" s="3">
        <f>min(AD189:AH193)</f>
        <v>48</v>
      </c>
      <c r="AK189" s="3"/>
      <c r="AL189" s="3"/>
      <c r="AM189" s="3"/>
      <c r="AN189" s="3"/>
      <c r="AO189" s="3"/>
      <c r="AP189" s="3"/>
      <c r="AQ189" s="3"/>
      <c r="AR189" s="3"/>
      <c r="AS189" s="3"/>
    </row>
    <row r="190">
      <c r="A190" s="9"/>
      <c r="B190" s="4" t="s">
        <v>172</v>
      </c>
      <c r="C190" s="3">
        <f>IFERROR(__xludf.DUMMYFUNCTION("IFERROR(SPLIT(B190,"" ""),)"),72.0)</f>
        <v>72</v>
      </c>
      <c r="D190" s="3">
        <f>IFERROR(__xludf.DUMMYFUNCTION("""COMPUTED_VALUE"""),68.0)</f>
        <v>68</v>
      </c>
      <c r="E190" s="3">
        <f>IFERROR(__xludf.DUMMYFUNCTION("""COMPUTED_VALUE"""),76.0)</f>
        <v>76</v>
      </c>
      <c r="F190" s="3">
        <f>IFERROR(__xludf.DUMMYFUNCTION("""COMPUTED_VALUE"""),67.0)</f>
        <v>67</v>
      </c>
      <c r="G190" s="3">
        <f>IFERROR(__xludf.DUMMYFUNCTION("""COMPUTED_VALUE"""),24.0)</f>
        <v>24</v>
      </c>
      <c r="H190" s="3"/>
      <c r="I190" s="3">
        <f t="shared" ref="I190:M190" si="190">if(not(isblank(C190)),IFERROR(MATCH(VLOOKUP(C190,$A:$A,1,FALSE),$A:$A,0),),)</f>
        <v>48</v>
      </c>
      <c r="J190" s="3">
        <f t="shared" si="190"/>
        <v>70</v>
      </c>
      <c r="K190" s="3">
        <f t="shared" si="190"/>
        <v>33</v>
      </c>
      <c r="L190" s="3">
        <f t="shared" si="190"/>
        <v>73</v>
      </c>
      <c r="M190" s="3">
        <f t="shared" si="190"/>
        <v>58</v>
      </c>
      <c r="N190" s="3"/>
      <c r="O190" s="3"/>
      <c r="P190" s="3">
        <v>102.0</v>
      </c>
      <c r="Q190" s="3">
        <v>70.0</v>
      </c>
      <c r="R190" s="3">
        <v>63.0</v>
      </c>
      <c r="S190" s="3">
        <v>57.0</v>
      </c>
      <c r="T190" s="3">
        <v>62.0</v>
      </c>
      <c r="U190" s="3"/>
      <c r="V190" s="3"/>
      <c r="W190" s="3"/>
      <c r="X190" s="3"/>
      <c r="Y190" s="3"/>
      <c r="Z190" s="3"/>
      <c r="AA190" s="3"/>
      <c r="AB190" s="3"/>
      <c r="AC190" s="3"/>
      <c r="AD190" s="3">
        <f t="shared" si="3"/>
        <v>73</v>
      </c>
      <c r="AE190" s="3"/>
      <c r="AF190" s="3"/>
      <c r="AG190" s="3"/>
      <c r="AH190" s="3">
        <f t="shared" si="4"/>
        <v>102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>
      <c r="A191" s="9"/>
      <c r="B191" s="4" t="s">
        <v>173</v>
      </c>
      <c r="C191" s="3">
        <f>IFERROR(__xludf.DUMMYFUNCTION("IFERROR(SPLIT(B191,"" ""),)"),8.0)</f>
        <v>8</v>
      </c>
      <c r="D191" s="3">
        <f>IFERROR(__xludf.DUMMYFUNCTION("""COMPUTED_VALUE"""),50.0)</f>
        <v>50</v>
      </c>
      <c r="E191" s="3">
        <f>IFERROR(__xludf.DUMMYFUNCTION("""COMPUTED_VALUE"""),56.0)</f>
        <v>56</v>
      </c>
      <c r="F191" s="3">
        <f>IFERROR(__xludf.DUMMYFUNCTION("""COMPUTED_VALUE"""),59.0)</f>
        <v>59</v>
      </c>
      <c r="G191" s="3">
        <f>IFERROR(__xludf.DUMMYFUNCTION("""COMPUTED_VALUE"""),12.0)</f>
        <v>12</v>
      </c>
      <c r="H191" s="3"/>
      <c r="I191" s="3">
        <f t="shared" ref="I191:M191" si="191">if(not(isblank(C191)),IFERROR(MATCH(VLOOKUP(C191,$A:$A,1,FALSE),$A:$A,0),),)</f>
        <v>34</v>
      </c>
      <c r="J191" s="3">
        <f t="shared" si="191"/>
        <v>63</v>
      </c>
      <c r="K191" s="3">
        <f t="shared" si="191"/>
        <v>86</v>
      </c>
      <c r="L191" s="3">
        <f t="shared" si="191"/>
        <v>17</v>
      </c>
      <c r="M191" s="3">
        <f t="shared" si="191"/>
        <v>60</v>
      </c>
      <c r="N191" s="3"/>
      <c r="O191" s="3"/>
      <c r="P191" s="3">
        <v>10.0</v>
      </c>
      <c r="Q191" s="3">
        <v>33.0</v>
      </c>
      <c r="R191" s="3">
        <v>86.0</v>
      </c>
      <c r="S191" s="3">
        <v>96.0</v>
      </c>
      <c r="T191" s="3">
        <v>90.0</v>
      </c>
      <c r="U191" s="3"/>
      <c r="V191" s="3"/>
      <c r="W191" s="3"/>
      <c r="X191" s="3"/>
      <c r="Y191" s="3"/>
      <c r="Z191" s="3"/>
      <c r="AA191" s="3"/>
      <c r="AB191" s="3"/>
      <c r="AC191" s="3"/>
      <c r="AD191" s="3">
        <f t="shared" si="3"/>
        <v>86</v>
      </c>
      <c r="AE191" s="3"/>
      <c r="AF191" s="3"/>
      <c r="AG191" s="3"/>
      <c r="AH191" s="3">
        <f t="shared" si="4"/>
        <v>96</v>
      </c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>
      <c r="A192" s="9"/>
      <c r="B192" s="4" t="s">
        <v>174</v>
      </c>
      <c r="C192" s="3">
        <f>IFERROR(__xludf.DUMMYFUNCTION("IFERROR(SPLIT(B192,"" ""),)"),90.0)</f>
        <v>90</v>
      </c>
      <c r="D192" s="3">
        <f>IFERROR(__xludf.DUMMYFUNCTION("""COMPUTED_VALUE"""),91.0)</f>
        <v>91</v>
      </c>
      <c r="E192" s="3">
        <f>IFERROR(__xludf.DUMMYFUNCTION("""COMPUTED_VALUE"""),86.0)</f>
        <v>86</v>
      </c>
      <c r="F192" s="3">
        <f>IFERROR(__xludf.DUMMYFUNCTION("""COMPUTED_VALUE"""),13.0)</f>
        <v>13</v>
      </c>
      <c r="G192" s="3">
        <f>IFERROR(__xludf.DUMMYFUNCTION("""COMPUTED_VALUE"""),29.0)</f>
        <v>29</v>
      </c>
      <c r="H192" s="3"/>
      <c r="I192" s="3">
        <f t="shared" ref="I192:M192" si="192">if(not(isblank(C192)),IFERROR(MATCH(VLOOKUP(C192,$A:$A,1,FALSE),$A:$A,0),),)</f>
        <v>18</v>
      </c>
      <c r="J192" s="3">
        <f t="shared" si="192"/>
        <v>57</v>
      </c>
      <c r="K192" s="3">
        <f t="shared" si="192"/>
        <v>96</v>
      </c>
      <c r="L192" s="3">
        <f t="shared" si="192"/>
        <v>7</v>
      </c>
      <c r="M192" s="3">
        <f t="shared" si="192"/>
        <v>85</v>
      </c>
      <c r="N192" s="3"/>
      <c r="O192" s="3"/>
      <c r="P192" s="3">
        <v>19.0</v>
      </c>
      <c r="Q192" s="3">
        <v>73.0</v>
      </c>
      <c r="R192" s="3">
        <v>17.0</v>
      </c>
      <c r="S192" s="3">
        <v>7.0</v>
      </c>
      <c r="T192" s="3">
        <v>45.0</v>
      </c>
      <c r="U192" s="3"/>
      <c r="V192" s="3"/>
      <c r="W192" s="3"/>
      <c r="X192" s="3"/>
      <c r="Y192" s="3"/>
      <c r="Z192" s="3"/>
      <c r="AA192" s="3"/>
      <c r="AB192" s="3"/>
      <c r="AC192" s="3"/>
      <c r="AD192" s="3">
        <f t="shared" si="3"/>
        <v>96</v>
      </c>
      <c r="AE192" s="3"/>
      <c r="AF192" s="3"/>
      <c r="AG192" s="3"/>
      <c r="AH192" s="3">
        <f t="shared" si="4"/>
        <v>73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>
      <c r="A193" s="9"/>
      <c r="B193" s="4" t="s">
        <v>175</v>
      </c>
      <c r="C193" s="3">
        <f>IFERROR(__xludf.DUMMYFUNCTION("IFERROR(SPLIT(B193,"" ""),)"),57.0)</f>
        <v>57</v>
      </c>
      <c r="D193" s="3">
        <f>IFERROR(__xludf.DUMMYFUNCTION("""COMPUTED_VALUE"""),79.0)</f>
        <v>79</v>
      </c>
      <c r="E193" s="3">
        <f>IFERROR(__xludf.DUMMYFUNCTION("""COMPUTED_VALUE"""),16.0)</f>
        <v>16</v>
      </c>
      <c r="F193" s="3">
        <f>IFERROR(__xludf.DUMMYFUNCTION("""COMPUTED_VALUE"""),26.0)</f>
        <v>26</v>
      </c>
      <c r="G193" s="3">
        <f>IFERROR(__xludf.DUMMYFUNCTION("""COMPUTED_VALUE"""),42.0)</f>
        <v>42</v>
      </c>
      <c r="H193" s="3"/>
      <c r="I193" s="3">
        <f t="shared" ref="I193:M193" si="193">if(not(isblank(C193)),IFERROR(MATCH(VLOOKUP(C193,$A:$A,1,FALSE),$A:$A,0),),)</f>
        <v>42</v>
      </c>
      <c r="J193" s="3">
        <f t="shared" si="193"/>
        <v>62</v>
      </c>
      <c r="K193" s="3">
        <f t="shared" si="193"/>
        <v>90</v>
      </c>
      <c r="L193" s="3">
        <f t="shared" si="193"/>
        <v>45</v>
      </c>
      <c r="M193" s="3">
        <f t="shared" si="193"/>
        <v>4</v>
      </c>
      <c r="N193" s="3"/>
      <c r="O193" s="3"/>
      <c r="P193" s="3">
        <v>20.0</v>
      </c>
      <c r="Q193" s="3">
        <v>58.0</v>
      </c>
      <c r="R193" s="3">
        <v>60.0</v>
      </c>
      <c r="S193" s="3">
        <v>85.0</v>
      </c>
      <c r="T193" s="3">
        <v>4.0</v>
      </c>
      <c r="U193" s="3"/>
      <c r="V193" s="3"/>
      <c r="W193" s="3"/>
      <c r="X193" s="3"/>
      <c r="Y193" s="3"/>
      <c r="Z193" s="3"/>
      <c r="AA193" s="3"/>
      <c r="AB193" s="3"/>
      <c r="AC193" s="3"/>
      <c r="AD193" s="3">
        <f t="shared" si="3"/>
        <v>90</v>
      </c>
      <c r="AE193" s="3"/>
      <c r="AF193" s="3"/>
      <c r="AG193" s="3"/>
      <c r="AH193" s="3">
        <f t="shared" si="4"/>
        <v>85</v>
      </c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>
      <c r="A194" s="9"/>
      <c r="B194" s="3"/>
      <c r="C194" s="3" t="str">
        <f>IFERROR(__xludf.DUMMYFUNCTION("IFERROR(SPLIT(B194,"" ""),)"),"")</f>
        <v/>
      </c>
      <c r="D194" s="3"/>
      <c r="E194" s="3"/>
      <c r="F194" s="3"/>
      <c r="G194" s="3"/>
      <c r="H194" s="3"/>
      <c r="I194" s="3" t="str">
        <f t="shared" ref="I194:M194" si="194">if(not(isblank(C194)),IFERROR(MATCH(VLOOKUP(C194,$A:$A,1,FALSE),$A:$A,0),),)</f>
        <v/>
      </c>
      <c r="J194" s="3" t="str">
        <f t="shared" si="194"/>
        <v/>
      </c>
      <c r="K194" s="3" t="str">
        <f t="shared" si="194"/>
        <v/>
      </c>
      <c r="L194" s="3" t="str">
        <f t="shared" si="194"/>
        <v/>
      </c>
      <c r="M194" s="3" t="str">
        <f t="shared" si="194"/>
        <v/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 t="str">
        <f t="shared" si="3"/>
        <v/>
      </c>
      <c r="AE194" s="3"/>
      <c r="AF194" s="3"/>
      <c r="AG194" s="3"/>
      <c r="AH194" s="3" t="str">
        <f t="shared" si="4"/>
        <v/>
      </c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>
      <c r="A195" s="9"/>
      <c r="B195" s="4" t="s">
        <v>176</v>
      </c>
      <c r="C195" s="3">
        <f>IFERROR(__xludf.DUMMYFUNCTION("IFERROR(SPLIT(B195,"" ""),)"),94.0)</f>
        <v>94</v>
      </c>
      <c r="D195" s="3">
        <f>IFERROR(__xludf.DUMMYFUNCTION("""COMPUTED_VALUE"""),49.0)</f>
        <v>49</v>
      </c>
      <c r="E195" s="3">
        <f>IFERROR(__xludf.DUMMYFUNCTION("""COMPUTED_VALUE"""),69.0)</f>
        <v>69</v>
      </c>
      <c r="F195" s="3">
        <f>IFERROR(__xludf.DUMMYFUNCTION("""COMPUTED_VALUE"""),66.0)</f>
        <v>66</v>
      </c>
      <c r="G195" s="3">
        <f>IFERROR(__xludf.DUMMYFUNCTION("""COMPUTED_VALUE"""),52.0)</f>
        <v>52</v>
      </c>
      <c r="H195" s="3"/>
      <c r="I195" s="3">
        <f t="shared" ref="I195:M195" si="195">if(not(isblank(C195)),IFERROR(MATCH(VLOOKUP(C195,$A:$A,1,FALSE),$A:$A,0),),)</f>
        <v>77</v>
      </c>
      <c r="J195" s="3">
        <f t="shared" si="195"/>
        <v>81</v>
      </c>
      <c r="K195" s="3">
        <f t="shared" si="195"/>
        <v>65</v>
      </c>
      <c r="L195" s="3">
        <f t="shared" si="195"/>
        <v>88</v>
      </c>
      <c r="M195" s="3">
        <f t="shared" si="195"/>
        <v>39</v>
      </c>
      <c r="N195" s="3"/>
      <c r="O195" s="3"/>
      <c r="P195" s="3">
        <f t="array" ref="P195:T199">TRANSPOSE(I195:M199)</f>
        <v>77</v>
      </c>
      <c r="Q195" s="3">
        <v>26.0</v>
      </c>
      <c r="R195" s="3">
        <v>51.0</v>
      </c>
      <c r="S195" s="3">
        <v>92.0</v>
      </c>
      <c r="T195" s="3">
        <v>86.0</v>
      </c>
      <c r="U195" s="3"/>
      <c r="V195" s="3"/>
      <c r="W195" s="3"/>
      <c r="X195" s="3">
        <f t="array" ref="X195">SUM(IF(I195:M199&gt;$AP$3,C195:G199,))*$AP$4</f>
        <v>69793</v>
      </c>
      <c r="Y195" s="3"/>
      <c r="Z195" s="3"/>
      <c r="AA195" s="3"/>
      <c r="AB195" s="10">
        <f t="array" ref="AB195">SUM(IF(I195:M199&gt;$AS$3,C195:G199,))*$AS$4</f>
        <v>15680</v>
      </c>
      <c r="AC195" s="3"/>
      <c r="AD195" s="3">
        <f t="shared" si="3"/>
        <v>88</v>
      </c>
      <c r="AE195" s="3"/>
      <c r="AF195" s="3"/>
      <c r="AG195" s="3"/>
      <c r="AH195" s="3">
        <f t="shared" si="4"/>
        <v>92</v>
      </c>
      <c r="AI195" s="3"/>
      <c r="AJ195" s="3">
        <f>min(AD195:AH199)</f>
        <v>80</v>
      </c>
      <c r="AK195" s="3"/>
      <c r="AL195" s="3"/>
      <c r="AM195" s="3"/>
      <c r="AN195" s="3"/>
      <c r="AO195" s="3"/>
      <c r="AP195" s="3"/>
      <c r="AQ195" s="3"/>
      <c r="AR195" s="3"/>
      <c r="AS195" s="3"/>
    </row>
    <row r="196">
      <c r="A196" s="9"/>
      <c r="B196" s="4" t="s">
        <v>177</v>
      </c>
      <c r="C196" s="3">
        <f>IFERROR(__xludf.DUMMYFUNCTION("IFERROR(SPLIT(B196,"" ""),)"),47.0)</f>
        <v>47</v>
      </c>
      <c r="D196" s="3">
        <f>IFERROR(__xludf.DUMMYFUNCTION("""COMPUTED_VALUE"""),65.0)</f>
        <v>65</v>
      </c>
      <c r="E196" s="3">
        <f>IFERROR(__xludf.DUMMYFUNCTION("""COMPUTED_VALUE"""),43.0)</f>
        <v>43</v>
      </c>
      <c r="F196" s="3">
        <f>IFERROR(__xludf.DUMMYFUNCTION("""COMPUTED_VALUE"""),38.0)</f>
        <v>38</v>
      </c>
      <c r="G196" s="3">
        <f>IFERROR(__xludf.DUMMYFUNCTION("""COMPUTED_VALUE"""),81.0)</f>
        <v>81</v>
      </c>
      <c r="H196" s="3"/>
      <c r="I196" s="3">
        <f t="shared" ref="I196:M196" si="196">if(not(isblank(C196)),IFERROR(MATCH(VLOOKUP(C196,$A:$A,1,FALSE),$A:$A,0),),)</f>
        <v>26</v>
      </c>
      <c r="J196" s="3">
        <f t="shared" si="196"/>
        <v>52</v>
      </c>
      <c r="K196" s="3">
        <f t="shared" si="196"/>
        <v>69</v>
      </c>
      <c r="L196" s="3">
        <f t="shared" si="196"/>
        <v>89</v>
      </c>
      <c r="M196" s="3">
        <f t="shared" si="196"/>
        <v>80</v>
      </c>
      <c r="N196" s="3"/>
      <c r="O196" s="3"/>
      <c r="P196" s="3">
        <v>81.0</v>
      </c>
      <c r="Q196" s="3">
        <v>52.0</v>
      </c>
      <c r="R196" s="3">
        <v>8.0</v>
      </c>
      <c r="S196" s="3">
        <v>50.0</v>
      </c>
      <c r="T196" s="3">
        <v>17.0</v>
      </c>
      <c r="U196" s="3"/>
      <c r="V196" s="3"/>
      <c r="W196" s="3"/>
      <c r="X196" s="3"/>
      <c r="Y196" s="3"/>
      <c r="Z196" s="3"/>
      <c r="AA196" s="3"/>
      <c r="AB196" s="3"/>
      <c r="AC196" s="3"/>
      <c r="AD196" s="3">
        <f t="shared" si="3"/>
        <v>89</v>
      </c>
      <c r="AE196" s="3"/>
      <c r="AF196" s="3"/>
      <c r="AG196" s="3"/>
      <c r="AH196" s="3">
        <f t="shared" si="4"/>
        <v>81</v>
      </c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>
      <c r="A197" s="9"/>
      <c r="B197" s="4" t="s">
        <v>178</v>
      </c>
      <c r="C197" s="3">
        <f>IFERROR(__xludf.DUMMYFUNCTION("IFERROR(SPLIT(B197,"" ""),)"),64.0)</f>
        <v>64</v>
      </c>
      <c r="D197" s="3">
        <f>IFERROR(__xludf.DUMMYFUNCTION("""COMPUTED_VALUE"""),40.0)</f>
        <v>40</v>
      </c>
      <c r="E197" s="3">
        <f>IFERROR(__xludf.DUMMYFUNCTION("""COMPUTED_VALUE"""),10.0)</f>
        <v>10</v>
      </c>
      <c r="F197" s="3">
        <f>IFERROR(__xludf.DUMMYFUNCTION("""COMPUTED_VALUE"""),32.0)</f>
        <v>32</v>
      </c>
      <c r="G197" s="3">
        <f>IFERROR(__xludf.DUMMYFUNCTION("""COMPUTED_VALUE"""),13.0)</f>
        <v>13</v>
      </c>
      <c r="H197" s="3"/>
      <c r="I197" s="3">
        <f t="shared" ref="I197:M197" si="197">if(not(isblank(C197)),IFERROR(MATCH(VLOOKUP(C197,$A:$A,1,FALSE),$A:$A,0),),)</f>
        <v>51</v>
      </c>
      <c r="J197" s="3">
        <f t="shared" si="197"/>
        <v>8</v>
      </c>
      <c r="K197" s="3">
        <f t="shared" si="197"/>
        <v>47</v>
      </c>
      <c r="L197" s="3">
        <f t="shared" si="197"/>
        <v>91</v>
      </c>
      <c r="M197" s="3">
        <f t="shared" si="197"/>
        <v>7</v>
      </c>
      <c r="N197" s="3"/>
      <c r="O197" s="3"/>
      <c r="P197" s="3">
        <v>65.0</v>
      </c>
      <c r="Q197" s="3">
        <v>69.0</v>
      </c>
      <c r="R197" s="3">
        <v>47.0</v>
      </c>
      <c r="S197" s="3">
        <v>93.0</v>
      </c>
      <c r="T197" s="3">
        <v>19.0</v>
      </c>
      <c r="U197" s="3"/>
      <c r="V197" s="3"/>
      <c r="W197" s="3"/>
      <c r="X197" s="3"/>
      <c r="Y197" s="3"/>
      <c r="Z197" s="3"/>
      <c r="AA197" s="3"/>
      <c r="AB197" s="3"/>
      <c r="AC197" s="3"/>
      <c r="AD197" s="3">
        <f t="shared" si="3"/>
        <v>91</v>
      </c>
      <c r="AE197" s="3"/>
      <c r="AF197" s="3"/>
      <c r="AG197" s="3"/>
      <c r="AH197" s="3">
        <f t="shared" si="4"/>
        <v>93</v>
      </c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>
      <c r="A198" s="9"/>
      <c r="B198" s="4" t="s">
        <v>179</v>
      </c>
      <c r="C198" s="3">
        <f>IFERROR(__xludf.DUMMYFUNCTION("IFERROR(SPLIT(B198,"" ""),)"),70.0)</f>
        <v>70</v>
      </c>
      <c r="D198" s="3">
        <f>IFERROR(__xludf.DUMMYFUNCTION("""COMPUTED_VALUE"""),3.0)</f>
        <v>3</v>
      </c>
      <c r="E198" s="3">
        <f>IFERROR(__xludf.DUMMYFUNCTION("""COMPUTED_VALUE"""),74.0)</f>
        <v>74</v>
      </c>
      <c r="F198" s="3">
        <f>IFERROR(__xludf.DUMMYFUNCTION("""COMPUTED_VALUE"""),83.0)</f>
        <v>83</v>
      </c>
      <c r="G198" s="3">
        <f>IFERROR(__xludf.DUMMYFUNCTION("""COMPUTED_VALUE"""),37.0)</f>
        <v>37</v>
      </c>
      <c r="H198" s="3"/>
      <c r="I198" s="3">
        <f t="shared" ref="I198:M198" si="198">if(not(isblank(C198)),IFERROR(MATCH(VLOOKUP(C198,$A:$A,1,FALSE),$A:$A,0),),)</f>
        <v>92</v>
      </c>
      <c r="J198" s="3">
        <f t="shared" si="198"/>
        <v>50</v>
      </c>
      <c r="K198" s="3">
        <f t="shared" si="198"/>
        <v>93</v>
      </c>
      <c r="L198" s="3">
        <f t="shared" si="198"/>
        <v>13</v>
      </c>
      <c r="M198" s="3">
        <f t="shared" si="198"/>
        <v>23</v>
      </c>
      <c r="N198" s="3"/>
      <c r="O198" s="3"/>
      <c r="P198" s="3">
        <v>88.0</v>
      </c>
      <c r="Q198" s="3">
        <v>89.0</v>
      </c>
      <c r="R198" s="3">
        <v>91.0</v>
      </c>
      <c r="S198" s="3">
        <v>13.0</v>
      </c>
      <c r="T198" s="3">
        <v>67.0</v>
      </c>
      <c r="U198" s="3"/>
      <c r="V198" s="3"/>
      <c r="W198" s="3"/>
      <c r="X198" s="3"/>
      <c r="Y198" s="3"/>
      <c r="Z198" s="3"/>
      <c r="AA198" s="3"/>
      <c r="AB198" s="3"/>
      <c r="AC198" s="3"/>
      <c r="AD198" s="3">
        <f t="shared" si="3"/>
        <v>93</v>
      </c>
      <c r="AE198" s="3"/>
      <c r="AF198" s="3"/>
      <c r="AG198" s="3"/>
      <c r="AH198" s="3">
        <f t="shared" si="4"/>
        <v>91</v>
      </c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>
      <c r="A199" s="9"/>
      <c r="B199" s="4" t="s">
        <v>180</v>
      </c>
      <c r="C199" s="3">
        <f>IFERROR(__xludf.DUMMYFUNCTION("IFERROR(SPLIT(B199,"" ""),)"),56.0)</f>
        <v>56</v>
      </c>
      <c r="D199" s="3">
        <f>IFERROR(__xludf.DUMMYFUNCTION("""COMPUTED_VALUE"""),59.0)</f>
        <v>59</v>
      </c>
      <c r="E199" s="3">
        <f>IFERROR(__xludf.DUMMYFUNCTION("""COMPUTED_VALUE"""),55.0)</f>
        <v>55</v>
      </c>
      <c r="F199" s="3">
        <f>IFERROR(__xludf.DUMMYFUNCTION("""COMPUTED_VALUE"""),78.0)</f>
        <v>78</v>
      </c>
      <c r="G199" s="3">
        <f>IFERROR(__xludf.DUMMYFUNCTION("""COMPUTED_VALUE"""),39.0)</f>
        <v>39</v>
      </c>
      <c r="H199" s="3"/>
      <c r="I199" s="3">
        <f t="shared" ref="I199:M199" si="199">if(not(isblank(C199)),IFERROR(MATCH(VLOOKUP(C199,$A:$A,1,FALSE),$A:$A,0),),)</f>
        <v>86</v>
      </c>
      <c r="J199" s="3">
        <f t="shared" si="199"/>
        <v>17</v>
      </c>
      <c r="K199" s="3">
        <f t="shared" si="199"/>
        <v>19</v>
      </c>
      <c r="L199" s="3">
        <f t="shared" si="199"/>
        <v>67</v>
      </c>
      <c r="M199" s="3">
        <f t="shared" si="199"/>
        <v>41</v>
      </c>
      <c r="N199" s="3"/>
      <c r="O199" s="3"/>
      <c r="P199" s="3">
        <v>39.0</v>
      </c>
      <c r="Q199" s="3">
        <v>80.0</v>
      </c>
      <c r="R199" s="3">
        <v>7.0</v>
      </c>
      <c r="S199" s="3">
        <v>23.0</v>
      </c>
      <c r="T199" s="3">
        <v>41.0</v>
      </c>
      <c r="U199" s="3"/>
      <c r="V199" s="3"/>
      <c r="W199" s="3"/>
      <c r="X199" s="3"/>
      <c r="Y199" s="3"/>
      <c r="Z199" s="3"/>
      <c r="AA199" s="3"/>
      <c r="AB199" s="3"/>
      <c r="AC199" s="3"/>
      <c r="AD199" s="3">
        <f t="shared" si="3"/>
        <v>86</v>
      </c>
      <c r="AE199" s="3"/>
      <c r="AF199" s="3"/>
      <c r="AG199" s="3"/>
      <c r="AH199" s="3">
        <f t="shared" si="4"/>
        <v>80</v>
      </c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>
      <c r="A200" s="9"/>
      <c r="B200" s="3"/>
      <c r="C200" s="3" t="str">
        <f>IFERROR(__xludf.DUMMYFUNCTION("IFERROR(SPLIT(B200,"" ""),)"),"")</f>
        <v/>
      </c>
      <c r="D200" s="3"/>
      <c r="E200" s="3"/>
      <c r="F200" s="3"/>
      <c r="G200" s="3"/>
      <c r="H200" s="3"/>
      <c r="I200" s="3" t="str">
        <f t="shared" ref="I200:M200" si="200">if(not(isblank(C200)),IFERROR(MATCH(VLOOKUP(C200,$A:$A,1,FALSE),$A:$A,0),),)</f>
        <v/>
      </c>
      <c r="J200" s="3" t="str">
        <f t="shared" si="200"/>
        <v/>
      </c>
      <c r="K200" s="3" t="str">
        <f t="shared" si="200"/>
        <v/>
      </c>
      <c r="L200" s="3" t="str">
        <f t="shared" si="200"/>
        <v/>
      </c>
      <c r="M200" s="3" t="str">
        <f t="shared" si="200"/>
        <v/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 t="str">
        <f t="shared" si="3"/>
        <v/>
      </c>
      <c r="AE200" s="3"/>
      <c r="AF200" s="3"/>
      <c r="AG200" s="3"/>
      <c r="AH200" s="3" t="str">
        <f t="shared" si="4"/>
        <v/>
      </c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>
      <c r="A201" s="9"/>
      <c r="B201" s="4" t="s">
        <v>181</v>
      </c>
      <c r="C201" s="3">
        <f>IFERROR(__xludf.DUMMYFUNCTION("IFERROR(SPLIT(B201,"" ""),)"),87.0)</f>
        <v>87</v>
      </c>
      <c r="D201" s="3">
        <f>IFERROR(__xludf.DUMMYFUNCTION("""COMPUTED_VALUE"""),95.0)</f>
        <v>95</v>
      </c>
      <c r="E201" s="3">
        <f>IFERROR(__xludf.DUMMYFUNCTION("""COMPUTED_VALUE"""),51.0)</f>
        <v>51</v>
      </c>
      <c r="F201" s="3">
        <f>IFERROR(__xludf.DUMMYFUNCTION("""COMPUTED_VALUE"""),32.0)</f>
        <v>32</v>
      </c>
      <c r="G201" s="3">
        <f>IFERROR(__xludf.DUMMYFUNCTION("""COMPUTED_VALUE"""),35.0)</f>
        <v>35</v>
      </c>
      <c r="H201" s="3"/>
      <c r="I201" s="3">
        <f t="shared" ref="I201:M201" si="201">if(not(isblank(C201)),IFERROR(MATCH(VLOOKUP(C201,$A:$A,1,FALSE),$A:$A,0),),)</f>
        <v>71</v>
      </c>
      <c r="J201" s="3">
        <f t="shared" si="201"/>
        <v>5</v>
      </c>
      <c r="K201" s="3">
        <f t="shared" si="201"/>
        <v>29</v>
      </c>
      <c r="L201" s="3">
        <f t="shared" si="201"/>
        <v>91</v>
      </c>
      <c r="M201" s="3">
        <f t="shared" si="201"/>
        <v>6</v>
      </c>
      <c r="N201" s="3"/>
      <c r="O201" s="3"/>
      <c r="P201" s="3">
        <f t="array" ref="P201:T205">TRANSPOSE(I201:M205)</f>
        <v>71</v>
      </c>
      <c r="Q201" s="3">
        <v>31.0</v>
      </c>
      <c r="R201" s="3">
        <v>14.0</v>
      </c>
      <c r="S201" s="3">
        <v>26.0</v>
      </c>
      <c r="T201" s="3">
        <v>52.0</v>
      </c>
      <c r="U201" s="3"/>
      <c r="V201" s="3"/>
      <c r="W201" s="3"/>
      <c r="X201" s="3">
        <f t="array" ref="X201">SUM(IF(I201:M205&gt;$AP$3,C201:G205,))*$AP$4</f>
        <v>45227</v>
      </c>
      <c r="Y201" s="3"/>
      <c r="Z201" s="3"/>
      <c r="AA201" s="3"/>
      <c r="AB201" s="10">
        <f t="array" ref="AB201">SUM(IF(I201:M205&gt;$AS$3,C201:G205,))*$AS$4</f>
        <v>6832</v>
      </c>
      <c r="AC201" s="3"/>
      <c r="AD201" s="3">
        <f t="shared" si="3"/>
        <v>91</v>
      </c>
      <c r="AE201" s="3"/>
      <c r="AF201" s="3"/>
      <c r="AG201" s="3"/>
      <c r="AH201" s="3">
        <f t="shared" si="4"/>
        <v>71</v>
      </c>
      <c r="AI201" s="3"/>
      <c r="AJ201" s="3">
        <f>min(AD201:AH205)</f>
        <v>66</v>
      </c>
      <c r="AK201" s="3"/>
      <c r="AL201" s="3"/>
      <c r="AM201" s="3"/>
      <c r="AN201" s="3"/>
      <c r="AO201" s="3"/>
      <c r="AP201" s="3"/>
      <c r="AQ201" s="3"/>
      <c r="AR201" s="3"/>
      <c r="AS201" s="3"/>
    </row>
    <row r="202">
      <c r="A202" s="9"/>
      <c r="B202" s="4" t="s">
        <v>182</v>
      </c>
      <c r="C202" s="3">
        <f>IFERROR(__xludf.DUMMYFUNCTION("IFERROR(SPLIT(B202,"" ""),)"),21.0)</f>
        <v>21</v>
      </c>
      <c r="D202" s="3">
        <f>IFERROR(__xludf.DUMMYFUNCTION("""COMPUTED_VALUE"""),4.0)</f>
        <v>4</v>
      </c>
      <c r="E202" s="3">
        <f>IFERROR(__xludf.DUMMYFUNCTION("""COMPUTED_VALUE"""),80.0)</f>
        <v>80</v>
      </c>
      <c r="F202" s="3">
        <f>IFERROR(__xludf.DUMMYFUNCTION("""COMPUTED_VALUE"""),8.0)</f>
        <v>8</v>
      </c>
      <c r="G202" s="3">
        <f>IFERROR(__xludf.DUMMYFUNCTION("""COMPUTED_VALUE"""),24.0)</f>
        <v>24</v>
      </c>
      <c r="H202" s="3"/>
      <c r="I202" s="3">
        <f t="shared" ref="I202:M202" si="202">if(not(isblank(C202)),IFERROR(MATCH(VLOOKUP(C202,$A:$A,1,FALSE),$A:$A,0),),)</f>
        <v>31</v>
      </c>
      <c r="J202" s="3">
        <f t="shared" si="202"/>
        <v>66</v>
      </c>
      <c r="K202" s="3">
        <f t="shared" si="202"/>
        <v>27</v>
      </c>
      <c r="L202" s="3">
        <f t="shared" si="202"/>
        <v>34</v>
      </c>
      <c r="M202" s="3">
        <f t="shared" si="202"/>
        <v>58</v>
      </c>
      <c r="N202" s="3"/>
      <c r="O202" s="3"/>
      <c r="P202" s="3">
        <v>5.0</v>
      </c>
      <c r="Q202" s="3">
        <v>66.0</v>
      </c>
      <c r="R202" s="3">
        <v>7.0</v>
      </c>
      <c r="S202" s="3">
        <v>65.0</v>
      </c>
      <c r="T202" s="3">
        <v>93.0</v>
      </c>
      <c r="U202" s="3"/>
      <c r="V202" s="3"/>
      <c r="W202" s="3"/>
      <c r="X202" s="3"/>
      <c r="Y202" s="3"/>
      <c r="Z202" s="3"/>
      <c r="AA202" s="3"/>
      <c r="AB202" s="3"/>
      <c r="AC202" s="3"/>
      <c r="AD202" s="3">
        <f t="shared" si="3"/>
        <v>66</v>
      </c>
      <c r="AE202" s="3"/>
      <c r="AF202" s="3"/>
      <c r="AG202" s="3"/>
      <c r="AH202" s="3">
        <f t="shared" si="4"/>
        <v>93</v>
      </c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>
      <c r="A203" s="9"/>
      <c r="B203" s="4" t="s">
        <v>183</v>
      </c>
      <c r="C203" s="3">
        <f>IFERROR(__xludf.DUMMYFUNCTION("IFERROR(SPLIT(B203,"" ""),)"),1.0)</f>
        <v>1</v>
      </c>
      <c r="D203" s="3">
        <f>IFERROR(__xludf.DUMMYFUNCTION("""COMPUTED_VALUE"""),13.0)</f>
        <v>13</v>
      </c>
      <c r="E203" s="3">
        <f>IFERROR(__xludf.DUMMYFUNCTION("""COMPUTED_VALUE"""),43.0)</f>
        <v>43</v>
      </c>
      <c r="F203" s="3">
        <f>IFERROR(__xludf.DUMMYFUNCTION("""COMPUTED_VALUE"""),58.0)</f>
        <v>58</v>
      </c>
      <c r="G203" s="3">
        <f>IFERROR(__xludf.DUMMYFUNCTION("""COMPUTED_VALUE"""),92.0)</f>
        <v>92</v>
      </c>
      <c r="H203" s="3"/>
      <c r="I203" s="3">
        <f t="shared" ref="I203:M203" si="203">if(not(isblank(C203)),IFERROR(MATCH(VLOOKUP(C203,$A:$A,1,FALSE),$A:$A,0),),)</f>
        <v>14</v>
      </c>
      <c r="J203" s="3">
        <f t="shared" si="203"/>
        <v>7</v>
      </c>
      <c r="K203" s="3">
        <f t="shared" si="203"/>
        <v>69</v>
      </c>
      <c r="L203" s="3">
        <f t="shared" si="203"/>
        <v>37</v>
      </c>
      <c r="M203" s="3">
        <f t="shared" si="203"/>
        <v>10</v>
      </c>
      <c r="N203" s="3"/>
      <c r="O203" s="3"/>
      <c r="P203" s="3">
        <v>29.0</v>
      </c>
      <c r="Q203" s="3">
        <v>27.0</v>
      </c>
      <c r="R203" s="3">
        <v>69.0</v>
      </c>
      <c r="S203" s="3">
        <v>81.0</v>
      </c>
      <c r="T203" s="3">
        <v>55.0</v>
      </c>
      <c r="U203" s="3"/>
      <c r="V203" s="3"/>
      <c r="W203" s="3"/>
      <c r="X203" s="3"/>
      <c r="Y203" s="3"/>
      <c r="Z203" s="3"/>
      <c r="AA203" s="3"/>
      <c r="AB203" s="3"/>
      <c r="AC203" s="3"/>
      <c r="AD203" s="3">
        <f t="shared" si="3"/>
        <v>69</v>
      </c>
      <c r="AE203" s="3"/>
      <c r="AF203" s="3"/>
      <c r="AG203" s="3"/>
      <c r="AH203" s="3">
        <f t="shared" si="4"/>
        <v>81</v>
      </c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>
      <c r="A204" s="9"/>
      <c r="B204" s="4" t="s">
        <v>184</v>
      </c>
      <c r="C204" s="3">
        <f>IFERROR(__xludf.DUMMYFUNCTION("IFERROR(SPLIT(B204,"" ""),)"),47.0)</f>
        <v>47</v>
      </c>
      <c r="D204" s="3">
        <f>IFERROR(__xludf.DUMMYFUNCTION("""COMPUTED_VALUE"""),69.0)</f>
        <v>69</v>
      </c>
      <c r="E204" s="3">
        <f>IFERROR(__xludf.DUMMYFUNCTION("""COMPUTED_VALUE"""),49.0)</f>
        <v>49</v>
      </c>
      <c r="F204" s="3">
        <f>IFERROR(__xludf.DUMMYFUNCTION("""COMPUTED_VALUE"""),37.0)</f>
        <v>37</v>
      </c>
      <c r="G204" s="3">
        <f>IFERROR(__xludf.DUMMYFUNCTION("""COMPUTED_VALUE"""),16.0)</f>
        <v>16</v>
      </c>
      <c r="H204" s="3"/>
      <c r="I204" s="3">
        <f t="shared" ref="I204:M204" si="204">if(not(isblank(C204)),IFERROR(MATCH(VLOOKUP(C204,$A:$A,1,FALSE),$A:$A,0),),)</f>
        <v>26</v>
      </c>
      <c r="J204" s="3">
        <f t="shared" si="204"/>
        <v>65</v>
      </c>
      <c r="K204" s="3">
        <f t="shared" si="204"/>
        <v>81</v>
      </c>
      <c r="L204" s="3">
        <f t="shared" si="204"/>
        <v>23</v>
      </c>
      <c r="M204" s="3">
        <f t="shared" si="204"/>
        <v>90</v>
      </c>
      <c r="N204" s="3"/>
      <c r="O204" s="3"/>
      <c r="P204" s="3">
        <v>91.0</v>
      </c>
      <c r="Q204" s="3">
        <v>34.0</v>
      </c>
      <c r="R204" s="3">
        <v>37.0</v>
      </c>
      <c r="S204" s="3">
        <v>23.0</v>
      </c>
      <c r="T204" s="3">
        <v>42.0</v>
      </c>
      <c r="U204" s="3"/>
      <c r="V204" s="3"/>
      <c r="W204" s="3"/>
      <c r="X204" s="3"/>
      <c r="Y204" s="3"/>
      <c r="Z204" s="3"/>
      <c r="AA204" s="3"/>
      <c r="AB204" s="3"/>
      <c r="AC204" s="3"/>
      <c r="AD204" s="3">
        <f t="shared" si="3"/>
        <v>90</v>
      </c>
      <c r="AE204" s="3"/>
      <c r="AF204" s="3"/>
      <c r="AG204" s="3"/>
      <c r="AH204" s="3">
        <f t="shared" si="4"/>
        <v>91</v>
      </c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>
      <c r="A205" s="9"/>
      <c r="B205" s="4" t="s">
        <v>185</v>
      </c>
      <c r="C205" s="3">
        <f>IFERROR(__xludf.DUMMYFUNCTION("IFERROR(SPLIT(B205,"" ""),)"),65.0)</f>
        <v>65</v>
      </c>
      <c r="D205" s="3">
        <f>IFERROR(__xludf.DUMMYFUNCTION("""COMPUTED_VALUE"""),74.0)</f>
        <v>74</v>
      </c>
      <c r="E205" s="3">
        <f>IFERROR(__xludf.DUMMYFUNCTION("""COMPUTED_VALUE"""),31.0)</f>
        <v>31</v>
      </c>
      <c r="F205" s="3">
        <f>IFERROR(__xludf.DUMMYFUNCTION("""COMPUTED_VALUE"""),57.0)</f>
        <v>57</v>
      </c>
      <c r="G205" s="3">
        <f>IFERROR(__xludf.DUMMYFUNCTION("""COMPUTED_VALUE"""),28.0)</f>
        <v>28</v>
      </c>
      <c r="H205" s="3"/>
      <c r="I205" s="3">
        <f t="shared" ref="I205:M205" si="205">if(not(isblank(C205)),IFERROR(MATCH(VLOOKUP(C205,$A:$A,1,FALSE),$A:$A,0),),)</f>
        <v>52</v>
      </c>
      <c r="J205" s="3">
        <f t="shared" si="205"/>
        <v>93</v>
      </c>
      <c r="K205" s="3">
        <f t="shared" si="205"/>
        <v>55</v>
      </c>
      <c r="L205" s="3">
        <f t="shared" si="205"/>
        <v>42</v>
      </c>
      <c r="M205" s="3">
        <f t="shared" si="205"/>
        <v>75</v>
      </c>
      <c r="N205" s="3"/>
      <c r="O205" s="3"/>
      <c r="P205" s="3">
        <v>6.0</v>
      </c>
      <c r="Q205" s="3">
        <v>58.0</v>
      </c>
      <c r="R205" s="3">
        <v>10.0</v>
      </c>
      <c r="S205" s="3">
        <v>90.0</v>
      </c>
      <c r="T205" s="3">
        <v>75.0</v>
      </c>
      <c r="U205" s="3"/>
      <c r="V205" s="3"/>
      <c r="W205" s="3"/>
      <c r="X205" s="3"/>
      <c r="Y205" s="3"/>
      <c r="Z205" s="3"/>
      <c r="AA205" s="3"/>
      <c r="AB205" s="3"/>
      <c r="AC205" s="3"/>
      <c r="AD205" s="3">
        <f t="shared" si="3"/>
        <v>93</v>
      </c>
      <c r="AE205" s="3"/>
      <c r="AF205" s="3"/>
      <c r="AG205" s="3"/>
      <c r="AH205" s="3">
        <f t="shared" si="4"/>
        <v>90</v>
      </c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>
      <c r="A206" s="9"/>
      <c r="B206" s="3"/>
      <c r="C206" s="3" t="str">
        <f>IFERROR(__xludf.DUMMYFUNCTION("IFERROR(SPLIT(B206,"" ""),)"),"")</f>
        <v/>
      </c>
      <c r="D206" s="3"/>
      <c r="E206" s="3"/>
      <c r="F206" s="3"/>
      <c r="G206" s="3"/>
      <c r="H206" s="3"/>
      <c r="I206" s="3" t="str">
        <f t="shared" ref="I206:M206" si="206">if(not(isblank(C206)),IFERROR(MATCH(VLOOKUP(C206,$A:$A,1,FALSE),$A:$A,0),),)</f>
        <v/>
      </c>
      <c r="J206" s="3" t="str">
        <f t="shared" si="206"/>
        <v/>
      </c>
      <c r="K206" s="3" t="str">
        <f t="shared" si="206"/>
        <v/>
      </c>
      <c r="L206" s="3" t="str">
        <f t="shared" si="206"/>
        <v/>
      </c>
      <c r="M206" s="3" t="str">
        <f t="shared" si="206"/>
        <v/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 t="str">
        <f t="shared" si="3"/>
        <v/>
      </c>
      <c r="AE206" s="3"/>
      <c r="AF206" s="3"/>
      <c r="AG206" s="3"/>
      <c r="AH206" s="3" t="str">
        <f t="shared" si="4"/>
        <v/>
      </c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>
      <c r="A207" s="9"/>
      <c r="B207" s="4" t="s">
        <v>186</v>
      </c>
      <c r="C207" s="3">
        <f>IFERROR(__xludf.DUMMYFUNCTION("IFERROR(SPLIT(B207,"" ""),)"),28.0)</f>
        <v>28</v>
      </c>
      <c r="D207" s="3">
        <f>IFERROR(__xludf.DUMMYFUNCTION("""COMPUTED_VALUE"""),14.0)</f>
        <v>14</v>
      </c>
      <c r="E207" s="3">
        <f>IFERROR(__xludf.DUMMYFUNCTION("""COMPUTED_VALUE"""),10.0)</f>
        <v>10</v>
      </c>
      <c r="F207" s="3">
        <f>IFERROR(__xludf.DUMMYFUNCTION("""COMPUTED_VALUE"""),30.0)</f>
        <v>30</v>
      </c>
      <c r="G207" s="3">
        <f>IFERROR(__xludf.DUMMYFUNCTION("""COMPUTED_VALUE"""),32.0)</f>
        <v>32</v>
      </c>
      <c r="H207" s="3"/>
      <c r="I207" s="3">
        <f t="shared" ref="I207:M207" si="207">if(not(isblank(C207)),IFERROR(MATCH(VLOOKUP(C207,$A:$A,1,FALSE),$A:$A,0),),)</f>
        <v>75</v>
      </c>
      <c r="J207" s="3">
        <f t="shared" si="207"/>
        <v>101</v>
      </c>
      <c r="K207" s="3">
        <f t="shared" si="207"/>
        <v>47</v>
      </c>
      <c r="L207" s="3">
        <f t="shared" si="207"/>
        <v>12</v>
      </c>
      <c r="M207" s="3">
        <f t="shared" si="207"/>
        <v>91</v>
      </c>
      <c r="N207" s="3"/>
      <c r="O207" s="3"/>
      <c r="P207" s="3">
        <f t="array" ref="P207:T211">TRANSPOSE(I207:M211)</f>
        <v>75</v>
      </c>
      <c r="Q207" s="3">
        <v>7.0</v>
      </c>
      <c r="R207" s="3">
        <v>33.0</v>
      </c>
      <c r="S207" s="3">
        <v>15.0</v>
      </c>
      <c r="T207" s="3">
        <v>45.0</v>
      </c>
      <c r="U207" s="3"/>
      <c r="V207" s="3"/>
      <c r="W207" s="3"/>
      <c r="X207" s="3">
        <f t="array" ref="X207">SUM(IF(I207:M211&gt;$AP$3,C207:G211,))*$AP$4</f>
        <v>43665</v>
      </c>
      <c r="Y207" s="3"/>
      <c r="Z207" s="3"/>
      <c r="AA207" s="3"/>
      <c r="AB207" s="10">
        <f t="array" ref="AB207">SUM(IF(I207:M211&gt;$AS$3,C207:G211,))*$AS$4</f>
        <v>16688</v>
      </c>
      <c r="AC207" s="3"/>
      <c r="AD207" s="3">
        <f t="shared" si="3"/>
        <v>101</v>
      </c>
      <c r="AE207" s="3"/>
      <c r="AF207" s="3"/>
      <c r="AG207" s="3"/>
      <c r="AH207" s="3">
        <f t="shared" si="4"/>
        <v>75</v>
      </c>
      <c r="AI207" s="3"/>
      <c r="AJ207" s="3">
        <f>min(AD207:AH211)</f>
        <v>54</v>
      </c>
      <c r="AK207" s="3"/>
      <c r="AL207" s="3"/>
      <c r="AM207" s="3"/>
      <c r="AN207" s="3"/>
      <c r="AO207" s="3"/>
      <c r="AP207" s="3"/>
      <c r="AQ207" s="3"/>
      <c r="AR207" s="3"/>
      <c r="AS207" s="3"/>
    </row>
    <row r="208">
      <c r="A208" s="9"/>
      <c r="B208" s="4" t="s">
        <v>187</v>
      </c>
      <c r="C208" s="3">
        <f>IFERROR(__xludf.DUMMYFUNCTION("IFERROR(SPLIT(B208,"" ""),)"),13.0)</f>
        <v>13</v>
      </c>
      <c r="D208" s="3">
        <f>IFERROR(__xludf.DUMMYFUNCTION("""COMPUTED_VALUE"""),50.0)</f>
        <v>50</v>
      </c>
      <c r="E208" s="3">
        <f>IFERROR(__xludf.DUMMYFUNCTION("""COMPUTED_VALUE"""),19.0)</f>
        <v>19</v>
      </c>
      <c r="F208" s="3">
        <f>IFERROR(__xludf.DUMMYFUNCTION("""COMPUTED_VALUE"""),41.0)</f>
        <v>41</v>
      </c>
      <c r="G208" s="3">
        <f>IFERROR(__xludf.DUMMYFUNCTION("""COMPUTED_VALUE"""),77.0)</f>
        <v>77</v>
      </c>
      <c r="H208" s="3"/>
      <c r="I208" s="3">
        <f t="shared" ref="I208:M208" si="208">if(not(isblank(C208)),IFERROR(MATCH(VLOOKUP(C208,$A:$A,1,FALSE),$A:$A,0),),)</f>
        <v>7</v>
      </c>
      <c r="J208" s="3">
        <f t="shared" si="208"/>
        <v>63</v>
      </c>
      <c r="K208" s="3">
        <f t="shared" si="208"/>
        <v>49</v>
      </c>
      <c r="L208" s="3">
        <f t="shared" si="208"/>
        <v>25</v>
      </c>
      <c r="M208" s="3">
        <f t="shared" si="208"/>
        <v>21</v>
      </c>
      <c r="N208" s="3"/>
      <c r="O208" s="3"/>
      <c r="P208" s="3">
        <v>101.0</v>
      </c>
      <c r="Q208" s="3">
        <v>63.0</v>
      </c>
      <c r="R208" s="3">
        <v>30.0</v>
      </c>
      <c r="S208" s="3">
        <v>43.0</v>
      </c>
      <c r="T208" s="3">
        <v>88.0</v>
      </c>
      <c r="U208" s="3"/>
      <c r="V208" s="3"/>
      <c r="W208" s="3"/>
      <c r="X208" s="3"/>
      <c r="Y208" s="3"/>
      <c r="Z208" s="3"/>
      <c r="AA208" s="3"/>
      <c r="AB208" s="3"/>
      <c r="AC208" s="3"/>
      <c r="AD208" s="3">
        <f t="shared" si="3"/>
        <v>63</v>
      </c>
      <c r="AE208" s="3"/>
      <c r="AF208" s="3"/>
      <c r="AG208" s="3"/>
      <c r="AH208" s="3">
        <f t="shared" si="4"/>
        <v>101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>
      <c r="A209" s="9"/>
      <c r="B209" s="4" t="s">
        <v>188</v>
      </c>
      <c r="C209" s="3">
        <f>IFERROR(__xludf.DUMMYFUNCTION("IFERROR(SPLIT(B209,"" ""),)"),76.0)</f>
        <v>76</v>
      </c>
      <c r="D209" s="3">
        <f>IFERROR(__xludf.DUMMYFUNCTION("""COMPUTED_VALUE"""),61.0)</f>
        <v>61</v>
      </c>
      <c r="E209" s="3">
        <f>IFERROR(__xludf.DUMMYFUNCTION("""COMPUTED_VALUE"""),46.0)</f>
        <v>46</v>
      </c>
      <c r="F209" s="3">
        <f>IFERROR(__xludf.DUMMYFUNCTION("""COMPUTED_VALUE"""),97.0)</f>
        <v>97</v>
      </c>
      <c r="G209" s="3">
        <f>IFERROR(__xludf.DUMMYFUNCTION("""COMPUTED_VALUE"""),15.0)</f>
        <v>15</v>
      </c>
      <c r="H209" s="3"/>
      <c r="I209" s="3">
        <f t="shared" ref="I209:M209" si="209">if(not(isblank(C209)),IFERROR(MATCH(VLOOKUP(C209,$A:$A,1,FALSE),$A:$A,0),),)</f>
        <v>33</v>
      </c>
      <c r="J209" s="3">
        <f t="shared" si="209"/>
        <v>30</v>
      </c>
      <c r="K209" s="3">
        <f t="shared" si="209"/>
        <v>54</v>
      </c>
      <c r="L209" s="3">
        <f t="shared" si="209"/>
        <v>87</v>
      </c>
      <c r="M209" s="3">
        <f t="shared" si="209"/>
        <v>100</v>
      </c>
      <c r="N209" s="3"/>
      <c r="O209" s="3"/>
      <c r="P209" s="3">
        <v>47.0</v>
      </c>
      <c r="Q209" s="3">
        <v>49.0</v>
      </c>
      <c r="R209" s="3">
        <v>54.0</v>
      </c>
      <c r="S209" s="3">
        <v>24.0</v>
      </c>
      <c r="T209" s="3">
        <v>9.0</v>
      </c>
      <c r="U209" s="3"/>
      <c r="V209" s="3"/>
      <c r="W209" s="3"/>
      <c r="X209" s="3"/>
      <c r="Y209" s="3"/>
      <c r="Z209" s="3"/>
      <c r="AA209" s="3"/>
      <c r="AB209" s="3"/>
      <c r="AC209" s="3"/>
      <c r="AD209" s="3">
        <f t="shared" si="3"/>
        <v>100</v>
      </c>
      <c r="AE209" s="3"/>
      <c r="AF209" s="3"/>
      <c r="AG209" s="3"/>
      <c r="AH209" s="3">
        <f t="shared" si="4"/>
        <v>54</v>
      </c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>
      <c r="A210" s="9"/>
      <c r="B210" s="4" t="s">
        <v>189</v>
      </c>
      <c r="C210" s="3">
        <f>IFERROR(__xludf.DUMMYFUNCTION("IFERROR(SPLIT(B210,"" ""),)"),36.0)</f>
        <v>36</v>
      </c>
      <c r="D210" s="3">
        <f>IFERROR(__xludf.DUMMYFUNCTION("""COMPUTED_VALUE"""),17.0)</f>
        <v>17</v>
      </c>
      <c r="E210" s="3">
        <f>IFERROR(__xludf.DUMMYFUNCTION("""COMPUTED_VALUE"""),62.0)</f>
        <v>62</v>
      </c>
      <c r="F210" s="3">
        <f>IFERROR(__xludf.DUMMYFUNCTION("""COMPUTED_VALUE"""),74.0)</f>
        <v>74</v>
      </c>
      <c r="G210" s="3">
        <f>IFERROR(__xludf.DUMMYFUNCTION("""COMPUTED_VALUE"""),57.0)</f>
        <v>57</v>
      </c>
      <c r="H210" s="3"/>
      <c r="I210" s="3">
        <f t="shared" ref="I210:M210" si="210">if(not(isblank(C210)),IFERROR(MATCH(VLOOKUP(C210,$A:$A,1,FALSE),$A:$A,0),),)</f>
        <v>15</v>
      </c>
      <c r="J210" s="3">
        <f t="shared" si="210"/>
        <v>43</v>
      </c>
      <c r="K210" s="3">
        <f t="shared" si="210"/>
        <v>24</v>
      </c>
      <c r="L210" s="3">
        <f t="shared" si="210"/>
        <v>93</v>
      </c>
      <c r="M210" s="3">
        <f t="shared" si="210"/>
        <v>42</v>
      </c>
      <c r="N210" s="3"/>
      <c r="O210" s="3"/>
      <c r="P210" s="3">
        <v>12.0</v>
      </c>
      <c r="Q210" s="3">
        <v>25.0</v>
      </c>
      <c r="R210" s="3">
        <v>87.0</v>
      </c>
      <c r="S210" s="3">
        <v>93.0</v>
      </c>
      <c r="T210" s="3">
        <v>29.0</v>
      </c>
      <c r="U210" s="3"/>
      <c r="V210" s="3"/>
      <c r="W210" s="3"/>
      <c r="X210" s="3"/>
      <c r="Y210" s="3"/>
      <c r="Z210" s="3"/>
      <c r="AA210" s="3"/>
      <c r="AB210" s="3"/>
      <c r="AC210" s="3"/>
      <c r="AD210" s="3">
        <f t="shared" si="3"/>
        <v>93</v>
      </c>
      <c r="AE210" s="3"/>
      <c r="AF210" s="3"/>
      <c r="AG210" s="3"/>
      <c r="AH210" s="3">
        <f t="shared" si="4"/>
        <v>93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>
      <c r="A211" s="9"/>
      <c r="B211" s="4" t="s">
        <v>190</v>
      </c>
      <c r="C211" s="3">
        <f>IFERROR(__xludf.DUMMYFUNCTION("IFERROR(SPLIT(B211,"" ""),)"),26.0)</f>
        <v>26</v>
      </c>
      <c r="D211" s="3">
        <f>IFERROR(__xludf.DUMMYFUNCTION("""COMPUTED_VALUE"""),66.0)</f>
        <v>66</v>
      </c>
      <c r="E211" s="3">
        <f>IFERROR(__xludf.DUMMYFUNCTION("""COMPUTED_VALUE"""),99.0)</f>
        <v>99</v>
      </c>
      <c r="F211" s="3">
        <f>IFERROR(__xludf.DUMMYFUNCTION("""COMPUTED_VALUE"""),51.0)</f>
        <v>51</v>
      </c>
      <c r="G211" s="3">
        <f>IFERROR(__xludf.DUMMYFUNCTION("""COMPUTED_VALUE"""),64.0)</f>
        <v>64</v>
      </c>
      <c r="H211" s="3"/>
      <c r="I211" s="3">
        <f t="shared" ref="I211:M211" si="211">if(not(isblank(C211)),IFERROR(MATCH(VLOOKUP(C211,$A:$A,1,FALSE),$A:$A,0),),)</f>
        <v>45</v>
      </c>
      <c r="J211" s="3">
        <f t="shared" si="211"/>
        <v>88</v>
      </c>
      <c r="K211" s="3">
        <f t="shared" si="211"/>
        <v>9</v>
      </c>
      <c r="L211" s="3">
        <f t="shared" si="211"/>
        <v>29</v>
      </c>
      <c r="M211" s="3">
        <f t="shared" si="211"/>
        <v>51</v>
      </c>
      <c r="N211" s="3"/>
      <c r="O211" s="3"/>
      <c r="P211" s="3">
        <v>91.0</v>
      </c>
      <c r="Q211" s="3">
        <v>21.0</v>
      </c>
      <c r="R211" s="3">
        <v>100.0</v>
      </c>
      <c r="S211" s="3">
        <v>42.0</v>
      </c>
      <c r="T211" s="3">
        <v>51.0</v>
      </c>
      <c r="U211" s="3"/>
      <c r="V211" s="3"/>
      <c r="W211" s="3"/>
      <c r="X211" s="3"/>
      <c r="Y211" s="3"/>
      <c r="Z211" s="3"/>
      <c r="AA211" s="3"/>
      <c r="AB211" s="3"/>
      <c r="AC211" s="3"/>
      <c r="AD211" s="3">
        <f t="shared" si="3"/>
        <v>88</v>
      </c>
      <c r="AE211" s="3"/>
      <c r="AF211" s="3"/>
      <c r="AG211" s="3"/>
      <c r="AH211" s="3">
        <f t="shared" si="4"/>
        <v>100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>
      <c r="A212" s="9"/>
      <c r="B212" s="3"/>
      <c r="C212" s="3" t="str">
        <f>IFERROR(__xludf.DUMMYFUNCTION("IFERROR(SPLIT(B212,"" ""),)"),"")</f>
        <v/>
      </c>
      <c r="D212" s="3"/>
      <c r="E212" s="3"/>
      <c r="F212" s="3"/>
      <c r="G212" s="3"/>
      <c r="H212" s="3"/>
      <c r="I212" s="3" t="str">
        <f t="shared" ref="I212:M212" si="212">if(not(isblank(C212)),IFERROR(MATCH(VLOOKUP(C212,$A:$A,1,FALSE),$A:$A,0),),)</f>
        <v/>
      </c>
      <c r="J212" s="3" t="str">
        <f t="shared" si="212"/>
        <v/>
      </c>
      <c r="K212" s="3" t="str">
        <f t="shared" si="212"/>
        <v/>
      </c>
      <c r="L212" s="3" t="str">
        <f t="shared" si="212"/>
        <v/>
      </c>
      <c r="M212" s="3" t="str">
        <f t="shared" si="212"/>
        <v/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 t="str">
        <f t="shared" si="3"/>
        <v/>
      </c>
      <c r="AE212" s="3"/>
      <c r="AF212" s="3"/>
      <c r="AG212" s="3"/>
      <c r="AH212" s="3" t="str">
        <f t="shared" si="4"/>
        <v/>
      </c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>
      <c r="A213" s="9"/>
      <c r="B213" s="4" t="s">
        <v>191</v>
      </c>
      <c r="C213" s="3">
        <f>IFERROR(__xludf.DUMMYFUNCTION("IFERROR(SPLIT(B213,"" ""),)"),40.0)</f>
        <v>40</v>
      </c>
      <c r="D213" s="3">
        <f>IFERROR(__xludf.DUMMYFUNCTION("""COMPUTED_VALUE"""),11.0)</f>
        <v>11</v>
      </c>
      <c r="E213" s="3">
        <f>IFERROR(__xludf.DUMMYFUNCTION("""COMPUTED_VALUE"""),56.0)</f>
        <v>56</v>
      </c>
      <c r="F213" s="3">
        <f>IFERROR(__xludf.DUMMYFUNCTION("""COMPUTED_VALUE"""),66.0)</f>
        <v>66</v>
      </c>
      <c r="G213" s="3">
        <f>IFERROR(__xludf.DUMMYFUNCTION("""COMPUTED_VALUE"""),67.0)</f>
        <v>67</v>
      </c>
      <c r="H213" s="3"/>
      <c r="I213" s="3">
        <f t="shared" ref="I213:M213" si="213">if(not(isblank(C213)),IFERROR(MATCH(VLOOKUP(C213,$A:$A,1,FALSE),$A:$A,0),),)</f>
        <v>8</v>
      </c>
      <c r="J213" s="3">
        <f t="shared" si="213"/>
        <v>102</v>
      </c>
      <c r="K213" s="3">
        <f t="shared" si="213"/>
        <v>86</v>
      </c>
      <c r="L213" s="3">
        <f t="shared" si="213"/>
        <v>88</v>
      </c>
      <c r="M213" s="3">
        <f t="shared" si="213"/>
        <v>73</v>
      </c>
      <c r="N213" s="3"/>
      <c r="O213" s="3"/>
      <c r="P213" s="3">
        <f t="array" ref="P213:T217">TRANSPOSE(I213:M217)</f>
        <v>8</v>
      </c>
      <c r="Q213" s="3">
        <v>45.0</v>
      </c>
      <c r="R213" s="3">
        <v>27.0</v>
      </c>
      <c r="S213" s="3">
        <v>54.0</v>
      </c>
      <c r="T213" s="3">
        <v>4.0</v>
      </c>
      <c r="U213" s="3"/>
      <c r="V213" s="3"/>
      <c r="W213" s="3"/>
      <c r="X213" s="3">
        <f t="array" ref="X213">SUM(IF(I213:M217&gt;$AP$3,C213:G217,))*$AP$4</f>
        <v>56587</v>
      </c>
      <c r="Y213" s="3"/>
      <c r="Z213" s="3"/>
      <c r="AA213" s="3"/>
      <c r="AB213" s="10">
        <f t="array" ref="AB213">SUM(IF(I213:M217&gt;$AS$3,C213:G217,))*$AS$4</f>
        <v>7728</v>
      </c>
      <c r="AC213" s="3"/>
      <c r="AD213" s="3">
        <f t="shared" si="3"/>
        <v>102</v>
      </c>
      <c r="AE213" s="3"/>
      <c r="AF213" s="3"/>
      <c r="AG213" s="3"/>
      <c r="AH213" s="3">
        <f t="shared" si="4"/>
        <v>54</v>
      </c>
      <c r="AI213" s="3"/>
      <c r="AJ213" s="3">
        <f>min(AD213:AH217)</f>
        <v>54</v>
      </c>
      <c r="AK213" s="3"/>
      <c r="AL213" s="3"/>
      <c r="AM213" s="3"/>
      <c r="AN213" s="3"/>
      <c r="AO213" s="3"/>
      <c r="AP213" s="3"/>
      <c r="AQ213" s="3"/>
      <c r="AR213" s="3"/>
      <c r="AS213" s="3"/>
    </row>
    <row r="214">
      <c r="A214" s="9"/>
      <c r="B214" s="4" t="s">
        <v>192</v>
      </c>
      <c r="C214" s="3">
        <f>IFERROR(__xludf.DUMMYFUNCTION("IFERROR(SPLIT(B214,"" ""),)"),26.0)</f>
        <v>26</v>
      </c>
      <c r="D214" s="3">
        <f>IFERROR(__xludf.DUMMYFUNCTION("""COMPUTED_VALUE"""),81.0)</f>
        <v>81</v>
      </c>
      <c r="E214" s="3">
        <f>IFERROR(__xludf.DUMMYFUNCTION("""COMPUTED_VALUE"""),45.0)</f>
        <v>45</v>
      </c>
      <c r="F214" s="3">
        <f>IFERROR(__xludf.DUMMYFUNCTION("""COMPUTED_VALUE"""),13.0)</f>
        <v>13</v>
      </c>
      <c r="G214" s="3">
        <f>IFERROR(__xludf.DUMMYFUNCTION("""COMPUTED_VALUE"""),51.0)</f>
        <v>51</v>
      </c>
      <c r="H214" s="3"/>
      <c r="I214" s="3">
        <f t="shared" ref="I214:M214" si="214">if(not(isblank(C214)),IFERROR(MATCH(VLOOKUP(C214,$A:$A,1,FALSE),$A:$A,0),),)</f>
        <v>45</v>
      </c>
      <c r="J214" s="3">
        <f t="shared" si="214"/>
        <v>80</v>
      </c>
      <c r="K214" s="3">
        <f t="shared" si="214"/>
        <v>97</v>
      </c>
      <c r="L214" s="3">
        <f t="shared" si="214"/>
        <v>7</v>
      </c>
      <c r="M214" s="3">
        <f t="shared" si="214"/>
        <v>29</v>
      </c>
      <c r="N214" s="3"/>
      <c r="O214" s="3"/>
      <c r="P214" s="3">
        <v>102.0</v>
      </c>
      <c r="Q214" s="3">
        <v>80.0</v>
      </c>
      <c r="R214" s="3">
        <v>53.0</v>
      </c>
      <c r="S214" s="3">
        <v>90.0</v>
      </c>
      <c r="T214" s="3">
        <v>5.0</v>
      </c>
      <c r="U214" s="3"/>
      <c r="V214" s="3"/>
      <c r="W214" s="3"/>
      <c r="X214" s="3"/>
      <c r="Y214" s="3"/>
      <c r="Z214" s="3"/>
      <c r="AA214" s="3"/>
      <c r="AB214" s="3"/>
      <c r="AC214" s="3"/>
      <c r="AD214" s="3">
        <f t="shared" si="3"/>
        <v>97</v>
      </c>
      <c r="AE214" s="3"/>
      <c r="AF214" s="3"/>
      <c r="AG214" s="3"/>
      <c r="AH214" s="3">
        <f t="shared" si="4"/>
        <v>102</v>
      </c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>
      <c r="A215" s="9"/>
      <c r="B215" s="4" t="s">
        <v>193</v>
      </c>
      <c r="C215" s="3">
        <f>IFERROR(__xludf.DUMMYFUNCTION("IFERROR(SPLIT(B215,"" ""),)"),80.0)</f>
        <v>80</v>
      </c>
      <c r="D215" s="3">
        <f>IFERROR(__xludf.DUMMYFUNCTION("""COMPUTED_VALUE"""),82.0)</f>
        <v>82</v>
      </c>
      <c r="E215" s="3">
        <f>IFERROR(__xludf.DUMMYFUNCTION("""COMPUTED_VALUE"""),57.0)</f>
        <v>57</v>
      </c>
      <c r="F215" s="3">
        <f>IFERROR(__xludf.DUMMYFUNCTION("""COMPUTED_VALUE"""),87.0)</f>
        <v>87</v>
      </c>
      <c r="G215" s="3">
        <f>IFERROR(__xludf.DUMMYFUNCTION("""COMPUTED_VALUE"""),61.0)</f>
        <v>61</v>
      </c>
      <c r="H215" s="3"/>
      <c r="I215" s="3">
        <f t="shared" ref="I215:M215" si="215">if(not(isblank(C215)),IFERROR(MATCH(VLOOKUP(C215,$A:$A,1,FALSE),$A:$A,0),),)</f>
        <v>27</v>
      </c>
      <c r="J215" s="3">
        <f t="shared" si="215"/>
        <v>53</v>
      </c>
      <c r="K215" s="3">
        <f t="shared" si="215"/>
        <v>42</v>
      </c>
      <c r="L215" s="3">
        <f t="shared" si="215"/>
        <v>71</v>
      </c>
      <c r="M215" s="3">
        <f t="shared" si="215"/>
        <v>30</v>
      </c>
      <c r="N215" s="3"/>
      <c r="O215" s="3"/>
      <c r="P215" s="3">
        <v>86.0</v>
      </c>
      <c r="Q215" s="3">
        <v>97.0</v>
      </c>
      <c r="R215" s="3">
        <v>42.0</v>
      </c>
      <c r="S215" s="3">
        <v>43.0</v>
      </c>
      <c r="T215" s="3">
        <v>70.0</v>
      </c>
      <c r="U215" s="3"/>
      <c r="V215" s="3"/>
      <c r="W215" s="3"/>
      <c r="X215" s="3"/>
      <c r="Y215" s="3"/>
      <c r="Z215" s="3"/>
      <c r="AA215" s="3"/>
      <c r="AB215" s="3"/>
      <c r="AC215" s="3"/>
      <c r="AD215" s="3">
        <f t="shared" si="3"/>
        <v>71</v>
      </c>
      <c r="AE215" s="3"/>
      <c r="AF215" s="3"/>
      <c r="AG215" s="3"/>
      <c r="AH215" s="3">
        <f t="shared" si="4"/>
        <v>97</v>
      </c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>
      <c r="A216" s="9"/>
      <c r="B216" s="4" t="s">
        <v>194</v>
      </c>
      <c r="C216" s="3">
        <f>IFERROR(__xludf.DUMMYFUNCTION("IFERROR(SPLIT(B216,"" ""),)"),46.0)</f>
        <v>46</v>
      </c>
      <c r="D216" s="3">
        <f>IFERROR(__xludf.DUMMYFUNCTION("""COMPUTED_VALUE"""),16.0)</f>
        <v>16</v>
      </c>
      <c r="E216" s="3">
        <f>IFERROR(__xludf.DUMMYFUNCTION("""COMPUTED_VALUE"""),17.0)</f>
        <v>17</v>
      </c>
      <c r="F216" s="3">
        <f>IFERROR(__xludf.DUMMYFUNCTION("""COMPUTED_VALUE"""),21.0)</f>
        <v>21</v>
      </c>
      <c r="G216" s="3">
        <f>IFERROR(__xludf.DUMMYFUNCTION("""COMPUTED_VALUE"""),72.0)</f>
        <v>72</v>
      </c>
      <c r="H216" s="3"/>
      <c r="I216" s="3">
        <f t="shared" ref="I216:M216" si="216">if(not(isblank(C216)),IFERROR(MATCH(VLOOKUP(C216,$A:$A,1,FALSE),$A:$A,0),),)</f>
        <v>54</v>
      </c>
      <c r="J216" s="3">
        <f t="shared" si="216"/>
        <v>90</v>
      </c>
      <c r="K216" s="3">
        <f t="shared" si="216"/>
        <v>43</v>
      </c>
      <c r="L216" s="3">
        <f t="shared" si="216"/>
        <v>31</v>
      </c>
      <c r="M216" s="3">
        <f t="shared" si="216"/>
        <v>48</v>
      </c>
      <c r="N216" s="3"/>
      <c r="O216" s="3"/>
      <c r="P216" s="3">
        <v>88.0</v>
      </c>
      <c r="Q216" s="3">
        <v>7.0</v>
      </c>
      <c r="R216" s="3">
        <v>71.0</v>
      </c>
      <c r="S216" s="3">
        <v>31.0</v>
      </c>
      <c r="T216" s="3">
        <v>11.0</v>
      </c>
      <c r="U216" s="3"/>
      <c r="V216" s="3"/>
      <c r="W216" s="3"/>
      <c r="X216" s="3"/>
      <c r="Y216" s="3"/>
      <c r="Z216" s="3"/>
      <c r="AA216" s="3"/>
      <c r="AB216" s="3"/>
      <c r="AC216" s="3"/>
      <c r="AD216" s="3">
        <f t="shared" si="3"/>
        <v>90</v>
      </c>
      <c r="AE216" s="3"/>
      <c r="AF216" s="3"/>
      <c r="AG216" s="3"/>
      <c r="AH216" s="3">
        <f t="shared" si="4"/>
        <v>88</v>
      </c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>
      <c r="A217" s="9"/>
      <c r="B217" s="4" t="s">
        <v>195</v>
      </c>
      <c r="C217" s="3">
        <f>IFERROR(__xludf.DUMMYFUNCTION("IFERROR(SPLIT(B217,"" ""),)"),42.0)</f>
        <v>42</v>
      </c>
      <c r="D217" s="3">
        <f>IFERROR(__xludf.DUMMYFUNCTION("""COMPUTED_VALUE"""),95.0)</f>
        <v>95</v>
      </c>
      <c r="E217" s="3">
        <f>IFERROR(__xludf.DUMMYFUNCTION("""COMPUTED_VALUE"""),68.0)</f>
        <v>68</v>
      </c>
      <c r="F217" s="3">
        <f>IFERROR(__xludf.DUMMYFUNCTION("""COMPUTED_VALUE"""),33.0)</f>
        <v>33</v>
      </c>
      <c r="G217" s="3">
        <f>IFERROR(__xludf.DUMMYFUNCTION("""COMPUTED_VALUE"""),83.0)</f>
        <v>83</v>
      </c>
      <c r="H217" s="3"/>
      <c r="I217" s="3">
        <f t="shared" ref="I217:M217" si="217">if(not(isblank(C217)),IFERROR(MATCH(VLOOKUP(C217,$A:$A,1,FALSE),$A:$A,0),),)</f>
        <v>4</v>
      </c>
      <c r="J217" s="3">
        <f t="shared" si="217"/>
        <v>5</v>
      </c>
      <c r="K217" s="3">
        <f t="shared" si="217"/>
        <v>70</v>
      </c>
      <c r="L217" s="3">
        <f t="shared" si="217"/>
        <v>11</v>
      </c>
      <c r="M217" s="3">
        <f t="shared" si="217"/>
        <v>13</v>
      </c>
      <c r="N217" s="3"/>
      <c r="O217" s="3"/>
      <c r="P217" s="3">
        <v>73.0</v>
      </c>
      <c r="Q217" s="3">
        <v>29.0</v>
      </c>
      <c r="R217" s="3">
        <v>30.0</v>
      </c>
      <c r="S217" s="3">
        <v>48.0</v>
      </c>
      <c r="T217" s="3">
        <v>13.0</v>
      </c>
      <c r="U217" s="3"/>
      <c r="V217" s="3"/>
      <c r="W217" s="3"/>
      <c r="X217" s="3"/>
      <c r="Y217" s="3"/>
      <c r="Z217" s="3"/>
      <c r="AA217" s="3"/>
      <c r="AB217" s="3"/>
      <c r="AC217" s="3"/>
      <c r="AD217" s="3">
        <f t="shared" si="3"/>
        <v>70</v>
      </c>
      <c r="AE217" s="3"/>
      <c r="AF217" s="3"/>
      <c r="AG217" s="3"/>
      <c r="AH217" s="3">
        <f t="shared" si="4"/>
        <v>73</v>
      </c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>
      <c r="A218" s="9"/>
      <c r="B218" s="3"/>
      <c r="C218" s="3" t="str">
        <f>IFERROR(__xludf.DUMMYFUNCTION("IFERROR(SPLIT(B218,"" ""),)"),"")</f>
        <v/>
      </c>
      <c r="D218" s="3"/>
      <c r="E218" s="3"/>
      <c r="F218" s="3"/>
      <c r="G218" s="3"/>
      <c r="H218" s="3"/>
      <c r="I218" s="3" t="str">
        <f t="shared" ref="I218:M218" si="218">if(not(isblank(C218)),IFERROR(MATCH(VLOOKUP(C218,$A:$A,1,FALSE),$A:$A,0),),)</f>
        <v/>
      </c>
      <c r="J218" s="3" t="str">
        <f t="shared" si="218"/>
        <v/>
      </c>
      <c r="K218" s="3" t="str">
        <f t="shared" si="218"/>
        <v/>
      </c>
      <c r="L218" s="3" t="str">
        <f t="shared" si="218"/>
        <v/>
      </c>
      <c r="M218" s="3" t="str">
        <f t="shared" si="218"/>
        <v/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 t="str">
        <f t="shared" si="3"/>
        <v/>
      </c>
      <c r="AE218" s="3"/>
      <c r="AF218" s="3"/>
      <c r="AG218" s="3"/>
      <c r="AH218" s="3" t="str">
        <f t="shared" si="4"/>
        <v/>
      </c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>
      <c r="A219" s="9"/>
      <c r="B219" s="4" t="s">
        <v>196</v>
      </c>
      <c r="C219" s="3">
        <f>IFERROR(__xludf.DUMMYFUNCTION("IFERROR(SPLIT(B219,"" ""),)"),54.0)</f>
        <v>54</v>
      </c>
      <c r="D219" s="3">
        <f>IFERROR(__xludf.DUMMYFUNCTION("""COMPUTED_VALUE"""),94.0)</f>
        <v>94</v>
      </c>
      <c r="E219" s="3">
        <f>IFERROR(__xludf.DUMMYFUNCTION("""COMPUTED_VALUE"""),23.0)</f>
        <v>23</v>
      </c>
      <c r="F219" s="3">
        <f>IFERROR(__xludf.DUMMYFUNCTION("""COMPUTED_VALUE"""),42.0)</f>
        <v>42</v>
      </c>
      <c r="G219" s="3">
        <f>IFERROR(__xludf.DUMMYFUNCTION("""COMPUTED_VALUE"""),53.0)</f>
        <v>53</v>
      </c>
      <c r="H219" s="3"/>
      <c r="I219" s="3">
        <f t="shared" ref="I219:M219" si="219">if(not(isblank(C219)),IFERROR(MATCH(VLOOKUP(C219,$A:$A,1,FALSE),$A:$A,0),),)</f>
        <v>68</v>
      </c>
      <c r="J219" s="3">
        <f t="shared" si="219"/>
        <v>77</v>
      </c>
      <c r="K219" s="3">
        <f t="shared" si="219"/>
        <v>28</v>
      </c>
      <c r="L219" s="3">
        <f t="shared" si="219"/>
        <v>4</v>
      </c>
      <c r="M219" s="3">
        <f t="shared" si="219"/>
        <v>78</v>
      </c>
      <c r="N219" s="3"/>
      <c r="O219" s="3"/>
      <c r="P219" s="3">
        <f t="array" ref="P219:T223">TRANSPOSE(I219:M223)</f>
        <v>68</v>
      </c>
      <c r="Q219" s="3">
        <v>15.0</v>
      </c>
      <c r="R219" s="3">
        <v>34.0</v>
      </c>
      <c r="S219" s="3">
        <v>96.0</v>
      </c>
      <c r="T219" s="3">
        <v>72.0</v>
      </c>
      <c r="U219" s="3"/>
      <c r="V219" s="3"/>
      <c r="W219" s="3"/>
      <c r="X219" s="3">
        <f t="array" ref="X219">SUM(IF(I219:M223&gt;$AP$3,C219:G223,))*$AP$4</f>
        <v>50339</v>
      </c>
      <c r="Y219" s="3"/>
      <c r="Z219" s="3"/>
      <c r="AA219" s="3"/>
      <c r="AB219" s="10">
        <f t="array" ref="AB219">SUM(IF(I219:M223&gt;$AS$3,C219:G223,))*$AS$4</f>
        <v>4816</v>
      </c>
      <c r="AC219" s="3"/>
      <c r="AD219" s="3">
        <f t="shared" si="3"/>
        <v>78</v>
      </c>
      <c r="AE219" s="3"/>
      <c r="AF219" s="3"/>
      <c r="AG219" s="3"/>
      <c r="AH219" s="3">
        <f t="shared" si="4"/>
        <v>96</v>
      </c>
      <c r="AI219" s="3"/>
      <c r="AJ219" s="3">
        <f>min(AD219:AH223)</f>
        <v>65</v>
      </c>
      <c r="AK219" s="3"/>
      <c r="AL219" s="3"/>
      <c r="AM219" s="3"/>
      <c r="AN219" s="3"/>
      <c r="AO219" s="3"/>
      <c r="AP219" s="3"/>
      <c r="AQ219" s="3"/>
      <c r="AR219" s="3"/>
      <c r="AS219" s="3"/>
    </row>
    <row r="220">
      <c r="A220" s="9"/>
      <c r="B220" s="4" t="s">
        <v>197</v>
      </c>
      <c r="C220" s="3">
        <f>IFERROR(__xludf.DUMMYFUNCTION("IFERROR(SPLIT(B220,"" ""),)"),36.0)</f>
        <v>36</v>
      </c>
      <c r="D220" s="3">
        <f>IFERROR(__xludf.DUMMYFUNCTION("""COMPUTED_VALUE"""),4.0)</f>
        <v>4</v>
      </c>
      <c r="E220" s="3">
        <f>IFERROR(__xludf.DUMMYFUNCTION("""COMPUTED_VALUE"""),43.0)</f>
        <v>43</v>
      </c>
      <c r="F220" s="3">
        <f>IFERROR(__xludf.DUMMYFUNCTION("""COMPUTED_VALUE"""),92.0)</f>
        <v>92</v>
      </c>
      <c r="G220" s="3">
        <f>IFERROR(__xludf.DUMMYFUNCTION("""COMPUTED_VALUE"""),87.0)</f>
        <v>87</v>
      </c>
      <c r="H220" s="3"/>
      <c r="I220" s="3">
        <f t="shared" ref="I220:M220" si="220">if(not(isblank(C220)),IFERROR(MATCH(VLOOKUP(C220,$A:$A,1,FALSE),$A:$A,0),),)</f>
        <v>15</v>
      </c>
      <c r="J220" s="3">
        <f t="shared" si="220"/>
        <v>66</v>
      </c>
      <c r="K220" s="3">
        <f t="shared" si="220"/>
        <v>69</v>
      </c>
      <c r="L220" s="3">
        <f t="shared" si="220"/>
        <v>10</v>
      </c>
      <c r="M220" s="3">
        <f t="shared" si="220"/>
        <v>71</v>
      </c>
      <c r="N220" s="3"/>
      <c r="O220" s="3"/>
      <c r="P220" s="3">
        <v>77.0</v>
      </c>
      <c r="Q220" s="3">
        <v>66.0</v>
      </c>
      <c r="R220" s="3">
        <v>17.0</v>
      </c>
      <c r="S220" s="3">
        <v>64.0</v>
      </c>
      <c r="T220" s="3">
        <v>60.0</v>
      </c>
      <c r="U220" s="3"/>
      <c r="V220" s="3"/>
      <c r="W220" s="3"/>
      <c r="X220" s="3"/>
      <c r="Y220" s="3"/>
      <c r="Z220" s="3"/>
      <c r="AA220" s="3"/>
      <c r="AB220" s="3"/>
      <c r="AC220" s="3"/>
      <c r="AD220" s="3">
        <f t="shared" si="3"/>
        <v>71</v>
      </c>
      <c r="AE220" s="3"/>
      <c r="AF220" s="3"/>
      <c r="AG220" s="3"/>
      <c r="AH220" s="3">
        <f t="shared" si="4"/>
        <v>77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>
      <c r="A221" s="9"/>
      <c r="B221" s="4" t="s">
        <v>198</v>
      </c>
      <c r="C221" s="3">
        <f>IFERROR(__xludf.DUMMYFUNCTION("IFERROR(SPLIT(B221,"" ""),)"),8.0)</f>
        <v>8</v>
      </c>
      <c r="D221" s="3">
        <f>IFERROR(__xludf.DUMMYFUNCTION("""COMPUTED_VALUE"""),59.0)</f>
        <v>59</v>
      </c>
      <c r="E221" s="3">
        <f>IFERROR(__xludf.DUMMYFUNCTION("""COMPUTED_VALUE"""),69.0)</f>
        <v>69</v>
      </c>
      <c r="F221" s="3">
        <f>IFERROR(__xludf.DUMMYFUNCTION("""COMPUTED_VALUE"""),62.0)</f>
        <v>62</v>
      </c>
      <c r="G221" s="3">
        <f>IFERROR(__xludf.DUMMYFUNCTION("""COMPUTED_VALUE"""),1.0)</f>
        <v>1</v>
      </c>
      <c r="H221" s="3"/>
      <c r="I221" s="3">
        <f t="shared" ref="I221:M221" si="221">if(not(isblank(C221)),IFERROR(MATCH(VLOOKUP(C221,$A:$A,1,FALSE),$A:$A,0),),)</f>
        <v>34</v>
      </c>
      <c r="J221" s="3">
        <f t="shared" si="221"/>
        <v>17</v>
      </c>
      <c r="K221" s="3">
        <f t="shared" si="221"/>
        <v>65</v>
      </c>
      <c r="L221" s="3">
        <f t="shared" si="221"/>
        <v>24</v>
      </c>
      <c r="M221" s="3">
        <f t="shared" si="221"/>
        <v>14</v>
      </c>
      <c r="N221" s="3"/>
      <c r="O221" s="3"/>
      <c r="P221" s="3">
        <v>28.0</v>
      </c>
      <c r="Q221" s="3">
        <v>69.0</v>
      </c>
      <c r="R221" s="3">
        <v>65.0</v>
      </c>
      <c r="S221" s="3">
        <v>61.0</v>
      </c>
      <c r="T221" s="3">
        <v>13.0</v>
      </c>
      <c r="U221" s="3"/>
      <c r="V221" s="3"/>
      <c r="W221" s="3"/>
      <c r="X221" s="3"/>
      <c r="Y221" s="3"/>
      <c r="Z221" s="3"/>
      <c r="AA221" s="3"/>
      <c r="AB221" s="3"/>
      <c r="AC221" s="3"/>
      <c r="AD221" s="3">
        <f t="shared" si="3"/>
        <v>65</v>
      </c>
      <c r="AE221" s="3"/>
      <c r="AF221" s="3"/>
      <c r="AG221" s="3"/>
      <c r="AH221" s="3">
        <f t="shared" si="4"/>
        <v>69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>
      <c r="A222" s="9"/>
      <c r="B222" s="4" t="s">
        <v>199</v>
      </c>
      <c r="C222" s="3">
        <f>IFERROR(__xludf.DUMMYFUNCTION("IFERROR(SPLIT(B222,"" ""),)"),86.0)</f>
        <v>86</v>
      </c>
      <c r="D222" s="3">
        <f>IFERROR(__xludf.DUMMYFUNCTION("""COMPUTED_VALUE"""),98.0)</f>
        <v>98</v>
      </c>
      <c r="E222" s="3">
        <f>IFERROR(__xludf.DUMMYFUNCTION("""COMPUTED_VALUE"""),9.0)</f>
        <v>9</v>
      </c>
      <c r="F222" s="3">
        <f>IFERROR(__xludf.DUMMYFUNCTION("""COMPUTED_VALUE"""),2.0)</f>
        <v>2</v>
      </c>
      <c r="G222" s="3">
        <f>IFERROR(__xludf.DUMMYFUNCTION("""COMPUTED_VALUE"""),73.0)</f>
        <v>73</v>
      </c>
      <c r="H222" s="3"/>
      <c r="I222" s="3">
        <f t="shared" ref="I222:M222" si="222">if(not(isblank(C222)),IFERROR(MATCH(VLOOKUP(C222,$A:$A,1,FALSE),$A:$A,0),),)</f>
        <v>96</v>
      </c>
      <c r="J222" s="3">
        <f t="shared" si="222"/>
        <v>64</v>
      </c>
      <c r="K222" s="3">
        <f t="shared" si="222"/>
        <v>61</v>
      </c>
      <c r="L222" s="3">
        <f t="shared" si="222"/>
        <v>44</v>
      </c>
      <c r="M222" s="3">
        <f t="shared" si="222"/>
        <v>3</v>
      </c>
      <c r="N222" s="3"/>
      <c r="O222" s="3"/>
      <c r="P222" s="3">
        <v>4.0</v>
      </c>
      <c r="Q222" s="3">
        <v>10.0</v>
      </c>
      <c r="R222" s="3">
        <v>24.0</v>
      </c>
      <c r="S222" s="3">
        <v>44.0</v>
      </c>
      <c r="T222" s="3">
        <v>73.0</v>
      </c>
      <c r="U222" s="3"/>
      <c r="V222" s="3"/>
      <c r="W222" s="3"/>
      <c r="X222" s="3"/>
      <c r="Y222" s="3"/>
      <c r="Z222" s="3"/>
      <c r="AA222" s="3"/>
      <c r="AB222" s="3"/>
      <c r="AC222" s="3"/>
      <c r="AD222" s="3">
        <f t="shared" si="3"/>
        <v>96</v>
      </c>
      <c r="AE222" s="3"/>
      <c r="AF222" s="3"/>
      <c r="AG222" s="3"/>
      <c r="AH222" s="3">
        <f t="shared" si="4"/>
        <v>73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>
      <c r="A223" s="9"/>
      <c r="B223" s="4" t="s">
        <v>200</v>
      </c>
      <c r="C223" s="3">
        <f>IFERROR(__xludf.DUMMYFUNCTION("IFERROR(SPLIT(B223,"" ""),)"),7.0)</f>
        <v>7</v>
      </c>
      <c r="D223" s="3">
        <f>IFERROR(__xludf.DUMMYFUNCTION("""COMPUTED_VALUE"""),12.0)</f>
        <v>12</v>
      </c>
      <c r="E223" s="3">
        <f>IFERROR(__xludf.DUMMYFUNCTION("""COMPUTED_VALUE"""),83.0)</f>
        <v>83</v>
      </c>
      <c r="F223" s="3">
        <f>IFERROR(__xludf.DUMMYFUNCTION("""COMPUTED_VALUE"""),67.0)</f>
        <v>67</v>
      </c>
      <c r="G223" s="3">
        <f>IFERROR(__xludf.DUMMYFUNCTION("""COMPUTED_VALUE"""),24.0)</f>
        <v>24</v>
      </c>
      <c r="H223" s="3"/>
      <c r="I223" s="3">
        <f t="shared" ref="I223:M223" si="223">if(not(isblank(C223)),IFERROR(MATCH(VLOOKUP(C223,$A:$A,1,FALSE),$A:$A,0),),)</f>
        <v>72</v>
      </c>
      <c r="J223" s="3">
        <f t="shared" si="223"/>
        <v>60</v>
      </c>
      <c r="K223" s="3">
        <f t="shared" si="223"/>
        <v>13</v>
      </c>
      <c r="L223" s="3">
        <f t="shared" si="223"/>
        <v>73</v>
      </c>
      <c r="M223" s="3">
        <f t="shared" si="223"/>
        <v>58</v>
      </c>
      <c r="N223" s="3"/>
      <c r="O223" s="3"/>
      <c r="P223" s="3">
        <v>78.0</v>
      </c>
      <c r="Q223" s="3">
        <v>71.0</v>
      </c>
      <c r="R223" s="3">
        <v>14.0</v>
      </c>
      <c r="S223" s="3">
        <v>3.0</v>
      </c>
      <c r="T223" s="3">
        <v>58.0</v>
      </c>
      <c r="U223" s="3"/>
      <c r="V223" s="3"/>
      <c r="W223" s="3"/>
      <c r="X223" s="3"/>
      <c r="Y223" s="3"/>
      <c r="Z223" s="3"/>
      <c r="AA223" s="3"/>
      <c r="AB223" s="3"/>
      <c r="AC223" s="3"/>
      <c r="AD223" s="3">
        <f t="shared" si="3"/>
        <v>73</v>
      </c>
      <c r="AE223" s="3"/>
      <c r="AF223" s="3"/>
      <c r="AG223" s="3"/>
      <c r="AH223" s="3">
        <f t="shared" si="4"/>
        <v>78</v>
      </c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>
      <c r="A224" s="9"/>
      <c r="B224" s="3"/>
      <c r="C224" s="3" t="str">
        <f>IFERROR(__xludf.DUMMYFUNCTION("IFERROR(SPLIT(B224,"" ""),)"),"")</f>
        <v/>
      </c>
      <c r="D224" s="3"/>
      <c r="E224" s="3"/>
      <c r="F224" s="3"/>
      <c r="G224" s="3"/>
      <c r="H224" s="3"/>
      <c r="I224" s="3" t="str">
        <f t="shared" ref="I224:M224" si="224">if(not(isblank(C224)),IFERROR(MATCH(VLOOKUP(C224,$A:$A,1,FALSE),$A:$A,0),),)</f>
        <v/>
      </c>
      <c r="J224" s="3" t="str">
        <f t="shared" si="224"/>
        <v/>
      </c>
      <c r="K224" s="3" t="str">
        <f t="shared" si="224"/>
        <v/>
      </c>
      <c r="L224" s="3" t="str">
        <f t="shared" si="224"/>
        <v/>
      </c>
      <c r="M224" s="3" t="str">
        <f t="shared" si="224"/>
        <v/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 t="str">
        <f t="shared" si="3"/>
        <v/>
      </c>
      <c r="AE224" s="3"/>
      <c r="AF224" s="3"/>
      <c r="AG224" s="3"/>
      <c r="AH224" s="3" t="str">
        <f t="shared" si="4"/>
        <v/>
      </c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>
      <c r="A225" s="9"/>
      <c r="B225" s="4" t="s">
        <v>201</v>
      </c>
      <c r="C225" s="3">
        <f>IFERROR(__xludf.DUMMYFUNCTION("IFERROR(SPLIT(B225,"" ""),)"),56.0)</f>
        <v>56</v>
      </c>
      <c r="D225" s="3">
        <f>IFERROR(__xludf.DUMMYFUNCTION("""COMPUTED_VALUE"""),79.0)</f>
        <v>79</v>
      </c>
      <c r="E225" s="3">
        <f>IFERROR(__xludf.DUMMYFUNCTION("""COMPUTED_VALUE"""),71.0)</f>
        <v>71</v>
      </c>
      <c r="F225" s="3">
        <f>IFERROR(__xludf.DUMMYFUNCTION("""COMPUTED_VALUE"""),38.0)</f>
        <v>38</v>
      </c>
      <c r="G225" s="3">
        <f>IFERROR(__xludf.DUMMYFUNCTION("""COMPUTED_VALUE"""),6.0)</f>
        <v>6</v>
      </c>
      <c r="H225" s="3"/>
      <c r="I225" s="3">
        <f t="shared" ref="I225:M225" si="225">if(not(isblank(C225)),IFERROR(MATCH(VLOOKUP(C225,$A:$A,1,FALSE),$A:$A,0),),)</f>
        <v>86</v>
      </c>
      <c r="J225" s="3">
        <f t="shared" si="225"/>
        <v>62</v>
      </c>
      <c r="K225" s="3">
        <f t="shared" si="225"/>
        <v>35</v>
      </c>
      <c r="L225" s="3">
        <f t="shared" si="225"/>
        <v>89</v>
      </c>
      <c r="M225" s="3">
        <f t="shared" si="225"/>
        <v>83</v>
      </c>
      <c r="N225" s="3"/>
      <c r="O225" s="3"/>
      <c r="P225" s="3">
        <f t="array" ref="P225:T229">TRANSPOSE(I225:M229)</f>
        <v>86</v>
      </c>
      <c r="Q225" s="3">
        <v>43.0</v>
      </c>
      <c r="R225" s="3">
        <v>95.0</v>
      </c>
      <c r="S225" s="3">
        <v>46.0</v>
      </c>
      <c r="T225" s="3">
        <v>92.0</v>
      </c>
      <c r="U225" s="3"/>
      <c r="V225" s="3"/>
      <c r="W225" s="3"/>
      <c r="X225" s="3">
        <f t="array" ref="X225">SUM(IF(I225:M229&gt;$AP$3,C225:G229,))*$AP$4</f>
        <v>45511</v>
      </c>
      <c r="Y225" s="3"/>
      <c r="Z225" s="3"/>
      <c r="AA225" s="3"/>
      <c r="AB225" s="10">
        <f t="array" ref="AB225">SUM(IF(I225:M229&gt;$AS$3,C225:G229,))*$AS$4</f>
        <v>10752</v>
      </c>
      <c r="AC225" s="3"/>
      <c r="AD225" s="3">
        <f t="shared" si="3"/>
        <v>89</v>
      </c>
      <c r="AE225" s="3"/>
      <c r="AF225" s="3"/>
      <c r="AG225" s="3"/>
      <c r="AH225" s="3">
        <f t="shared" si="4"/>
        <v>95</v>
      </c>
      <c r="AI225" s="3"/>
      <c r="AJ225" s="3">
        <f>min(AD225:AH229)</f>
        <v>62</v>
      </c>
      <c r="AK225" s="3"/>
      <c r="AL225" s="3"/>
      <c r="AM225" s="3"/>
      <c r="AN225" s="3"/>
      <c r="AO225" s="3"/>
      <c r="AP225" s="3"/>
      <c r="AQ225" s="3"/>
      <c r="AR225" s="3"/>
      <c r="AS225" s="3"/>
    </row>
    <row r="226">
      <c r="A226" s="9"/>
      <c r="B226" s="4" t="s">
        <v>202</v>
      </c>
      <c r="C226" s="3">
        <f>IFERROR(__xludf.DUMMYFUNCTION("IFERROR(SPLIT(B226,"" ""),)"),17.0)</f>
        <v>17</v>
      </c>
      <c r="D226" s="3">
        <f>IFERROR(__xludf.DUMMYFUNCTION("""COMPUTED_VALUE"""),20.0)</f>
        <v>20</v>
      </c>
      <c r="E226" s="3">
        <f>IFERROR(__xludf.DUMMYFUNCTION("""COMPUTED_VALUE"""),28.0)</f>
        <v>28</v>
      </c>
      <c r="F226" s="3">
        <f>IFERROR(__xludf.DUMMYFUNCTION("""COMPUTED_VALUE"""),80.0)</f>
        <v>80</v>
      </c>
      <c r="G226" s="3">
        <f>IFERROR(__xludf.DUMMYFUNCTION("""COMPUTED_VALUE"""),57.0)</f>
        <v>57</v>
      </c>
      <c r="H226" s="3"/>
      <c r="I226" s="3">
        <f t="shared" ref="I226:M226" si="226">if(not(isblank(C226)),IFERROR(MATCH(VLOOKUP(C226,$A:$A,1,FALSE),$A:$A,0),),)</f>
        <v>43</v>
      </c>
      <c r="J226" s="3">
        <f t="shared" si="226"/>
        <v>32</v>
      </c>
      <c r="K226" s="3">
        <f t="shared" si="226"/>
        <v>75</v>
      </c>
      <c r="L226" s="3">
        <f t="shared" si="226"/>
        <v>27</v>
      </c>
      <c r="M226" s="3">
        <f t="shared" si="226"/>
        <v>42</v>
      </c>
      <c r="N226" s="3"/>
      <c r="O226" s="3"/>
      <c r="P226" s="3">
        <v>62.0</v>
      </c>
      <c r="Q226" s="3">
        <v>32.0</v>
      </c>
      <c r="R226" s="3">
        <v>40.0</v>
      </c>
      <c r="S226" s="3">
        <v>39.0</v>
      </c>
      <c r="T226" s="3">
        <v>19.0</v>
      </c>
      <c r="U226" s="3"/>
      <c r="V226" s="3"/>
      <c r="W226" s="3"/>
      <c r="X226" s="3"/>
      <c r="Y226" s="3"/>
      <c r="Z226" s="3"/>
      <c r="AA226" s="3"/>
      <c r="AB226" s="3"/>
      <c r="AC226" s="3"/>
      <c r="AD226" s="3">
        <f t="shared" si="3"/>
        <v>75</v>
      </c>
      <c r="AE226" s="3"/>
      <c r="AF226" s="3"/>
      <c r="AG226" s="3"/>
      <c r="AH226" s="3">
        <f t="shared" si="4"/>
        <v>62</v>
      </c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>
      <c r="A227" s="9"/>
      <c r="B227" s="4" t="s">
        <v>203</v>
      </c>
      <c r="C227" s="3">
        <f>IFERROR(__xludf.DUMMYFUNCTION("IFERROR(SPLIT(B227,"" ""),)"),84.0)</f>
        <v>84</v>
      </c>
      <c r="D227" s="3">
        <f>IFERROR(__xludf.DUMMYFUNCTION("""COMPUTED_VALUE"""),22.0)</f>
        <v>22</v>
      </c>
      <c r="E227" s="3">
        <f>IFERROR(__xludf.DUMMYFUNCTION("""COMPUTED_VALUE"""),83.0)</f>
        <v>83</v>
      </c>
      <c r="F227" s="3">
        <f>IFERROR(__xludf.DUMMYFUNCTION("""COMPUTED_VALUE"""),61.0)</f>
        <v>61</v>
      </c>
      <c r="G227" s="3">
        <f>IFERROR(__xludf.DUMMYFUNCTION("""COMPUTED_VALUE"""),50.0)</f>
        <v>50</v>
      </c>
      <c r="H227" s="3"/>
      <c r="I227" s="3">
        <f t="shared" ref="I227:M227" si="227">if(not(isblank(C227)),IFERROR(MATCH(VLOOKUP(C227,$A:$A,1,FALSE),$A:$A,0),),)</f>
        <v>95</v>
      </c>
      <c r="J227" s="3">
        <f t="shared" si="227"/>
        <v>40</v>
      </c>
      <c r="K227" s="3">
        <f t="shared" si="227"/>
        <v>13</v>
      </c>
      <c r="L227" s="3">
        <f t="shared" si="227"/>
        <v>30</v>
      </c>
      <c r="M227" s="3">
        <f t="shared" si="227"/>
        <v>63</v>
      </c>
      <c r="N227" s="3"/>
      <c r="O227" s="3"/>
      <c r="P227" s="3">
        <v>35.0</v>
      </c>
      <c r="Q227" s="3">
        <v>75.0</v>
      </c>
      <c r="R227" s="3">
        <v>13.0</v>
      </c>
      <c r="S227" s="3">
        <v>15.0</v>
      </c>
      <c r="T227" s="3">
        <v>56.0</v>
      </c>
      <c r="U227" s="3"/>
      <c r="V227" s="3"/>
      <c r="W227" s="3"/>
      <c r="X227" s="3"/>
      <c r="Y227" s="3"/>
      <c r="Z227" s="3"/>
      <c r="AA227" s="3"/>
      <c r="AB227" s="3"/>
      <c r="AC227" s="3"/>
      <c r="AD227" s="3">
        <f t="shared" si="3"/>
        <v>95</v>
      </c>
      <c r="AE227" s="3"/>
      <c r="AF227" s="3"/>
      <c r="AG227" s="3"/>
      <c r="AH227" s="3">
        <f t="shared" si="4"/>
        <v>75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>
      <c r="A228" s="9"/>
      <c r="B228" s="4" t="s">
        <v>204</v>
      </c>
      <c r="C228" s="3">
        <f>IFERROR(__xludf.DUMMYFUNCTION("IFERROR(SPLIT(B228,"" ""),)"),0.0)</f>
        <v>0</v>
      </c>
      <c r="D228" s="3">
        <f>IFERROR(__xludf.DUMMYFUNCTION("""COMPUTED_VALUE"""),52.0)</f>
        <v>52</v>
      </c>
      <c r="E228" s="3">
        <f>IFERROR(__xludf.DUMMYFUNCTION("""COMPUTED_VALUE"""),36.0)</f>
        <v>36</v>
      </c>
      <c r="F228" s="3">
        <f>IFERROR(__xludf.DUMMYFUNCTION("""COMPUTED_VALUE"""),92.0)</f>
        <v>92</v>
      </c>
      <c r="G228" s="3">
        <f>IFERROR(__xludf.DUMMYFUNCTION("""COMPUTED_VALUE"""),4.0)</f>
        <v>4</v>
      </c>
      <c r="H228" s="3"/>
      <c r="I228" s="3">
        <f t="shared" ref="I228:M228" si="228">if(not(isblank(C228)),IFERROR(MATCH(VLOOKUP(C228,$A:$A,1,FALSE),$A:$A,0),),)</f>
        <v>46</v>
      </c>
      <c r="J228" s="3">
        <f t="shared" si="228"/>
        <v>39</v>
      </c>
      <c r="K228" s="3">
        <f t="shared" si="228"/>
        <v>15</v>
      </c>
      <c r="L228" s="3">
        <f t="shared" si="228"/>
        <v>10</v>
      </c>
      <c r="M228" s="3">
        <f t="shared" si="228"/>
        <v>66</v>
      </c>
      <c r="N228" s="3"/>
      <c r="O228" s="3"/>
      <c r="P228" s="3">
        <v>89.0</v>
      </c>
      <c r="Q228" s="3">
        <v>27.0</v>
      </c>
      <c r="R228" s="3">
        <v>30.0</v>
      </c>
      <c r="S228" s="3">
        <v>10.0</v>
      </c>
      <c r="T228" s="3">
        <v>60.0</v>
      </c>
      <c r="U228" s="3"/>
      <c r="V228" s="3"/>
      <c r="W228" s="3"/>
      <c r="X228" s="3"/>
      <c r="Y228" s="3"/>
      <c r="Z228" s="3"/>
      <c r="AA228" s="3"/>
      <c r="AB228" s="3"/>
      <c r="AC228" s="3"/>
      <c r="AD228" s="3">
        <f t="shared" si="3"/>
        <v>66</v>
      </c>
      <c r="AE228" s="3"/>
      <c r="AF228" s="3"/>
      <c r="AG228" s="3"/>
      <c r="AH228" s="3">
        <f t="shared" si="4"/>
        <v>89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>
      <c r="A229" s="9"/>
      <c r="B229" s="4" t="s">
        <v>205</v>
      </c>
      <c r="C229" s="3">
        <f>IFERROR(__xludf.DUMMYFUNCTION("IFERROR(SPLIT(B229,"" ""),)"),70.0)</f>
        <v>70</v>
      </c>
      <c r="D229" s="3">
        <f>IFERROR(__xludf.DUMMYFUNCTION("""COMPUTED_VALUE"""),55.0)</f>
        <v>55</v>
      </c>
      <c r="E229" s="3">
        <f>IFERROR(__xludf.DUMMYFUNCTION("""COMPUTED_VALUE"""),63.0)</f>
        <v>63</v>
      </c>
      <c r="F229" s="3">
        <f>IFERROR(__xludf.DUMMYFUNCTION("""COMPUTED_VALUE"""),12.0)</f>
        <v>12</v>
      </c>
      <c r="G229" s="3">
        <f>IFERROR(__xludf.DUMMYFUNCTION("""COMPUTED_VALUE"""),3.0)</f>
        <v>3</v>
      </c>
      <c r="H229" s="3"/>
      <c r="I229" s="3">
        <f t="shared" ref="I229:M229" si="229">if(not(isblank(C229)),IFERROR(MATCH(VLOOKUP(C229,$A:$A,1,FALSE),$A:$A,0),),)</f>
        <v>92</v>
      </c>
      <c r="J229" s="3">
        <f t="shared" si="229"/>
        <v>19</v>
      </c>
      <c r="K229" s="3">
        <f t="shared" si="229"/>
        <v>56</v>
      </c>
      <c r="L229" s="3">
        <f t="shared" si="229"/>
        <v>60</v>
      </c>
      <c r="M229" s="3">
        <f t="shared" si="229"/>
        <v>50</v>
      </c>
      <c r="N229" s="3"/>
      <c r="O229" s="3"/>
      <c r="P229" s="3">
        <v>83.0</v>
      </c>
      <c r="Q229" s="3">
        <v>42.0</v>
      </c>
      <c r="R229" s="3">
        <v>63.0</v>
      </c>
      <c r="S229" s="3">
        <v>66.0</v>
      </c>
      <c r="T229" s="3">
        <v>50.0</v>
      </c>
      <c r="U229" s="3"/>
      <c r="V229" s="3"/>
      <c r="W229" s="3"/>
      <c r="X229" s="3"/>
      <c r="Y229" s="3"/>
      <c r="Z229" s="3"/>
      <c r="AA229" s="3"/>
      <c r="AB229" s="3"/>
      <c r="AC229" s="3"/>
      <c r="AD229" s="3">
        <f t="shared" si="3"/>
        <v>92</v>
      </c>
      <c r="AE229" s="3"/>
      <c r="AF229" s="3"/>
      <c r="AG229" s="3"/>
      <c r="AH229" s="3">
        <f t="shared" si="4"/>
        <v>83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>
      <c r="A230" s="9"/>
      <c r="B230" s="3"/>
      <c r="C230" s="3" t="str">
        <f>IFERROR(__xludf.DUMMYFUNCTION("IFERROR(SPLIT(B230,"" ""),)"),"")</f>
        <v/>
      </c>
      <c r="D230" s="3"/>
      <c r="E230" s="3"/>
      <c r="F230" s="3"/>
      <c r="G230" s="3"/>
      <c r="H230" s="3"/>
      <c r="I230" s="3" t="str">
        <f t="shared" ref="I230:M230" si="230">if(not(isblank(C230)),IFERROR(MATCH(VLOOKUP(C230,$A:$A,1,FALSE),$A:$A,0),),)</f>
        <v/>
      </c>
      <c r="J230" s="3" t="str">
        <f t="shared" si="230"/>
        <v/>
      </c>
      <c r="K230" s="3" t="str">
        <f t="shared" si="230"/>
        <v/>
      </c>
      <c r="L230" s="3" t="str">
        <f t="shared" si="230"/>
        <v/>
      </c>
      <c r="M230" s="3" t="str">
        <f t="shared" si="230"/>
        <v/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 t="str">
        <f t="shared" si="3"/>
        <v/>
      </c>
      <c r="AE230" s="3"/>
      <c r="AF230" s="3"/>
      <c r="AG230" s="3"/>
      <c r="AH230" s="3" t="str">
        <f t="shared" si="4"/>
        <v/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>
      <c r="A231" s="9"/>
      <c r="B231" s="4" t="s">
        <v>206</v>
      </c>
      <c r="C231" s="3">
        <f>IFERROR(__xludf.DUMMYFUNCTION("IFERROR(SPLIT(B231,"" ""),)"),18.0)</f>
        <v>18</v>
      </c>
      <c r="D231" s="3">
        <f>IFERROR(__xludf.DUMMYFUNCTION("""COMPUTED_VALUE"""),9.0)</f>
        <v>9</v>
      </c>
      <c r="E231" s="3">
        <f>IFERROR(__xludf.DUMMYFUNCTION("""COMPUTED_VALUE"""),47.0)</f>
        <v>47</v>
      </c>
      <c r="F231" s="3">
        <f>IFERROR(__xludf.DUMMYFUNCTION("""COMPUTED_VALUE"""),22.0)</f>
        <v>22</v>
      </c>
      <c r="G231" s="3">
        <f>IFERROR(__xludf.DUMMYFUNCTION("""COMPUTED_VALUE"""),32.0)</f>
        <v>32</v>
      </c>
      <c r="H231" s="3"/>
      <c r="I231" s="3">
        <f t="shared" ref="I231:M231" si="231">if(not(isblank(C231)),IFERROR(MATCH(VLOOKUP(C231,$A:$A,1,FALSE),$A:$A,0),),)</f>
        <v>59</v>
      </c>
      <c r="J231" s="3">
        <f t="shared" si="231"/>
        <v>61</v>
      </c>
      <c r="K231" s="3">
        <f t="shared" si="231"/>
        <v>26</v>
      </c>
      <c r="L231" s="3">
        <f t="shared" si="231"/>
        <v>40</v>
      </c>
      <c r="M231" s="3">
        <f t="shared" si="231"/>
        <v>91</v>
      </c>
      <c r="N231" s="3"/>
      <c r="O231" s="3"/>
      <c r="P231" s="3">
        <f t="array" ref="P231:T235">TRANSPOSE(I231:M235)</f>
        <v>59</v>
      </c>
      <c r="Q231" s="3">
        <v>31.0</v>
      </c>
      <c r="R231" s="3">
        <v>95.0</v>
      </c>
      <c r="S231" s="3">
        <v>79.0</v>
      </c>
      <c r="T231" s="3">
        <v>19.0</v>
      </c>
      <c r="U231" s="3"/>
      <c r="V231" s="3"/>
      <c r="W231" s="3"/>
      <c r="X231" s="3">
        <f t="array" ref="X231">SUM(IF(I231:M235&gt;$AP$3,C231:G235,))*$AP$4</f>
        <v>51972</v>
      </c>
      <c r="Y231" s="3"/>
      <c r="Z231" s="3"/>
      <c r="AA231" s="3"/>
      <c r="AB231" s="10">
        <f t="array" ref="AB231">SUM(IF(I231:M235&gt;$AS$3,C231:G235,))*$AS$4</f>
        <v>9912</v>
      </c>
      <c r="AC231" s="3"/>
      <c r="AD231" s="3">
        <f t="shared" si="3"/>
        <v>91</v>
      </c>
      <c r="AE231" s="3"/>
      <c r="AF231" s="3"/>
      <c r="AG231" s="3"/>
      <c r="AH231" s="3">
        <f t="shared" si="4"/>
        <v>95</v>
      </c>
      <c r="AI231" s="3"/>
      <c r="AJ231" s="3">
        <f>min(AD231:AH235)</f>
        <v>56</v>
      </c>
      <c r="AK231" s="3"/>
      <c r="AL231" s="3"/>
      <c r="AM231" s="3"/>
      <c r="AN231" s="3"/>
      <c r="AO231" s="3"/>
      <c r="AP231" s="3"/>
      <c r="AQ231" s="3"/>
      <c r="AR231" s="3"/>
      <c r="AS231" s="3"/>
    </row>
    <row r="232">
      <c r="A232" s="9"/>
      <c r="B232" s="4" t="s">
        <v>207</v>
      </c>
      <c r="C232" s="3">
        <f>IFERROR(__xludf.DUMMYFUNCTION("IFERROR(SPLIT(B232,"" ""),)"),21.0)</f>
        <v>21</v>
      </c>
      <c r="D232" s="3">
        <f>IFERROR(__xludf.DUMMYFUNCTION("""COMPUTED_VALUE"""),95.0)</f>
        <v>95</v>
      </c>
      <c r="E232" s="3">
        <f>IFERROR(__xludf.DUMMYFUNCTION("""COMPUTED_VALUE"""),45.0)</f>
        <v>45</v>
      </c>
      <c r="F232" s="3">
        <f>IFERROR(__xludf.DUMMYFUNCTION("""COMPUTED_VALUE"""),50.0)</f>
        <v>50</v>
      </c>
      <c r="G232" s="3">
        <f>IFERROR(__xludf.DUMMYFUNCTION("""COMPUTED_VALUE"""),34.0)</f>
        <v>34</v>
      </c>
      <c r="H232" s="3"/>
      <c r="I232" s="3">
        <f t="shared" ref="I232:M232" si="232">if(not(isblank(C232)),IFERROR(MATCH(VLOOKUP(C232,$A:$A,1,FALSE),$A:$A,0),),)</f>
        <v>31</v>
      </c>
      <c r="J232" s="3">
        <f t="shared" si="232"/>
        <v>5</v>
      </c>
      <c r="K232" s="3">
        <f t="shared" si="232"/>
        <v>97</v>
      </c>
      <c r="L232" s="3">
        <f t="shared" si="232"/>
        <v>63</v>
      </c>
      <c r="M232" s="3">
        <f t="shared" si="232"/>
        <v>36</v>
      </c>
      <c r="N232" s="3"/>
      <c r="O232" s="3"/>
      <c r="P232" s="3">
        <v>61.0</v>
      </c>
      <c r="Q232" s="3">
        <v>5.0</v>
      </c>
      <c r="R232" s="3">
        <v>65.0</v>
      </c>
      <c r="S232" s="3">
        <v>24.0</v>
      </c>
      <c r="T232" s="3">
        <v>27.0</v>
      </c>
      <c r="U232" s="3"/>
      <c r="V232" s="3"/>
      <c r="W232" s="3"/>
      <c r="X232" s="3"/>
      <c r="Y232" s="3"/>
      <c r="Z232" s="3"/>
      <c r="AA232" s="3"/>
      <c r="AB232" s="3"/>
      <c r="AC232" s="3"/>
      <c r="AD232" s="3">
        <f t="shared" si="3"/>
        <v>97</v>
      </c>
      <c r="AE232" s="3"/>
      <c r="AF232" s="3"/>
      <c r="AG232" s="3"/>
      <c r="AH232" s="3">
        <f t="shared" si="4"/>
        <v>65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>
      <c r="A233" s="9"/>
      <c r="B233" s="4" t="s">
        <v>208</v>
      </c>
      <c r="C233" s="3">
        <f>IFERROR(__xludf.DUMMYFUNCTION("IFERROR(SPLIT(B233,"" ""),)"),84.0)</f>
        <v>84</v>
      </c>
      <c r="D233" s="3">
        <f>IFERROR(__xludf.DUMMYFUNCTION("""COMPUTED_VALUE"""),69.0)</f>
        <v>69</v>
      </c>
      <c r="E233" s="3">
        <f>IFERROR(__xludf.DUMMYFUNCTION("""COMPUTED_VALUE"""),19.0)</f>
        <v>19</v>
      </c>
      <c r="F233" s="3">
        <f>IFERROR(__xludf.DUMMYFUNCTION("""COMPUTED_VALUE"""),16.0)</f>
        <v>16</v>
      </c>
      <c r="G233" s="3">
        <f>IFERROR(__xludf.DUMMYFUNCTION("""COMPUTED_VALUE"""),36.0)</f>
        <v>36</v>
      </c>
      <c r="H233" s="3"/>
      <c r="I233" s="3">
        <f t="shared" ref="I233:M233" si="233">if(not(isblank(C233)),IFERROR(MATCH(VLOOKUP(C233,$A:$A,1,FALSE),$A:$A,0),),)</f>
        <v>95</v>
      </c>
      <c r="J233" s="3">
        <f t="shared" si="233"/>
        <v>65</v>
      </c>
      <c r="K233" s="3">
        <f t="shared" si="233"/>
        <v>49</v>
      </c>
      <c r="L233" s="3">
        <f t="shared" si="233"/>
        <v>90</v>
      </c>
      <c r="M233" s="3">
        <f t="shared" si="233"/>
        <v>15</v>
      </c>
      <c r="N233" s="3"/>
      <c r="O233" s="3"/>
      <c r="P233" s="3">
        <v>26.0</v>
      </c>
      <c r="Q233" s="3">
        <v>97.0</v>
      </c>
      <c r="R233" s="3">
        <v>49.0</v>
      </c>
      <c r="S233" s="3">
        <v>35.0</v>
      </c>
      <c r="T233" s="3">
        <v>23.0</v>
      </c>
      <c r="U233" s="3"/>
      <c r="V233" s="3"/>
      <c r="W233" s="3"/>
      <c r="X233" s="3"/>
      <c r="Y233" s="3"/>
      <c r="Z233" s="3"/>
      <c r="AA233" s="3"/>
      <c r="AB233" s="3"/>
      <c r="AC233" s="3"/>
      <c r="AD233" s="3">
        <f t="shared" si="3"/>
        <v>95</v>
      </c>
      <c r="AE233" s="3"/>
      <c r="AF233" s="3"/>
      <c r="AG233" s="3"/>
      <c r="AH233" s="3">
        <f t="shared" si="4"/>
        <v>97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>
      <c r="A234" s="9"/>
      <c r="B234" s="4" t="s">
        <v>209</v>
      </c>
      <c r="C234" s="3">
        <f>IFERROR(__xludf.DUMMYFUNCTION("IFERROR(SPLIT(B234,"" ""),)"),85.0)</f>
        <v>85</v>
      </c>
      <c r="D234" s="3">
        <f>IFERROR(__xludf.DUMMYFUNCTION("""COMPUTED_VALUE"""),62.0)</f>
        <v>62</v>
      </c>
      <c r="E234" s="3">
        <f>IFERROR(__xludf.DUMMYFUNCTION("""COMPUTED_VALUE"""),71.0)</f>
        <v>71</v>
      </c>
      <c r="F234" s="3">
        <f>IFERROR(__xludf.DUMMYFUNCTION("""COMPUTED_VALUE"""),88.0)</f>
        <v>88</v>
      </c>
      <c r="G234" s="3">
        <f>IFERROR(__xludf.DUMMYFUNCTION("""COMPUTED_VALUE"""),98.0)</f>
        <v>98</v>
      </c>
      <c r="H234" s="3"/>
      <c r="I234" s="3">
        <f t="shared" ref="I234:M234" si="234">if(not(isblank(C234)),IFERROR(MATCH(VLOOKUP(C234,$A:$A,1,FALSE),$A:$A,0),),)</f>
        <v>79</v>
      </c>
      <c r="J234" s="3">
        <f t="shared" si="234"/>
        <v>24</v>
      </c>
      <c r="K234" s="3">
        <f t="shared" si="234"/>
        <v>35</v>
      </c>
      <c r="L234" s="3">
        <f t="shared" si="234"/>
        <v>82</v>
      </c>
      <c r="M234" s="3">
        <f t="shared" si="234"/>
        <v>64</v>
      </c>
      <c r="N234" s="3"/>
      <c r="O234" s="3"/>
      <c r="P234" s="3">
        <v>40.0</v>
      </c>
      <c r="Q234" s="3">
        <v>63.0</v>
      </c>
      <c r="R234" s="3">
        <v>90.0</v>
      </c>
      <c r="S234" s="3">
        <v>82.0</v>
      </c>
      <c r="T234" s="3">
        <v>56.0</v>
      </c>
      <c r="U234" s="3"/>
      <c r="V234" s="3"/>
      <c r="W234" s="3"/>
      <c r="X234" s="3"/>
      <c r="Y234" s="3"/>
      <c r="Z234" s="3"/>
      <c r="AA234" s="3"/>
      <c r="AB234" s="3"/>
      <c r="AC234" s="3"/>
      <c r="AD234" s="3">
        <f t="shared" si="3"/>
        <v>82</v>
      </c>
      <c r="AE234" s="3"/>
      <c r="AF234" s="3"/>
      <c r="AG234" s="3"/>
      <c r="AH234" s="3">
        <f t="shared" si="4"/>
        <v>90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>
      <c r="A235" s="9"/>
      <c r="B235" s="4" t="s">
        <v>210</v>
      </c>
      <c r="C235" s="3">
        <f>IFERROR(__xludf.DUMMYFUNCTION("IFERROR(SPLIT(B235,"" ""),)"),55.0)</f>
        <v>55</v>
      </c>
      <c r="D235" s="3">
        <f>IFERROR(__xludf.DUMMYFUNCTION("""COMPUTED_VALUE"""),80.0)</f>
        <v>80</v>
      </c>
      <c r="E235" s="3">
        <f>IFERROR(__xludf.DUMMYFUNCTION("""COMPUTED_VALUE"""),37.0)</f>
        <v>37</v>
      </c>
      <c r="F235" s="3">
        <f>IFERROR(__xludf.DUMMYFUNCTION("""COMPUTED_VALUE"""),63.0)</f>
        <v>63</v>
      </c>
      <c r="G235" s="3">
        <f>IFERROR(__xludf.DUMMYFUNCTION("""COMPUTED_VALUE"""),83.0)</f>
        <v>83</v>
      </c>
      <c r="H235" s="3"/>
      <c r="I235" s="3">
        <f t="shared" ref="I235:M235" si="235">if(not(isblank(C235)),IFERROR(MATCH(VLOOKUP(C235,$A:$A,1,FALSE),$A:$A,0),),)</f>
        <v>19</v>
      </c>
      <c r="J235" s="3">
        <f t="shared" si="235"/>
        <v>27</v>
      </c>
      <c r="K235" s="3">
        <f t="shared" si="235"/>
        <v>23</v>
      </c>
      <c r="L235" s="3">
        <f t="shared" si="235"/>
        <v>56</v>
      </c>
      <c r="M235" s="3">
        <f t="shared" si="235"/>
        <v>13</v>
      </c>
      <c r="N235" s="3"/>
      <c r="O235" s="3"/>
      <c r="P235" s="3">
        <v>91.0</v>
      </c>
      <c r="Q235" s="3">
        <v>36.0</v>
      </c>
      <c r="R235" s="3">
        <v>15.0</v>
      </c>
      <c r="S235" s="3">
        <v>64.0</v>
      </c>
      <c r="T235" s="3">
        <v>13.0</v>
      </c>
      <c r="U235" s="3"/>
      <c r="V235" s="3"/>
      <c r="W235" s="3"/>
      <c r="X235" s="3"/>
      <c r="Y235" s="3"/>
      <c r="Z235" s="3"/>
      <c r="AA235" s="3"/>
      <c r="AB235" s="3"/>
      <c r="AC235" s="3"/>
      <c r="AD235" s="3">
        <f t="shared" si="3"/>
        <v>56</v>
      </c>
      <c r="AE235" s="3"/>
      <c r="AF235" s="3"/>
      <c r="AG235" s="3"/>
      <c r="AH235" s="3">
        <f t="shared" si="4"/>
        <v>91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>
      <c r="A236" s="9"/>
      <c r="B236" s="3"/>
      <c r="C236" s="3" t="str">
        <f>IFERROR(__xludf.DUMMYFUNCTION("IFERROR(SPLIT(B236,"" ""),)"),"")</f>
        <v/>
      </c>
      <c r="D236" s="3"/>
      <c r="E236" s="3"/>
      <c r="F236" s="3"/>
      <c r="G236" s="3"/>
      <c r="H236" s="3"/>
      <c r="I236" s="3" t="str">
        <f t="shared" ref="I236:M236" si="236">if(not(isblank(C236)),IFERROR(MATCH(VLOOKUP(C236,$A:$A,1,FALSE),$A:$A,0),),)</f>
        <v/>
      </c>
      <c r="J236" s="3" t="str">
        <f t="shared" si="236"/>
        <v/>
      </c>
      <c r="K236" s="3" t="str">
        <f t="shared" si="236"/>
        <v/>
      </c>
      <c r="L236" s="3" t="str">
        <f t="shared" si="236"/>
        <v/>
      </c>
      <c r="M236" s="3" t="str">
        <f t="shared" si="236"/>
        <v/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 t="str">
        <f t="shared" si="3"/>
        <v/>
      </c>
      <c r="AE236" s="3"/>
      <c r="AF236" s="3"/>
      <c r="AG236" s="3"/>
      <c r="AH236" s="3" t="str">
        <f t="shared" si="4"/>
        <v/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>
      <c r="A237" s="9"/>
      <c r="B237" s="4" t="s">
        <v>211</v>
      </c>
      <c r="C237" s="3">
        <f>IFERROR(__xludf.DUMMYFUNCTION("IFERROR(SPLIT(B237,"" ""),)"),19.0)</f>
        <v>19</v>
      </c>
      <c r="D237" s="3">
        <f>IFERROR(__xludf.DUMMYFUNCTION("""COMPUTED_VALUE"""),51.0)</f>
        <v>51</v>
      </c>
      <c r="E237" s="3">
        <f>IFERROR(__xludf.DUMMYFUNCTION("""COMPUTED_VALUE"""),99.0)</f>
        <v>99</v>
      </c>
      <c r="F237" s="3">
        <f>IFERROR(__xludf.DUMMYFUNCTION("""COMPUTED_VALUE"""),30.0)</f>
        <v>30</v>
      </c>
      <c r="G237" s="3">
        <f>IFERROR(__xludf.DUMMYFUNCTION("""COMPUTED_VALUE"""),48.0)</f>
        <v>48</v>
      </c>
      <c r="H237" s="3"/>
      <c r="I237" s="3">
        <f t="shared" ref="I237:M237" si="237">if(not(isblank(C237)),IFERROR(MATCH(VLOOKUP(C237,$A:$A,1,FALSE),$A:$A,0),),)</f>
        <v>49</v>
      </c>
      <c r="J237" s="3">
        <f t="shared" si="237"/>
        <v>29</v>
      </c>
      <c r="K237" s="3">
        <f t="shared" si="237"/>
        <v>9</v>
      </c>
      <c r="L237" s="3">
        <f t="shared" si="237"/>
        <v>12</v>
      </c>
      <c r="M237" s="3">
        <f t="shared" si="237"/>
        <v>74</v>
      </c>
      <c r="N237" s="3"/>
      <c r="O237" s="3"/>
      <c r="P237" s="3">
        <f t="array" ref="P237:T241">TRANSPOSE(I237:M241)</f>
        <v>49</v>
      </c>
      <c r="Q237" s="3">
        <v>61.0</v>
      </c>
      <c r="R237" s="3">
        <v>83.0</v>
      </c>
      <c r="S237" s="3">
        <v>78.0</v>
      </c>
      <c r="T237" s="3">
        <v>93.0</v>
      </c>
      <c r="U237" s="3"/>
      <c r="V237" s="3"/>
      <c r="W237" s="3"/>
      <c r="X237" s="3">
        <f t="array" ref="X237">SUM(IF(I237:M241&gt;$AP$3,C237:G241,))*$AP$4</f>
        <v>51617</v>
      </c>
      <c r="Y237" s="3"/>
      <c r="Z237" s="3"/>
      <c r="AA237" s="3"/>
      <c r="AB237" s="10">
        <f t="array" ref="AB237">SUM(IF(I237:M241&gt;$AS$3,C237:G241,))*$AS$4</f>
        <v>5880</v>
      </c>
      <c r="AC237" s="3"/>
      <c r="AD237" s="3">
        <f t="shared" si="3"/>
        <v>74</v>
      </c>
      <c r="AE237" s="3"/>
      <c r="AF237" s="3"/>
      <c r="AG237" s="3"/>
      <c r="AH237" s="3">
        <f t="shared" si="4"/>
        <v>93</v>
      </c>
      <c r="AI237" s="3"/>
      <c r="AJ237" s="3">
        <f>min(AD237:AH241)</f>
        <v>60</v>
      </c>
      <c r="AK237" s="3"/>
      <c r="AL237" s="3"/>
      <c r="AM237" s="3"/>
      <c r="AN237" s="3"/>
      <c r="AO237" s="3"/>
      <c r="AP237" s="3"/>
      <c r="AQ237" s="3"/>
      <c r="AR237" s="3"/>
      <c r="AS237" s="3"/>
    </row>
    <row r="238">
      <c r="A238" s="9"/>
      <c r="B238" s="4" t="s">
        <v>212</v>
      </c>
      <c r="C238" s="3">
        <f>IFERROR(__xludf.DUMMYFUNCTION("IFERROR(SPLIT(B238,"" ""),)"),9.0)</f>
        <v>9</v>
      </c>
      <c r="D238" s="3">
        <f>IFERROR(__xludf.DUMMYFUNCTION("""COMPUTED_VALUE"""),3.0)</f>
        <v>3</v>
      </c>
      <c r="E238" s="3">
        <f>IFERROR(__xludf.DUMMYFUNCTION("""COMPUTED_VALUE"""),89.0)</f>
        <v>89</v>
      </c>
      <c r="F238" s="3">
        <f>IFERROR(__xludf.DUMMYFUNCTION("""COMPUTED_VALUE"""),22.0)</f>
        <v>22</v>
      </c>
      <c r="G238" s="3">
        <f>IFERROR(__xludf.DUMMYFUNCTION("""COMPUTED_VALUE"""),46.0)</f>
        <v>46</v>
      </c>
      <c r="H238" s="3"/>
      <c r="I238" s="3">
        <f t="shared" ref="I238:M238" si="238">if(not(isblank(C238)),IFERROR(MATCH(VLOOKUP(C238,$A:$A,1,FALSE),$A:$A,0),),)</f>
        <v>61</v>
      </c>
      <c r="J238" s="3">
        <f t="shared" si="238"/>
        <v>50</v>
      </c>
      <c r="K238" s="3">
        <f t="shared" si="238"/>
        <v>76</v>
      </c>
      <c r="L238" s="3">
        <f t="shared" si="238"/>
        <v>40</v>
      </c>
      <c r="M238" s="3">
        <f t="shared" si="238"/>
        <v>54</v>
      </c>
      <c r="N238" s="3"/>
      <c r="O238" s="3"/>
      <c r="P238" s="3">
        <v>29.0</v>
      </c>
      <c r="Q238" s="3">
        <v>50.0</v>
      </c>
      <c r="R238" s="3">
        <v>33.0</v>
      </c>
      <c r="S238" s="3">
        <v>60.0</v>
      </c>
      <c r="T238" s="3">
        <v>55.0</v>
      </c>
      <c r="U238" s="3"/>
      <c r="V238" s="3"/>
      <c r="W238" s="3"/>
      <c r="X238" s="3"/>
      <c r="Y238" s="3"/>
      <c r="Z238" s="3"/>
      <c r="AA238" s="3"/>
      <c r="AB238" s="3"/>
      <c r="AC238" s="3"/>
      <c r="AD238" s="3">
        <f t="shared" si="3"/>
        <v>76</v>
      </c>
      <c r="AE238" s="3"/>
      <c r="AF238" s="3"/>
      <c r="AG238" s="3"/>
      <c r="AH238" s="3">
        <f t="shared" si="4"/>
        <v>60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>
      <c r="A239" s="9"/>
      <c r="B239" s="4" t="s">
        <v>213</v>
      </c>
      <c r="C239" s="3">
        <f>IFERROR(__xludf.DUMMYFUNCTION("IFERROR(SPLIT(B239,"" ""),)"),6.0)</f>
        <v>6</v>
      </c>
      <c r="D239" s="3">
        <f>IFERROR(__xludf.DUMMYFUNCTION("""COMPUTED_VALUE"""),76.0)</f>
        <v>76</v>
      </c>
      <c r="E239" s="3">
        <f>IFERROR(__xludf.DUMMYFUNCTION("""COMPUTED_VALUE"""),15.0)</f>
        <v>15</v>
      </c>
      <c r="F239" s="3">
        <f>IFERROR(__xludf.DUMMYFUNCTION("""COMPUTED_VALUE"""),95.0)</f>
        <v>95</v>
      </c>
      <c r="G239" s="3">
        <f>IFERROR(__xludf.DUMMYFUNCTION("""COMPUTED_VALUE"""),90.0)</f>
        <v>90</v>
      </c>
      <c r="H239" s="3"/>
      <c r="I239" s="3">
        <f t="shared" ref="I239:M239" si="239">if(not(isblank(C239)),IFERROR(MATCH(VLOOKUP(C239,$A:$A,1,FALSE),$A:$A,0),),)</f>
        <v>83</v>
      </c>
      <c r="J239" s="3">
        <f t="shared" si="239"/>
        <v>33</v>
      </c>
      <c r="K239" s="3">
        <f t="shared" si="239"/>
        <v>100</v>
      </c>
      <c r="L239" s="3">
        <f t="shared" si="239"/>
        <v>5</v>
      </c>
      <c r="M239" s="3">
        <f t="shared" si="239"/>
        <v>18</v>
      </c>
      <c r="N239" s="3"/>
      <c r="O239" s="3"/>
      <c r="P239" s="3">
        <v>9.0</v>
      </c>
      <c r="Q239" s="3">
        <v>76.0</v>
      </c>
      <c r="R239" s="3">
        <v>100.0</v>
      </c>
      <c r="S239" s="3">
        <v>24.0</v>
      </c>
      <c r="T239" s="3">
        <v>90.0</v>
      </c>
      <c r="U239" s="3"/>
      <c r="V239" s="3"/>
      <c r="W239" s="3"/>
      <c r="X239" s="3"/>
      <c r="Y239" s="3"/>
      <c r="Z239" s="3"/>
      <c r="AA239" s="3"/>
      <c r="AB239" s="3"/>
      <c r="AC239" s="3"/>
      <c r="AD239" s="3">
        <f t="shared" si="3"/>
        <v>100</v>
      </c>
      <c r="AE239" s="3"/>
      <c r="AF239" s="3"/>
      <c r="AG239" s="3"/>
      <c r="AH239" s="3">
        <f t="shared" si="4"/>
        <v>100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>
      <c r="A240" s="9"/>
      <c r="B240" s="4" t="s">
        <v>214</v>
      </c>
      <c r="C240" s="3">
        <f>IFERROR(__xludf.DUMMYFUNCTION("IFERROR(SPLIT(B240,"" ""),)"),53.0)</f>
        <v>53</v>
      </c>
      <c r="D240" s="3">
        <f>IFERROR(__xludf.DUMMYFUNCTION("""COMPUTED_VALUE"""),12.0)</f>
        <v>12</v>
      </c>
      <c r="E240" s="3">
        <f>IFERROR(__xludf.DUMMYFUNCTION("""COMPUTED_VALUE"""),62.0)</f>
        <v>62</v>
      </c>
      <c r="F240" s="3">
        <f>IFERROR(__xludf.DUMMYFUNCTION("""COMPUTED_VALUE"""),67.0)</f>
        <v>67</v>
      </c>
      <c r="G240" s="3">
        <f>IFERROR(__xludf.DUMMYFUNCTION("""COMPUTED_VALUE"""),98.0)</f>
        <v>98</v>
      </c>
      <c r="H240" s="3"/>
      <c r="I240" s="3">
        <f t="shared" ref="I240:M240" si="240">if(not(isblank(C240)),IFERROR(MATCH(VLOOKUP(C240,$A:$A,1,FALSE),$A:$A,0),),)</f>
        <v>78</v>
      </c>
      <c r="J240" s="3">
        <f t="shared" si="240"/>
        <v>60</v>
      </c>
      <c r="K240" s="3">
        <f t="shared" si="240"/>
        <v>24</v>
      </c>
      <c r="L240" s="3">
        <f t="shared" si="240"/>
        <v>73</v>
      </c>
      <c r="M240" s="3">
        <f t="shared" si="240"/>
        <v>64</v>
      </c>
      <c r="N240" s="3"/>
      <c r="O240" s="3"/>
      <c r="P240" s="3">
        <v>12.0</v>
      </c>
      <c r="Q240" s="3">
        <v>40.0</v>
      </c>
      <c r="R240" s="3">
        <v>5.0</v>
      </c>
      <c r="S240" s="3">
        <v>73.0</v>
      </c>
      <c r="T240" s="3">
        <v>68.0</v>
      </c>
      <c r="U240" s="3"/>
      <c r="V240" s="3"/>
      <c r="W240" s="3"/>
      <c r="X240" s="3"/>
      <c r="Y240" s="3"/>
      <c r="Z240" s="3"/>
      <c r="AA240" s="3"/>
      <c r="AB240" s="3"/>
      <c r="AC240" s="3"/>
      <c r="AD240" s="3">
        <f t="shared" si="3"/>
        <v>78</v>
      </c>
      <c r="AE240" s="3"/>
      <c r="AF240" s="3"/>
      <c r="AG240" s="3"/>
      <c r="AH240" s="3">
        <f t="shared" si="4"/>
        <v>73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>
      <c r="A241" s="9"/>
      <c r="B241" s="4" t="s">
        <v>215</v>
      </c>
      <c r="C241" s="3">
        <f>IFERROR(__xludf.DUMMYFUNCTION("IFERROR(SPLIT(B241,"" ""),)"),74.0)</f>
        <v>74</v>
      </c>
      <c r="D241" s="3">
        <f>IFERROR(__xludf.DUMMYFUNCTION("""COMPUTED_VALUE"""),31.0)</f>
        <v>31</v>
      </c>
      <c r="E241" s="3">
        <f>IFERROR(__xludf.DUMMYFUNCTION("""COMPUTED_VALUE"""),16.0)</f>
        <v>16</v>
      </c>
      <c r="F241" s="3">
        <f>IFERROR(__xludf.DUMMYFUNCTION("""COMPUTED_VALUE"""),54.0)</f>
        <v>54</v>
      </c>
      <c r="G241" s="3">
        <f>IFERROR(__xludf.DUMMYFUNCTION("""COMPUTED_VALUE"""),65.0)</f>
        <v>65</v>
      </c>
      <c r="H241" s="3"/>
      <c r="I241" s="3">
        <f t="shared" ref="I241:M241" si="241">if(not(isblank(C241)),IFERROR(MATCH(VLOOKUP(C241,$A:$A,1,FALSE),$A:$A,0),),)</f>
        <v>93</v>
      </c>
      <c r="J241" s="3">
        <f t="shared" si="241"/>
        <v>55</v>
      </c>
      <c r="K241" s="3">
        <f t="shared" si="241"/>
        <v>90</v>
      </c>
      <c r="L241" s="3">
        <f t="shared" si="241"/>
        <v>68</v>
      </c>
      <c r="M241" s="3">
        <f t="shared" si="241"/>
        <v>52</v>
      </c>
      <c r="N241" s="3"/>
      <c r="O241" s="3"/>
      <c r="P241" s="3">
        <v>74.0</v>
      </c>
      <c r="Q241" s="3">
        <v>54.0</v>
      </c>
      <c r="R241" s="3">
        <v>18.0</v>
      </c>
      <c r="S241" s="3">
        <v>64.0</v>
      </c>
      <c r="T241" s="3">
        <v>52.0</v>
      </c>
      <c r="U241" s="3"/>
      <c r="V241" s="3"/>
      <c r="W241" s="3"/>
      <c r="X241" s="3"/>
      <c r="Y241" s="3"/>
      <c r="Z241" s="3"/>
      <c r="AA241" s="3"/>
      <c r="AB241" s="3"/>
      <c r="AC241" s="3"/>
      <c r="AD241" s="3">
        <f t="shared" si="3"/>
        <v>93</v>
      </c>
      <c r="AE241" s="3"/>
      <c r="AF241" s="3"/>
      <c r="AG241" s="3"/>
      <c r="AH241" s="3">
        <f t="shared" si="4"/>
        <v>74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>
      <c r="A242" s="9"/>
      <c r="B242" s="3"/>
      <c r="C242" s="3" t="str">
        <f>IFERROR(__xludf.DUMMYFUNCTION("IFERROR(SPLIT(B242,"" ""),)"),"")</f>
        <v/>
      </c>
      <c r="D242" s="3"/>
      <c r="E242" s="3"/>
      <c r="F242" s="3"/>
      <c r="G242" s="3"/>
      <c r="H242" s="3"/>
      <c r="I242" s="3" t="str">
        <f t="shared" ref="I242:M242" si="242">if(not(isblank(C242)),IFERROR(MATCH(VLOOKUP(C242,$A:$A,1,FALSE),$A:$A,0),),)</f>
        <v/>
      </c>
      <c r="J242" s="3" t="str">
        <f t="shared" si="242"/>
        <v/>
      </c>
      <c r="K242" s="3" t="str">
        <f t="shared" si="242"/>
        <v/>
      </c>
      <c r="L242" s="3" t="str">
        <f t="shared" si="242"/>
        <v/>
      </c>
      <c r="M242" s="3" t="str">
        <f t="shared" si="242"/>
        <v/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 t="str">
        <f t="shared" si="3"/>
        <v/>
      </c>
      <c r="AE242" s="3"/>
      <c r="AF242" s="3"/>
      <c r="AG242" s="3"/>
      <c r="AH242" s="3" t="str">
        <f t="shared" si="4"/>
        <v/>
      </c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>
      <c r="A243" s="9"/>
      <c r="B243" s="4" t="s">
        <v>216</v>
      </c>
      <c r="C243" s="3">
        <f>IFERROR(__xludf.DUMMYFUNCTION("IFERROR(SPLIT(B243,"" ""),)"),42.0)</f>
        <v>42</v>
      </c>
      <c r="D243" s="3">
        <f>IFERROR(__xludf.DUMMYFUNCTION("""COMPUTED_VALUE"""),58.0)</f>
        <v>58</v>
      </c>
      <c r="E243" s="3">
        <f>IFERROR(__xludf.DUMMYFUNCTION("""COMPUTED_VALUE"""),20.0)</f>
        <v>20</v>
      </c>
      <c r="F243" s="3">
        <f>IFERROR(__xludf.DUMMYFUNCTION("""COMPUTED_VALUE"""),27.0)</f>
        <v>27</v>
      </c>
      <c r="G243" s="3">
        <f>IFERROR(__xludf.DUMMYFUNCTION("""COMPUTED_VALUE"""),64.0)</f>
        <v>64</v>
      </c>
      <c r="H243" s="3"/>
      <c r="I243" s="3">
        <f t="shared" ref="I243:M243" si="243">if(not(isblank(C243)),IFERROR(MATCH(VLOOKUP(C243,$A:$A,1,FALSE),$A:$A,0),),)</f>
        <v>4</v>
      </c>
      <c r="J243" s="3">
        <f t="shared" si="243"/>
        <v>37</v>
      </c>
      <c r="K243" s="3">
        <f t="shared" si="243"/>
        <v>32</v>
      </c>
      <c r="L243" s="3">
        <f t="shared" si="243"/>
        <v>94</v>
      </c>
      <c r="M243" s="3">
        <f t="shared" si="243"/>
        <v>51</v>
      </c>
      <c r="N243" s="3"/>
      <c r="O243" s="3"/>
      <c r="P243" s="3">
        <f t="array" ref="P243:T247">TRANSPOSE(I243:M247)</f>
        <v>4</v>
      </c>
      <c r="Q243" s="3">
        <v>59.0</v>
      </c>
      <c r="R243" s="3">
        <v>48.0</v>
      </c>
      <c r="S243" s="3">
        <v>82.0</v>
      </c>
      <c r="T243" s="3">
        <v>84.0</v>
      </c>
      <c r="U243" s="3"/>
      <c r="V243" s="3"/>
      <c r="W243" s="3"/>
      <c r="X243" s="3">
        <f t="array" ref="X243">SUM(IF(I243:M247&gt;$AP$3,C243:G247,))*$AP$4</f>
        <v>70645</v>
      </c>
      <c r="Y243" s="3"/>
      <c r="Z243" s="3"/>
      <c r="AA243" s="3"/>
      <c r="AB243" s="10">
        <f t="array" ref="AB243">SUM(IF(I243:M247&gt;$AS$3,C243:G247,))*$AS$4</f>
        <v>10472</v>
      </c>
      <c r="AC243" s="3"/>
      <c r="AD243" s="3">
        <f t="shared" si="3"/>
        <v>94</v>
      </c>
      <c r="AE243" s="3"/>
      <c r="AF243" s="3"/>
      <c r="AG243" s="3"/>
      <c r="AH243" s="3">
        <f t="shared" si="4"/>
        <v>84</v>
      </c>
      <c r="AI243" s="3"/>
      <c r="AJ243" s="3">
        <f>min(AD243:AH247)</f>
        <v>42</v>
      </c>
      <c r="AK243" s="3"/>
      <c r="AL243" s="3"/>
      <c r="AM243" s="3"/>
      <c r="AN243" s="3"/>
      <c r="AO243" s="3"/>
      <c r="AP243" s="3"/>
      <c r="AQ243" s="3"/>
      <c r="AR243" s="3"/>
      <c r="AS243" s="3"/>
    </row>
    <row r="244">
      <c r="A244" s="9"/>
      <c r="B244" s="4" t="s">
        <v>217</v>
      </c>
      <c r="C244" s="3">
        <f>IFERROR(__xludf.DUMMYFUNCTION("IFERROR(SPLIT(B244,"" ""),)"),18.0)</f>
        <v>18</v>
      </c>
      <c r="D244" s="3">
        <f>IFERROR(__xludf.DUMMYFUNCTION("""COMPUTED_VALUE"""),57.0)</f>
        <v>57</v>
      </c>
      <c r="E244" s="3">
        <f>IFERROR(__xludf.DUMMYFUNCTION("""COMPUTED_VALUE"""),76.0)</f>
        <v>76</v>
      </c>
      <c r="F244" s="3">
        <f>IFERROR(__xludf.DUMMYFUNCTION("""COMPUTED_VALUE"""),82.0)</f>
        <v>82</v>
      </c>
      <c r="G244" s="3">
        <f>IFERROR(__xludf.DUMMYFUNCTION("""COMPUTED_VALUE"""),43.0)</f>
        <v>43</v>
      </c>
      <c r="H244" s="3"/>
      <c r="I244" s="3">
        <f t="shared" ref="I244:M244" si="244">if(not(isblank(C244)),IFERROR(MATCH(VLOOKUP(C244,$A:$A,1,FALSE),$A:$A,0),),)</f>
        <v>59</v>
      </c>
      <c r="J244" s="3">
        <f t="shared" si="244"/>
        <v>42</v>
      </c>
      <c r="K244" s="3">
        <f t="shared" si="244"/>
        <v>33</v>
      </c>
      <c r="L244" s="3">
        <f t="shared" si="244"/>
        <v>53</v>
      </c>
      <c r="M244" s="3">
        <f t="shared" si="244"/>
        <v>69</v>
      </c>
      <c r="N244" s="3"/>
      <c r="O244" s="3"/>
      <c r="P244" s="3">
        <v>37.0</v>
      </c>
      <c r="Q244" s="3">
        <v>42.0</v>
      </c>
      <c r="R244" s="3">
        <v>34.0</v>
      </c>
      <c r="S244" s="3">
        <v>7.0</v>
      </c>
      <c r="T244" s="3">
        <v>13.0</v>
      </c>
      <c r="U244" s="3"/>
      <c r="V244" s="3"/>
      <c r="W244" s="3"/>
      <c r="X244" s="3"/>
      <c r="Y244" s="3"/>
      <c r="Z244" s="3"/>
      <c r="AA244" s="3"/>
      <c r="AB244" s="3"/>
      <c r="AC244" s="3"/>
      <c r="AD244" s="3">
        <f t="shared" si="3"/>
        <v>69</v>
      </c>
      <c r="AE244" s="3"/>
      <c r="AF244" s="3"/>
      <c r="AG244" s="3"/>
      <c r="AH244" s="3">
        <f t="shared" si="4"/>
        <v>42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>
      <c r="A245" s="9"/>
      <c r="B245" s="4" t="s">
        <v>218</v>
      </c>
      <c r="C245" s="3">
        <f>IFERROR(__xludf.DUMMYFUNCTION("IFERROR(SPLIT(B245,"" ""),)"),72.0)</f>
        <v>72</v>
      </c>
      <c r="D245" s="3">
        <f>IFERROR(__xludf.DUMMYFUNCTION("""COMPUTED_VALUE"""),8.0)</f>
        <v>8</v>
      </c>
      <c r="E245" s="3">
        <f>IFERROR(__xludf.DUMMYFUNCTION("""COMPUTED_VALUE"""),61.0)</f>
        <v>61</v>
      </c>
      <c r="F245" s="3">
        <f>IFERROR(__xludf.DUMMYFUNCTION("""COMPUTED_VALUE"""),60.0)</f>
        <v>60</v>
      </c>
      <c r="G245" s="3">
        <f>IFERROR(__xludf.DUMMYFUNCTION("""COMPUTED_VALUE"""),12.0)</f>
        <v>12</v>
      </c>
      <c r="H245" s="3"/>
      <c r="I245" s="3">
        <f t="shared" ref="I245:M245" si="245">if(not(isblank(C245)),IFERROR(MATCH(VLOOKUP(C245,$A:$A,1,FALSE),$A:$A,0),),)</f>
        <v>48</v>
      </c>
      <c r="J245" s="3">
        <f t="shared" si="245"/>
        <v>34</v>
      </c>
      <c r="K245" s="3">
        <f t="shared" si="245"/>
        <v>30</v>
      </c>
      <c r="L245" s="3">
        <f t="shared" si="245"/>
        <v>99</v>
      </c>
      <c r="M245" s="3">
        <f t="shared" si="245"/>
        <v>60</v>
      </c>
      <c r="N245" s="3"/>
      <c r="O245" s="3"/>
      <c r="P245" s="3">
        <v>32.0</v>
      </c>
      <c r="Q245" s="3">
        <v>33.0</v>
      </c>
      <c r="R245" s="3">
        <v>30.0</v>
      </c>
      <c r="S245" s="3">
        <v>81.0</v>
      </c>
      <c r="T245" s="3">
        <v>29.0</v>
      </c>
      <c r="U245" s="3"/>
      <c r="V245" s="3"/>
      <c r="W245" s="3"/>
      <c r="X245" s="3"/>
      <c r="Y245" s="3"/>
      <c r="Z245" s="3"/>
      <c r="AA245" s="3"/>
      <c r="AB245" s="3"/>
      <c r="AC245" s="3"/>
      <c r="AD245" s="3">
        <f t="shared" si="3"/>
        <v>99</v>
      </c>
      <c r="AE245" s="3"/>
      <c r="AF245" s="3"/>
      <c r="AG245" s="3"/>
      <c r="AH245" s="3">
        <f t="shared" si="4"/>
        <v>81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>
      <c r="A246" s="9"/>
      <c r="B246" s="4" t="s">
        <v>219</v>
      </c>
      <c r="C246" s="3">
        <f>IFERROR(__xludf.DUMMYFUNCTION("IFERROR(SPLIT(B246,"" ""),)"),88.0)</f>
        <v>88</v>
      </c>
      <c r="D246" s="3">
        <f>IFERROR(__xludf.DUMMYFUNCTION("""COMPUTED_VALUE"""),13.0)</f>
        <v>13</v>
      </c>
      <c r="E246" s="3">
        <f>IFERROR(__xludf.DUMMYFUNCTION("""COMPUTED_VALUE"""),49.0)</f>
        <v>49</v>
      </c>
      <c r="F246" s="3">
        <f>IFERROR(__xludf.DUMMYFUNCTION("""COMPUTED_VALUE"""),91.0)</f>
        <v>91</v>
      </c>
      <c r="G246" s="3">
        <f>IFERROR(__xludf.DUMMYFUNCTION("""COMPUTED_VALUE"""),78.0)</f>
        <v>78</v>
      </c>
      <c r="H246" s="3"/>
      <c r="I246" s="3">
        <f t="shared" ref="I246:M246" si="246">if(not(isblank(C246)),IFERROR(MATCH(VLOOKUP(C246,$A:$A,1,FALSE),$A:$A,0),),)</f>
        <v>82</v>
      </c>
      <c r="J246" s="3">
        <f t="shared" si="246"/>
        <v>7</v>
      </c>
      <c r="K246" s="3">
        <f t="shared" si="246"/>
        <v>81</v>
      </c>
      <c r="L246" s="3">
        <f t="shared" si="246"/>
        <v>57</v>
      </c>
      <c r="M246" s="3">
        <f t="shared" si="246"/>
        <v>67</v>
      </c>
      <c r="N246" s="3"/>
      <c r="O246" s="3"/>
      <c r="P246" s="3">
        <v>94.0</v>
      </c>
      <c r="Q246" s="3">
        <v>53.0</v>
      </c>
      <c r="R246" s="3">
        <v>99.0</v>
      </c>
      <c r="S246" s="3">
        <v>57.0</v>
      </c>
      <c r="T246" s="3">
        <v>96.0</v>
      </c>
      <c r="U246" s="3"/>
      <c r="V246" s="3"/>
      <c r="W246" s="3"/>
      <c r="X246" s="3"/>
      <c r="Y246" s="3"/>
      <c r="Z246" s="3"/>
      <c r="AA246" s="3"/>
      <c r="AB246" s="3"/>
      <c r="AC246" s="3"/>
      <c r="AD246" s="3">
        <f t="shared" si="3"/>
        <v>82</v>
      </c>
      <c r="AE246" s="3"/>
      <c r="AF246" s="3"/>
      <c r="AG246" s="3"/>
      <c r="AH246" s="3">
        <f t="shared" si="4"/>
        <v>99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>
      <c r="A247" s="9"/>
      <c r="B247" s="4" t="s">
        <v>220</v>
      </c>
      <c r="C247" s="3">
        <f>IFERROR(__xludf.DUMMYFUNCTION("IFERROR(SPLIT(B247,"" ""),)"),96.0)</f>
        <v>96</v>
      </c>
      <c r="D247" s="3">
        <f>IFERROR(__xludf.DUMMYFUNCTION("""COMPUTED_VALUE"""),83.0)</f>
        <v>83</v>
      </c>
      <c r="E247" s="3">
        <f>IFERROR(__xludf.DUMMYFUNCTION("""COMPUTED_VALUE"""),51.0)</f>
        <v>51</v>
      </c>
      <c r="F247" s="3">
        <f>IFERROR(__xludf.DUMMYFUNCTION("""COMPUTED_VALUE"""),86.0)</f>
        <v>86</v>
      </c>
      <c r="G247" s="3">
        <f>IFERROR(__xludf.DUMMYFUNCTION("""COMPUTED_VALUE"""),14.0)</f>
        <v>14</v>
      </c>
      <c r="H247" s="3"/>
      <c r="I247" s="3">
        <f t="shared" ref="I247:M247" si="247">if(not(isblank(C247)),IFERROR(MATCH(VLOOKUP(C247,$A:$A,1,FALSE),$A:$A,0),),)</f>
        <v>84</v>
      </c>
      <c r="J247" s="3">
        <f t="shared" si="247"/>
        <v>13</v>
      </c>
      <c r="K247" s="3">
        <f t="shared" si="247"/>
        <v>29</v>
      </c>
      <c r="L247" s="3">
        <f t="shared" si="247"/>
        <v>96</v>
      </c>
      <c r="M247" s="3">
        <f t="shared" si="247"/>
        <v>101</v>
      </c>
      <c r="N247" s="3"/>
      <c r="O247" s="3"/>
      <c r="P247" s="3">
        <v>51.0</v>
      </c>
      <c r="Q247" s="3">
        <v>69.0</v>
      </c>
      <c r="R247" s="3">
        <v>60.0</v>
      </c>
      <c r="S247" s="3">
        <v>67.0</v>
      </c>
      <c r="T247" s="3">
        <v>101.0</v>
      </c>
      <c r="U247" s="3"/>
      <c r="V247" s="3"/>
      <c r="W247" s="3"/>
      <c r="X247" s="3"/>
      <c r="Y247" s="3"/>
      <c r="Z247" s="3"/>
      <c r="AA247" s="3"/>
      <c r="AB247" s="3"/>
      <c r="AC247" s="3"/>
      <c r="AD247" s="3">
        <f t="shared" si="3"/>
        <v>101</v>
      </c>
      <c r="AE247" s="3"/>
      <c r="AF247" s="3"/>
      <c r="AG247" s="3"/>
      <c r="AH247" s="3">
        <f t="shared" si="4"/>
        <v>101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>
      <c r="A248" s="9"/>
      <c r="B248" s="3"/>
      <c r="C248" s="3" t="str">
        <f>IFERROR(__xludf.DUMMYFUNCTION("IFERROR(SPLIT(B248,"" ""),)"),"")</f>
        <v/>
      </c>
      <c r="D248" s="3"/>
      <c r="E248" s="3"/>
      <c r="F248" s="3"/>
      <c r="G248" s="3"/>
      <c r="H248" s="3"/>
      <c r="I248" s="3" t="str">
        <f t="shared" ref="I248:M248" si="248">if(not(isblank(C248)),IFERROR(MATCH(VLOOKUP(C248,$A:$A,1,FALSE),$A:$A,0),),)</f>
        <v/>
      </c>
      <c r="J248" s="3" t="str">
        <f t="shared" si="248"/>
        <v/>
      </c>
      <c r="K248" s="3" t="str">
        <f t="shared" si="248"/>
        <v/>
      </c>
      <c r="L248" s="3" t="str">
        <f t="shared" si="248"/>
        <v/>
      </c>
      <c r="M248" s="3" t="str">
        <f t="shared" si="248"/>
        <v/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 t="str">
        <f t="shared" si="3"/>
        <v/>
      </c>
      <c r="AE248" s="3"/>
      <c r="AF248" s="3"/>
      <c r="AG248" s="3"/>
      <c r="AH248" s="3" t="str">
        <f t="shared" si="4"/>
        <v/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>
      <c r="A249" s="9"/>
      <c r="B249" s="4" t="s">
        <v>221</v>
      </c>
      <c r="C249" s="3">
        <f>IFERROR(__xludf.DUMMYFUNCTION("IFERROR(SPLIT(B249,"" ""),)"),49.0)</f>
        <v>49</v>
      </c>
      <c r="D249" s="3">
        <f>IFERROR(__xludf.DUMMYFUNCTION("""COMPUTED_VALUE"""),79.0)</f>
        <v>79</v>
      </c>
      <c r="E249" s="3">
        <f>IFERROR(__xludf.DUMMYFUNCTION("""COMPUTED_VALUE"""),90.0)</f>
        <v>90</v>
      </c>
      <c r="F249" s="3">
        <f>IFERROR(__xludf.DUMMYFUNCTION("""COMPUTED_VALUE"""),21.0)</f>
        <v>21</v>
      </c>
      <c r="G249" s="3">
        <f>IFERROR(__xludf.DUMMYFUNCTION("""COMPUTED_VALUE"""),85.0)</f>
        <v>85</v>
      </c>
      <c r="H249" s="3"/>
      <c r="I249" s="3">
        <f t="shared" ref="I249:M249" si="249">if(not(isblank(C249)),IFERROR(MATCH(VLOOKUP(C249,$A:$A,1,FALSE),$A:$A,0),),)</f>
        <v>81</v>
      </c>
      <c r="J249" s="3">
        <f t="shared" si="249"/>
        <v>62</v>
      </c>
      <c r="K249" s="3">
        <f t="shared" si="249"/>
        <v>18</v>
      </c>
      <c r="L249" s="3">
        <f t="shared" si="249"/>
        <v>31</v>
      </c>
      <c r="M249" s="3">
        <f t="shared" si="249"/>
        <v>79</v>
      </c>
      <c r="N249" s="3"/>
      <c r="O249" s="3"/>
      <c r="P249" s="3">
        <f t="array" ref="P249:T253">TRANSPOSE(I249:M253)</f>
        <v>81</v>
      </c>
      <c r="Q249" s="3">
        <v>41.0</v>
      </c>
      <c r="R249" s="3">
        <v>88.0</v>
      </c>
      <c r="S249" s="3">
        <v>55.0</v>
      </c>
      <c r="T249" s="3">
        <v>49.0</v>
      </c>
      <c r="U249" s="3"/>
      <c r="V249" s="3"/>
      <c r="W249" s="3"/>
      <c r="X249" s="3">
        <f t="array" ref="X249">SUM(IF(I249:M253&gt;$AP$3,C249:G253,))*$AP$4</f>
        <v>59143</v>
      </c>
      <c r="Y249" s="3"/>
      <c r="Z249" s="3"/>
      <c r="AA249" s="3"/>
      <c r="AB249" s="10">
        <f t="array" ref="AB249">SUM(IF(I249:M253&gt;$AS$3,C249:G253,))*$AS$4</f>
        <v>16576</v>
      </c>
      <c r="AC249" s="3"/>
      <c r="AD249" s="3">
        <f t="shared" si="3"/>
        <v>81</v>
      </c>
      <c r="AE249" s="3"/>
      <c r="AF249" s="3"/>
      <c r="AG249" s="3"/>
      <c r="AH249" s="3">
        <f t="shared" si="4"/>
        <v>88</v>
      </c>
      <c r="AI249" s="3"/>
      <c r="AJ249" s="3">
        <f>min(AD249:AH253)</f>
        <v>61</v>
      </c>
      <c r="AK249" s="3"/>
      <c r="AL249" s="3"/>
      <c r="AM249" s="3"/>
      <c r="AN249" s="3"/>
      <c r="AO249" s="3"/>
      <c r="AP249" s="3"/>
      <c r="AQ249" s="3"/>
      <c r="AR249" s="3"/>
      <c r="AS249" s="3"/>
    </row>
    <row r="250">
      <c r="A250" s="9"/>
      <c r="B250" s="4" t="s">
        <v>222</v>
      </c>
      <c r="C250" s="3">
        <f>IFERROR(__xludf.DUMMYFUNCTION("IFERROR(SPLIT(B250,"" ""),)"),39.0)</f>
        <v>39</v>
      </c>
      <c r="D250" s="3">
        <f>IFERROR(__xludf.DUMMYFUNCTION("""COMPUTED_VALUE"""),10.0)</f>
        <v>10</v>
      </c>
      <c r="E250" s="3">
        <f>IFERROR(__xludf.DUMMYFUNCTION("""COMPUTED_VALUE"""),78.0)</f>
        <v>78</v>
      </c>
      <c r="F250" s="3">
        <f>IFERROR(__xludf.DUMMYFUNCTION("""COMPUTED_VALUE"""),1.0)</f>
        <v>1</v>
      </c>
      <c r="G250" s="3">
        <f>IFERROR(__xludf.DUMMYFUNCTION("""COMPUTED_VALUE"""),47.0)</f>
        <v>47</v>
      </c>
      <c r="H250" s="3"/>
      <c r="I250" s="3">
        <f t="shared" ref="I250:M250" si="250">if(not(isblank(C250)),IFERROR(MATCH(VLOOKUP(C250,$A:$A,1,FALSE),$A:$A,0),),)</f>
        <v>41</v>
      </c>
      <c r="J250" s="3">
        <f t="shared" si="250"/>
        <v>47</v>
      </c>
      <c r="K250" s="3">
        <f t="shared" si="250"/>
        <v>67</v>
      </c>
      <c r="L250" s="3">
        <f t="shared" si="250"/>
        <v>14</v>
      </c>
      <c r="M250" s="3">
        <f t="shared" si="250"/>
        <v>26</v>
      </c>
      <c r="N250" s="3"/>
      <c r="O250" s="3"/>
      <c r="P250" s="3">
        <v>62.0</v>
      </c>
      <c r="Q250" s="3">
        <v>47.0</v>
      </c>
      <c r="R250" s="3">
        <v>92.0</v>
      </c>
      <c r="S250" s="3">
        <v>24.0</v>
      </c>
      <c r="T250" s="3">
        <v>3.0</v>
      </c>
      <c r="U250" s="3"/>
      <c r="V250" s="3"/>
      <c r="W250" s="3"/>
      <c r="X250" s="3"/>
      <c r="Y250" s="3"/>
      <c r="Z250" s="3"/>
      <c r="AA250" s="3"/>
      <c r="AB250" s="3"/>
      <c r="AC250" s="3"/>
      <c r="AD250" s="3">
        <f t="shared" si="3"/>
        <v>67</v>
      </c>
      <c r="AE250" s="3"/>
      <c r="AF250" s="3"/>
      <c r="AG250" s="3"/>
      <c r="AH250" s="3">
        <f t="shared" si="4"/>
        <v>92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>
      <c r="A251" s="9"/>
      <c r="B251" s="4" t="s">
        <v>223</v>
      </c>
      <c r="C251" s="3">
        <f>IFERROR(__xludf.DUMMYFUNCTION("IFERROR(SPLIT(B251,"" ""),)"),66.0)</f>
        <v>66</v>
      </c>
      <c r="D251" s="3">
        <f>IFERROR(__xludf.DUMMYFUNCTION("""COMPUTED_VALUE"""),70.0)</f>
        <v>70</v>
      </c>
      <c r="E251" s="3">
        <f>IFERROR(__xludf.DUMMYFUNCTION("""COMPUTED_VALUE"""),86.0)</f>
        <v>86</v>
      </c>
      <c r="F251" s="3">
        <f>IFERROR(__xludf.DUMMYFUNCTION("""COMPUTED_VALUE"""),9.0)</f>
        <v>9</v>
      </c>
      <c r="G251" s="3">
        <f>IFERROR(__xludf.DUMMYFUNCTION("""COMPUTED_VALUE"""),74.0)</f>
        <v>74</v>
      </c>
      <c r="H251" s="3"/>
      <c r="I251" s="3">
        <f t="shared" ref="I251:M251" si="251">if(not(isblank(C251)),IFERROR(MATCH(VLOOKUP(C251,$A:$A,1,FALSE),$A:$A,0),),)</f>
        <v>88</v>
      </c>
      <c r="J251" s="3">
        <f t="shared" si="251"/>
        <v>92</v>
      </c>
      <c r="K251" s="3">
        <f t="shared" si="251"/>
        <v>96</v>
      </c>
      <c r="L251" s="3">
        <f t="shared" si="251"/>
        <v>61</v>
      </c>
      <c r="M251" s="3">
        <f t="shared" si="251"/>
        <v>93</v>
      </c>
      <c r="N251" s="3"/>
      <c r="O251" s="3"/>
      <c r="P251" s="3">
        <v>18.0</v>
      </c>
      <c r="Q251" s="3">
        <v>67.0</v>
      </c>
      <c r="R251" s="3">
        <v>96.0</v>
      </c>
      <c r="S251" s="3">
        <v>63.0</v>
      </c>
      <c r="T251" s="3">
        <v>75.0</v>
      </c>
      <c r="U251" s="3"/>
      <c r="V251" s="3"/>
      <c r="W251" s="3"/>
      <c r="X251" s="3"/>
      <c r="Y251" s="3"/>
      <c r="Z251" s="3"/>
      <c r="AA251" s="3"/>
      <c r="AB251" s="3"/>
      <c r="AC251" s="3"/>
      <c r="AD251" s="3">
        <f t="shared" si="3"/>
        <v>96</v>
      </c>
      <c r="AE251" s="3"/>
      <c r="AF251" s="3"/>
      <c r="AG251" s="3"/>
      <c r="AH251" s="3">
        <f t="shared" si="4"/>
        <v>96</v>
      </c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>
      <c r="A252" s="9"/>
      <c r="B252" s="4" t="s">
        <v>224</v>
      </c>
      <c r="C252" s="3">
        <f>IFERROR(__xludf.DUMMYFUNCTION("IFERROR(SPLIT(B252,"" ""),)"),31.0)</f>
        <v>31</v>
      </c>
      <c r="D252" s="3">
        <f>IFERROR(__xludf.DUMMYFUNCTION("""COMPUTED_VALUE"""),62.0)</f>
        <v>62</v>
      </c>
      <c r="E252" s="3">
        <f>IFERROR(__xludf.DUMMYFUNCTION("""COMPUTED_VALUE"""),50.0)</f>
        <v>50</v>
      </c>
      <c r="F252" s="3">
        <f>IFERROR(__xludf.DUMMYFUNCTION("""COMPUTED_VALUE"""),58.0)</f>
        <v>58</v>
      </c>
      <c r="G252" s="3">
        <f>IFERROR(__xludf.DUMMYFUNCTION("""COMPUTED_VALUE"""),25.0)</f>
        <v>25</v>
      </c>
      <c r="H252" s="3"/>
      <c r="I252" s="3">
        <f t="shared" ref="I252:M252" si="252">if(not(isblank(C252)),IFERROR(MATCH(VLOOKUP(C252,$A:$A,1,FALSE),$A:$A,0),),)</f>
        <v>55</v>
      </c>
      <c r="J252" s="3">
        <f t="shared" si="252"/>
        <v>24</v>
      </c>
      <c r="K252" s="3">
        <f t="shared" si="252"/>
        <v>63</v>
      </c>
      <c r="L252" s="3">
        <f t="shared" si="252"/>
        <v>37</v>
      </c>
      <c r="M252" s="3">
        <f t="shared" si="252"/>
        <v>20</v>
      </c>
      <c r="N252" s="3"/>
      <c r="O252" s="3"/>
      <c r="P252" s="3">
        <v>31.0</v>
      </c>
      <c r="Q252" s="3">
        <v>14.0</v>
      </c>
      <c r="R252" s="3">
        <v>61.0</v>
      </c>
      <c r="S252" s="3">
        <v>37.0</v>
      </c>
      <c r="T252" s="3">
        <v>44.0</v>
      </c>
      <c r="U252" s="3"/>
      <c r="V252" s="3"/>
      <c r="W252" s="3"/>
      <c r="X252" s="3"/>
      <c r="Y252" s="3"/>
      <c r="Z252" s="3"/>
      <c r="AA252" s="3"/>
      <c r="AB252" s="3"/>
      <c r="AC252" s="3"/>
      <c r="AD252" s="3">
        <f t="shared" si="3"/>
        <v>63</v>
      </c>
      <c r="AE252" s="3"/>
      <c r="AF252" s="3"/>
      <c r="AG252" s="3"/>
      <c r="AH252" s="3">
        <f t="shared" si="4"/>
        <v>61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>
      <c r="A253" s="9"/>
      <c r="B253" s="4" t="s">
        <v>225</v>
      </c>
      <c r="C253" s="3">
        <f>IFERROR(__xludf.DUMMYFUNCTION("IFERROR(SPLIT(B253,"" ""),)"),19.0)</f>
        <v>19</v>
      </c>
      <c r="D253" s="3">
        <f>IFERROR(__xludf.DUMMYFUNCTION("""COMPUTED_VALUE"""),73.0)</f>
        <v>73</v>
      </c>
      <c r="E253" s="3">
        <f>IFERROR(__xludf.DUMMYFUNCTION("""COMPUTED_VALUE"""),28.0)</f>
        <v>28</v>
      </c>
      <c r="F253" s="3">
        <f>IFERROR(__xludf.DUMMYFUNCTION("""COMPUTED_VALUE"""),2.0)</f>
        <v>2</v>
      </c>
      <c r="G253" s="3">
        <f>IFERROR(__xludf.DUMMYFUNCTION("""COMPUTED_VALUE"""),55.0)</f>
        <v>55</v>
      </c>
      <c r="H253" s="3"/>
      <c r="I253" s="3">
        <f t="shared" ref="I253:M253" si="253">if(not(isblank(C253)),IFERROR(MATCH(VLOOKUP(C253,$A:$A,1,FALSE),$A:$A,0),),)</f>
        <v>49</v>
      </c>
      <c r="J253" s="3">
        <f t="shared" si="253"/>
        <v>3</v>
      </c>
      <c r="K253" s="3">
        <f t="shared" si="253"/>
        <v>75</v>
      </c>
      <c r="L253" s="3">
        <f t="shared" si="253"/>
        <v>44</v>
      </c>
      <c r="M253" s="3">
        <f t="shared" si="253"/>
        <v>19</v>
      </c>
      <c r="N253" s="3"/>
      <c r="O253" s="3"/>
      <c r="P253" s="3">
        <v>79.0</v>
      </c>
      <c r="Q253" s="3">
        <v>26.0</v>
      </c>
      <c r="R253" s="3">
        <v>93.0</v>
      </c>
      <c r="S253" s="3">
        <v>20.0</v>
      </c>
      <c r="T253" s="3">
        <v>19.0</v>
      </c>
      <c r="U253" s="3"/>
      <c r="V253" s="3"/>
      <c r="W253" s="3"/>
      <c r="X253" s="3"/>
      <c r="Y253" s="3"/>
      <c r="Z253" s="3"/>
      <c r="AA253" s="3"/>
      <c r="AB253" s="3"/>
      <c r="AC253" s="3"/>
      <c r="AD253" s="3">
        <f t="shared" si="3"/>
        <v>75</v>
      </c>
      <c r="AE253" s="3"/>
      <c r="AF253" s="3"/>
      <c r="AG253" s="3"/>
      <c r="AH253" s="3">
        <f t="shared" si="4"/>
        <v>93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>
      <c r="A254" s="9"/>
      <c r="B254" s="3"/>
      <c r="C254" s="3" t="str">
        <f>IFERROR(__xludf.DUMMYFUNCTION("IFERROR(SPLIT(B254,"" ""),)"),"")</f>
        <v/>
      </c>
      <c r="D254" s="3"/>
      <c r="E254" s="3"/>
      <c r="F254" s="3"/>
      <c r="G254" s="3"/>
      <c r="H254" s="3"/>
      <c r="I254" s="3" t="str">
        <f t="shared" ref="I254:M254" si="254">if(not(isblank(C254)),IFERROR(MATCH(VLOOKUP(C254,$A:$A,1,FALSE),$A:$A,0),),)</f>
        <v/>
      </c>
      <c r="J254" s="3" t="str">
        <f t="shared" si="254"/>
        <v/>
      </c>
      <c r="K254" s="3" t="str">
        <f t="shared" si="254"/>
        <v/>
      </c>
      <c r="L254" s="3" t="str">
        <f t="shared" si="254"/>
        <v/>
      </c>
      <c r="M254" s="3" t="str">
        <f t="shared" si="254"/>
        <v/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 t="str">
        <f t="shared" si="3"/>
        <v/>
      </c>
      <c r="AE254" s="3"/>
      <c r="AF254" s="3"/>
      <c r="AG254" s="3"/>
      <c r="AH254" s="3" t="str">
        <f t="shared" si="4"/>
        <v/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>
      <c r="A255" s="9"/>
      <c r="B255" s="4" t="s">
        <v>226</v>
      </c>
      <c r="C255" s="3">
        <f>IFERROR(__xludf.DUMMYFUNCTION("IFERROR(SPLIT(B255,"" ""),)"),78.0)</f>
        <v>78</v>
      </c>
      <c r="D255" s="3">
        <f>IFERROR(__xludf.DUMMYFUNCTION("""COMPUTED_VALUE"""),29.0)</f>
        <v>29</v>
      </c>
      <c r="E255" s="3">
        <f>IFERROR(__xludf.DUMMYFUNCTION("""COMPUTED_VALUE"""),34.0)</f>
        <v>34</v>
      </c>
      <c r="F255" s="3">
        <f>IFERROR(__xludf.DUMMYFUNCTION("""COMPUTED_VALUE"""),87.0)</f>
        <v>87</v>
      </c>
      <c r="G255" s="3">
        <f>IFERROR(__xludf.DUMMYFUNCTION("""COMPUTED_VALUE"""),77.0)</f>
        <v>77</v>
      </c>
      <c r="H255" s="3"/>
      <c r="I255" s="3">
        <f t="shared" ref="I255:M255" si="255">if(not(isblank(C255)),IFERROR(MATCH(VLOOKUP(C255,$A:$A,1,FALSE),$A:$A,0),),)</f>
        <v>67</v>
      </c>
      <c r="J255" s="3">
        <f t="shared" si="255"/>
        <v>85</v>
      </c>
      <c r="K255" s="3">
        <f t="shared" si="255"/>
        <v>36</v>
      </c>
      <c r="L255" s="3">
        <f t="shared" si="255"/>
        <v>71</v>
      </c>
      <c r="M255" s="3">
        <f t="shared" si="255"/>
        <v>21</v>
      </c>
      <c r="N255" s="3"/>
      <c r="O255" s="3"/>
      <c r="P255" s="3">
        <f t="array" ref="P255:T259">TRANSPOSE(I255:M259)</f>
        <v>67</v>
      </c>
      <c r="Q255" s="3">
        <v>44.0</v>
      </c>
      <c r="R255" s="3">
        <v>24.0</v>
      </c>
      <c r="S255" s="3">
        <v>18.0</v>
      </c>
      <c r="T255" s="3">
        <v>75.0</v>
      </c>
      <c r="U255" s="3"/>
      <c r="V255" s="3"/>
      <c r="W255" s="3"/>
      <c r="X255" s="3">
        <f t="array" ref="X255">SUM(IF(I255:M259&gt;$AP$3,C255:G259,))*$AP$4</f>
        <v>64539</v>
      </c>
      <c r="Y255" s="3"/>
      <c r="Z255" s="3"/>
      <c r="AA255" s="3"/>
      <c r="AB255" s="10">
        <f t="array" ref="AB255">SUM(IF(I255:M259&gt;$AS$3,C255:G259,))*$AS$4</f>
        <v>10416</v>
      </c>
      <c r="AC255" s="3"/>
      <c r="AD255" s="3">
        <f t="shared" si="3"/>
        <v>85</v>
      </c>
      <c r="AE255" s="3"/>
      <c r="AF255" s="3"/>
      <c r="AG255" s="3"/>
      <c r="AH255" s="3">
        <f t="shared" si="4"/>
        <v>75</v>
      </c>
      <c r="AI255" s="3"/>
      <c r="AJ255" s="3">
        <f>min(AD255:AH259)</f>
        <v>64</v>
      </c>
      <c r="AK255" s="3"/>
      <c r="AL255" s="3"/>
      <c r="AM255" s="3"/>
      <c r="AN255" s="3"/>
      <c r="AO255" s="3"/>
      <c r="AP255" s="3"/>
      <c r="AQ255" s="3"/>
      <c r="AR255" s="3"/>
      <c r="AS255" s="3"/>
    </row>
    <row r="256">
      <c r="A256" s="9"/>
      <c r="B256" s="4" t="s">
        <v>227</v>
      </c>
      <c r="C256" s="3">
        <f>IFERROR(__xludf.DUMMYFUNCTION("IFERROR(SPLIT(B256,"" ""),)"),2.0)</f>
        <v>2</v>
      </c>
      <c r="D256" s="3">
        <f>IFERROR(__xludf.DUMMYFUNCTION("""COMPUTED_VALUE"""),71.0)</f>
        <v>71</v>
      </c>
      <c r="E256" s="3">
        <f>IFERROR(__xludf.DUMMYFUNCTION("""COMPUTED_VALUE"""),8.0)</f>
        <v>8</v>
      </c>
      <c r="F256" s="3">
        <f>IFERROR(__xludf.DUMMYFUNCTION("""COMPUTED_VALUE"""),51.0)</f>
        <v>51</v>
      </c>
      <c r="G256" s="3">
        <f>IFERROR(__xludf.DUMMYFUNCTION("""COMPUTED_VALUE"""),98.0)</f>
        <v>98</v>
      </c>
      <c r="H256" s="3"/>
      <c r="I256" s="3">
        <f t="shared" ref="I256:M256" si="256">if(not(isblank(C256)),IFERROR(MATCH(VLOOKUP(C256,$A:$A,1,FALSE),$A:$A,0),),)</f>
        <v>44</v>
      </c>
      <c r="J256" s="3">
        <f t="shared" si="256"/>
        <v>35</v>
      </c>
      <c r="K256" s="3">
        <f t="shared" si="256"/>
        <v>34</v>
      </c>
      <c r="L256" s="3">
        <f t="shared" si="256"/>
        <v>29</v>
      </c>
      <c r="M256" s="3">
        <f t="shared" si="256"/>
        <v>64</v>
      </c>
      <c r="N256" s="3"/>
      <c r="O256" s="3"/>
      <c r="P256" s="3">
        <v>85.0</v>
      </c>
      <c r="Q256" s="3">
        <v>35.0</v>
      </c>
      <c r="R256" s="3">
        <v>95.0</v>
      </c>
      <c r="S256" s="3">
        <v>77.0</v>
      </c>
      <c r="T256" s="3">
        <v>70.0</v>
      </c>
      <c r="U256" s="3"/>
      <c r="V256" s="3"/>
      <c r="W256" s="3"/>
      <c r="X256" s="3"/>
      <c r="Y256" s="3"/>
      <c r="Z256" s="3"/>
      <c r="AA256" s="3"/>
      <c r="AB256" s="3"/>
      <c r="AC256" s="3"/>
      <c r="AD256" s="3">
        <f t="shared" si="3"/>
        <v>64</v>
      </c>
      <c r="AE256" s="3"/>
      <c r="AF256" s="3"/>
      <c r="AG256" s="3"/>
      <c r="AH256" s="3">
        <f t="shared" si="4"/>
        <v>95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>
      <c r="A257" s="9"/>
      <c r="B257" s="4" t="s">
        <v>228</v>
      </c>
      <c r="C257" s="3">
        <f>IFERROR(__xludf.DUMMYFUNCTION("IFERROR(SPLIT(B257,"" ""),)"),62.0)</f>
        <v>62</v>
      </c>
      <c r="D257" s="3">
        <f>IFERROR(__xludf.DUMMYFUNCTION("""COMPUTED_VALUE"""),84.0)</f>
        <v>84</v>
      </c>
      <c r="E257" s="3">
        <f>IFERROR(__xludf.DUMMYFUNCTION("""COMPUTED_VALUE"""),89.0)</f>
        <v>89</v>
      </c>
      <c r="F257" s="3">
        <f>IFERROR(__xludf.DUMMYFUNCTION("""COMPUTED_VALUE"""),27.0)</f>
        <v>27</v>
      </c>
      <c r="G257" s="3">
        <f>IFERROR(__xludf.DUMMYFUNCTION("""COMPUTED_VALUE"""),85.0)</f>
        <v>85</v>
      </c>
      <c r="H257" s="3"/>
      <c r="I257" s="3">
        <f t="shared" ref="I257:M257" si="257">if(not(isblank(C257)),IFERROR(MATCH(VLOOKUP(C257,$A:$A,1,FALSE),$A:$A,0),),)</f>
        <v>24</v>
      </c>
      <c r="J257" s="3">
        <f t="shared" si="257"/>
        <v>95</v>
      </c>
      <c r="K257" s="3">
        <f t="shared" si="257"/>
        <v>76</v>
      </c>
      <c r="L257" s="3">
        <f t="shared" si="257"/>
        <v>94</v>
      </c>
      <c r="M257" s="3">
        <f t="shared" si="257"/>
        <v>79</v>
      </c>
      <c r="N257" s="3"/>
      <c r="O257" s="3"/>
      <c r="P257" s="3">
        <v>36.0</v>
      </c>
      <c r="Q257" s="3">
        <v>34.0</v>
      </c>
      <c r="R257" s="3">
        <v>76.0</v>
      </c>
      <c r="S257" s="3">
        <v>22.0</v>
      </c>
      <c r="T257" s="3">
        <v>55.0</v>
      </c>
      <c r="U257" s="3"/>
      <c r="V257" s="3"/>
      <c r="W257" s="3"/>
      <c r="X257" s="3"/>
      <c r="Y257" s="3"/>
      <c r="Z257" s="3"/>
      <c r="AA257" s="3"/>
      <c r="AB257" s="3"/>
      <c r="AC257" s="3"/>
      <c r="AD257" s="3">
        <f t="shared" si="3"/>
        <v>95</v>
      </c>
      <c r="AE257" s="3"/>
      <c r="AF257" s="3"/>
      <c r="AG257" s="3"/>
      <c r="AH257" s="3">
        <f t="shared" si="4"/>
        <v>76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>
      <c r="A258" s="9"/>
      <c r="B258" s="4" t="s">
        <v>229</v>
      </c>
      <c r="C258" s="3">
        <f>IFERROR(__xludf.DUMMYFUNCTION("IFERROR(SPLIT(B258,"" ""),)"),90.0)</f>
        <v>90</v>
      </c>
      <c r="D258" s="3">
        <f>IFERROR(__xludf.DUMMYFUNCTION("""COMPUTED_VALUE"""),94.0)</f>
        <v>94</v>
      </c>
      <c r="E258" s="3">
        <f>IFERROR(__xludf.DUMMYFUNCTION("""COMPUTED_VALUE"""),44.0)</f>
        <v>44</v>
      </c>
      <c r="F258" s="3">
        <f>IFERROR(__xludf.DUMMYFUNCTION("""COMPUTED_VALUE"""),30.0)</f>
        <v>30</v>
      </c>
      <c r="G258" s="3">
        <f>IFERROR(__xludf.DUMMYFUNCTION("""COMPUTED_VALUE"""),93.0)</f>
        <v>93</v>
      </c>
      <c r="H258" s="3"/>
      <c r="I258" s="3">
        <f t="shared" ref="I258:M258" si="258">if(not(isblank(C258)),IFERROR(MATCH(VLOOKUP(C258,$A:$A,1,FALSE),$A:$A,0),),)</f>
        <v>18</v>
      </c>
      <c r="J258" s="3">
        <f t="shared" si="258"/>
        <v>77</v>
      </c>
      <c r="K258" s="3">
        <f t="shared" si="258"/>
        <v>22</v>
      </c>
      <c r="L258" s="3">
        <f t="shared" si="258"/>
        <v>12</v>
      </c>
      <c r="M258" s="3">
        <f t="shared" si="258"/>
        <v>16</v>
      </c>
      <c r="N258" s="3"/>
      <c r="O258" s="3"/>
      <c r="P258" s="3">
        <v>71.0</v>
      </c>
      <c r="Q258" s="3">
        <v>29.0</v>
      </c>
      <c r="R258" s="3">
        <v>94.0</v>
      </c>
      <c r="S258" s="3">
        <v>12.0</v>
      </c>
      <c r="T258" s="3">
        <v>32.0</v>
      </c>
      <c r="U258" s="3"/>
      <c r="V258" s="3"/>
      <c r="W258" s="3"/>
      <c r="X258" s="3"/>
      <c r="Y258" s="3"/>
      <c r="Z258" s="3"/>
      <c r="AA258" s="3"/>
      <c r="AB258" s="3"/>
      <c r="AC258" s="3"/>
      <c r="AD258" s="3">
        <f t="shared" si="3"/>
        <v>77</v>
      </c>
      <c r="AE258" s="3"/>
      <c r="AF258" s="3"/>
      <c r="AG258" s="3"/>
      <c r="AH258" s="3">
        <f t="shared" si="4"/>
        <v>94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>
      <c r="A259" s="9"/>
      <c r="B259" s="4" t="s">
        <v>230</v>
      </c>
      <c r="C259" s="3">
        <f>IFERROR(__xludf.DUMMYFUNCTION("IFERROR(SPLIT(B259,"" ""),)"),28.0)</f>
        <v>28</v>
      </c>
      <c r="D259" s="3">
        <f>IFERROR(__xludf.DUMMYFUNCTION("""COMPUTED_VALUE"""),68.0)</f>
        <v>68</v>
      </c>
      <c r="E259" s="3">
        <f>IFERROR(__xludf.DUMMYFUNCTION("""COMPUTED_VALUE"""),31.0)</f>
        <v>31</v>
      </c>
      <c r="F259" s="3">
        <f>IFERROR(__xludf.DUMMYFUNCTION("""COMPUTED_VALUE"""),20.0)</f>
        <v>20</v>
      </c>
      <c r="G259" s="3">
        <f>IFERROR(__xludf.DUMMYFUNCTION("""COMPUTED_VALUE"""),75.0)</f>
        <v>75</v>
      </c>
      <c r="H259" s="3"/>
      <c r="I259" s="3">
        <f t="shared" ref="I259:M259" si="259">if(not(isblank(C259)),IFERROR(MATCH(VLOOKUP(C259,$A:$A,1,FALSE),$A:$A,0),),)</f>
        <v>75</v>
      </c>
      <c r="J259" s="3">
        <f t="shared" si="259"/>
        <v>70</v>
      </c>
      <c r="K259" s="3">
        <f t="shared" si="259"/>
        <v>55</v>
      </c>
      <c r="L259" s="3">
        <f t="shared" si="259"/>
        <v>32</v>
      </c>
      <c r="M259" s="3">
        <f t="shared" si="259"/>
        <v>98</v>
      </c>
      <c r="N259" s="3"/>
      <c r="O259" s="3"/>
      <c r="P259" s="3">
        <v>21.0</v>
      </c>
      <c r="Q259" s="3">
        <v>64.0</v>
      </c>
      <c r="R259" s="3">
        <v>79.0</v>
      </c>
      <c r="S259" s="3">
        <v>16.0</v>
      </c>
      <c r="T259" s="3">
        <v>98.0</v>
      </c>
      <c r="U259" s="3"/>
      <c r="V259" s="3"/>
      <c r="W259" s="3"/>
      <c r="X259" s="3"/>
      <c r="Y259" s="3"/>
      <c r="Z259" s="3"/>
      <c r="AA259" s="3"/>
      <c r="AB259" s="3"/>
      <c r="AC259" s="3"/>
      <c r="AD259" s="3">
        <f t="shared" si="3"/>
        <v>98</v>
      </c>
      <c r="AE259" s="3"/>
      <c r="AF259" s="3"/>
      <c r="AG259" s="3"/>
      <c r="AH259" s="3">
        <f t="shared" si="4"/>
        <v>98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>
      <c r="A260" s="9"/>
      <c r="B260" s="3"/>
      <c r="C260" s="3" t="str">
        <f>IFERROR(__xludf.DUMMYFUNCTION("IFERROR(SPLIT(B260,"" ""),)"),"")</f>
        <v/>
      </c>
      <c r="D260" s="3"/>
      <c r="E260" s="3"/>
      <c r="F260" s="3"/>
      <c r="G260" s="3"/>
      <c r="H260" s="3"/>
      <c r="I260" s="3" t="str">
        <f t="shared" ref="I260:M260" si="260">if(not(isblank(C260)),IFERROR(MATCH(VLOOKUP(C260,$A:$A,1,FALSE),$A:$A,0),),)</f>
        <v/>
      </c>
      <c r="J260" s="3" t="str">
        <f t="shared" si="260"/>
        <v/>
      </c>
      <c r="K260" s="3" t="str">
        <f t="shared" si="260"/>
        <v/>
      </c>
      <c r="L260" s="3" t="str">
        <f t="shared" si="260"/>
        <v/>
      </c>
      <c r="M260" s="3" t="str">
        <f t="shared" si="260"/>
        <v/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 t="str">
        <f t="shared" si="3"/>
        <v/>
      </c>
      <c r="AE260" s="3"/>
      <c r="AF260" s="3"/>
      <c r="AG260" s="3"/>
      <c r="AH260" s="3" t="str">
        <f t="shared" si="4"/>
        <v/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>
      <c r="A261" s="9"/>
      <c r="B261" s="4" t="s">
        <v>231</v>
      </c>
      <c r="C261" s="3">
        <f>IFERROR(__xludf.DUMMYFUNCTION("IFERROR(SPLIT(B261,"" ""),)"),73.0)</f>
        <v>73</v>
      </c>
      <c r="D261" s="3">
        <f>IFERROR(__xludf.DUMMYFUNCTION("""COMPUTED_VALUE"""),68.0)</f>
        <v>68</v>
      </c>
      <c r="E261" s="3">
        <f>IFERROR(__xludf.DUMMYFUNCTION("""COMPUTED_VALUE"""),76.0)</f>
        <v>76</v>
      </c>
      <c r="F261" s="3">
        <f>IFERROR(__xludf.DUMMYFUNCTION("""COMPUTED_VALUE"""),51.0)</f>
        <v>51</v>
      </c>
      <c r="G261" s="3">
        <f>IFERROR(__xludf.DUMMYFUNCTION("""COMPUTED_VALUE"""),87.0)</f>
        <v>87</v>
      </c>
      <c r="H261" s="3"/>
      <c r="I261" s="3">
        <f t="shared" ref="I261:M261" si="261">if(not(isblank(C261)),IFERROR(MATCH(VLOOKUP(C261,$A:$A,1,FALSE),$A:$A,0),),)</f>
        <v>3</v>
      </c>
      <c r="J261" s="3">
        <f t="shared" si="261"/>
        <v>70</v>
      </c>
      <c r="K261" s="3">
        <f t="shared" si="261"/>
        <v>33</v>
      </c>
      <c r="L261" s="3">
        <f t="shared" si="261"/>
        <v>29</v>
      </c>
      <c r="M261" s="3">
        <f t="shared" si="261"/>
        <v>71</v>
      </c>
      <c r="N261" s="3"/>
      <c r="O261" s="3"/>
      <c r="P261" s="3">
        <f t="array" ref="P261:T265">TRANSPOSE(I261:M265)</f>
        <v>3</v>
      </c>
      <c r="Q261" s="3">
        <v>57.0</v>
      </c>
      <c r="R261" s="3">
        <v>4.0</v>
      </c>
      <c r="S261" s="3">
        <v>39.0</v>
      </c>
      <c r="T261" s="3">
        <v>28.0</v>
      </c>
      <c r="U261" s="3"/>
      <c r="V261" s="3"/>
      <c r="W261" s="3"/>
      <c r="X261" s="3">
        <f t="array" ref="X261">SUM(IF(I261:M265&gt;$AP$3,C261:G265,))*$AP$4</f>
        <v>61131</v>
      </c>
      <c r="Y261" s="3"/>
      <c r="Z261" s="3"/>
      <c r="AA261" s="3"/>
      <c r="AB261" s="10">
        <f t="array" ref="AB261">SUM(IF(I261:M265&gt;$AS$3,C261:G265,))*$AS$4</f>
        <v>12936</v>
      </c>
      <c r="AC261" s="3"/>
      <c r="AD261" s="3">
        <f t="shared" si="3"/>
        <v>71</v>
      </c>
      <c r="AE261" s="3"/>
      <c r="AF261" s="3"/>
      <c r="AG261" s="3"/>
      <c r="AH261" s="3">
        <f t="shared" si="4"/>
        <v>57</v>
      </c>
      <c r="AI261" s="3"/>
      <c r="AJ261" s="3">
        <f>min(AD261:AH265)</f>
        <v>57</v>
      </c>
      <c r="AK261" s="3"/>
      <c r="AL261" s="3"/>
      <c r="AM261" s="3"/>
      <c r="AN261" s="3"/>
      <c r="AO261" s="3"/>
      <c r="AP261" s="3"/>
      <c r="AQ261" s="3"/>
      <c r="AR261" s="3"/>
      <c r="AS261" s="3"/>
    </row>
    <row r="262">
      <c r="A262" s="9"/>
      <c r="B262" s="4" t="s">
        <v>232</v>
      </c>
      <c r="C262" s="3">
        <f>IFERROR(__xludf.DUMMYFUNCTION("IFERROR(SPLIT(B262,"" ""),)"),91.0)</f>
        <v>91</v>
      </c>
      <c r="D262" s="3">
        <f>IFERROR(__xludf.DUMMYFUNCTION("""COMPUTED_VALUE"""),65.0)</f>
        <v>65</v>
      </c>
      <c r="E262" s="3">
        <f>IFERROR(__xludf.DUMMYFUNCTION("""COMPUTED_VALUE"""),9.0)</f>
        <v>9</v>
      </c>
      <c r="F262" s="3">
        <f>IFERROR(__xludf.DUMMYFUNCTION("""COMPUTED_VALUE"""),29.0)</f>
        <v>29</v>
      </c>
      <c r="G262" s="3">
        <f>IFERROR(__xludf.DUMMYFUNCTION("""COMPUTED_VALUE"""),15.0)</f>
        <v>15</v>
      </c>
      <c r="H262" s="3"/>
      <c r="I262" s="3">
        <f t="shared" ref="I262:M262" si="262">if(not(isblank(C262)),IFERROR(MATCH(VLOOKUP(C262,$A:$A,1,FALSE),$A:$A,0),),)</f>
        <v>57</v>
      </c>
      <c r="J262" s="3">
        <f t="shared" si="262"/>
        <v>52</v>
      </c>
      <c r="K262" s="3">
        <f t="shared" si="262"/>
        <v>61</v>
      </c>
      <c r="L262" s="3">
        <f t="shared" si="262"/>
        <v>85</v>
      </c>
      <c r="M262" s="3">
        <f t="shared" si="262"/>
        <v>100</v>
      </c>
      <c r="N262" s="3"/>
      <c r="O262" s="3"/>
      <c r="P262" s="3">
        <v>70.0</v>
      </c>
      <c r="Q262" s="3">
        <v>52.0</v>
      </c>
      <c r="R262" s="3">
        <v>6.0</v>
      </c>
      <c r="S262" s="3">
        <v>97.0</v>
      </c>
      <c r="T262" s="3">
        <v>49.0</v>
      </c>
      <c r="U262" s="3"/>
      <c r="V262" s="3"/>
      <c r="W262" s="3"/>
      <c r="X262" s="3"/>
      <c r="Y262" s="3"/>
      <c r="Z262" s="3"/>
      <c r="AA262" s="3"/>
      <c r="AB262" s="3"/>
      <c r="AC262" s="3"/>
      <c r="AD262" s="3">
        <f t="shared" si="3"/>
        <v>100</v>
      </c>
      <c r="AE262" s="3"/>
      <c r="AF262" s="3"/>
      <c r="AG262" s="3"/>
      <c r="AH262" s="3">
        <f t="shared" si="4"/>
        <v>97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>
      <c r="A263" s="9"/>
      <c r="B263" s="4" t="s">
        <v>233</v>
      </c>
      <c r="C263" s="3">
        <f>IFERROR(__xludf.DUMMYFUNCTION("IFERROR(SPLIT(B263,"" ""),)"),42.0)</f>
        <v>42</v>
      </c>
      <c r="D263" s="3">
        <f>IFERROR(__xludf.DUMMYFUNCTION("""COMPUTED_VALUE"""),35.0)</f>
        <v>35</v>
      </c>
      <c r="E263" s="3">
        <f>IFERROR(__xludf.DUMMYFUNCTION("""COMPUTED_VALUE"""),74.0)</f>
        <v>74</v>
      </c>
      <c r="F263" s="3">
        <f>IFERROR(__xludf.DUMMYFUNCTION("""COMPUTED_VALUE"""),72.0)</f>
        <v>72</v>
      </c>
      <c r="G263" s="3">
        <f>IFERROR(__xludf.DUMMYFUNCTION("""COMPUTED_VALUE"""),25.0)</f>
        <v>25</v>
      </c>
      <c r="H263" s="3"/>
      <c r="I263" s="3">
        <f t="shared" ref="I263:M263" si="263">if(not(isblank(C263)),IFERROR(MATCH(VLOOKUP(C263,$A:$A,1,FALSE),$A:$A,0),),)</f>
        <v>4</v>
      </c>
      <c r="J263" s="3">
        <f t="shared" si="263"/>
        <v>6</v>
      </c>
      <c r="K263" s="3">
        <f t="shared" si="263"/>
        <v>93</v>
      </c>
      <c r="L263" s="3">
        <f t="shared" si="263"/>
        <v>48</v>
      </c>
      <c r="M263" s="3">
        <f t="shared" si="263"/>
        <v>20</v>
      </c>
      <c r="N263" s="3"/>
      <c r="O263" s="3"/>
      <c r="P263" s="3">
        <v>33.0</v>
      </c>
      <c r="Q263" s="3">
        <v>61.0</v>
      </c>
      <c r="R263" s="3">
        <v>93.0</v>
      </c>
      <c r="S263" s="3">
        <v>55.0</v>
      </c>
      <c r="T263" s="3">
        <v>68.0</v>
      </c>
      <c r="U263" s="3"/>
      <c r="V263" s="3"/>
      <c r="W263" s="3"/>
      <c r="X263" s="3"/>
      <c r="Y263" s="3"/>
      <c r="Z263" s="3"/>
      <c r="AA263" s="3"/>
      <c r="AB263" s="3"/>
      <c r="AC263" s="3"/>
      <c r="AD263" s="3">
        <f t="shared" si="3"/>
        <v>93</v>
      </c>
      <c r="AE263" s="3"/>
      <c r="AF263" s="3"/>
      <c r="AG263" s="3"/>
      <c r="AH263" s="3">
        <f t="shared" si="4"/>
        <v>93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>
      <c r="A264" s="9"/>
      <c r="B264" s="4" t="s">
        <v>234</v>
      </c>
      <c r="C264" s="3">
        <f>IFERROR(__xludf.DUMMYFUNCTION("IFERROR(SPLIT(B264,"" ""),)"),52.0)</f>
        <v>52</v>
      </c>
      <c r="D264" s="3">
        <f>IFERROR(__xludf.DUMMYFUNCTION("""COMPUTED_VALUE"""),45.0)</f>
        <v>45</v>
      </c>
      <c r="E264" s="3">
        <f>IFERROR(__xludf.DUMMYFUNCTION("""COMPUTED_VALUE"""),31.0)</f>
        <v>31</v>
      </c>
      <c r="F264" s="3">
        <f>IFERROR(__xludf.DUMMYFUNCTION("""COMPUTED_VALUE"""),53.0)</f>
        <v>53</v>
      </c>
      <c r="G264" s="3">
        <f>IFERROR(__xludf.DUMMYFUNCTION("""COMPUTED_VALUE"""),97.0)</f>
        <v>97</v>
      </c>
      <c r="H264" s="3"/>
      <c r="I264" s="3">
        <f t="shared" ref="I264:M264" si="264">if(not(isblank(C264)),IFERROR(MATCH(VLOOKUP(C264,$A:$A,1,FALSE),$A:$A,0),),)</f>
        <v>39</v>
      </c>
      <c r="J264" s="3">
        <f t="shared" si="264"/>
        <v>97</v>
      </c>
      <c r="K264" s="3">
        <f t="shared" si="264"/>
        <v>55</v>
      </c>
      <c r="L264" s="3">
        <f t="shared" si="264"/>
        <v>78</v>
      </c>
      <c r="M264" s="3">
        <f t="shared" si="264"/>
        <v>87</v>
      </c>
      <c r="N264" s="3"/>
      <c r="O264" s="3"/>
      <c r="P264" s="3">
        <v>29.0</v>
      </c>
      <c r="Q264" s="3">
        <v>85.0</v>
      </c>
      <c r="R264" s="3">
        <v>48.0</v>
      </c>
      <c r="S264" s="3">
        <v>78.0</v>
      </c>
      <c r="T264" s="3">
        <v>13.0</v>
      </c>
      <c r="U264" s="3"/>
      <c r="V264" s="3"/>
      <c r="W264" s="3"/>
      <c r="X264" s="3"/>
      <c r="Y264" s="3"/>
      <c r="Z264" s="3"/>
      <c r="AA264" s="3"/>
      <c r="AB264" s="3"/>
      <c r="AC264" s="3"/>
      <c r="AD264" s="3">
        <f t="shared" si="3"/>
        <v>97</v>
      </c>
      <c r="AE264" s="3"/>
      <c r="AF264" s="3"/>
      <c r="AG264" s="3"/>
      <c r="AH264" s="3">
        <f t="shared" si="4"/>
        <v>85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>
      <c r="A265" s="9"/>
      <c r="B265" s="4" t="s">
        <v>235</v>
      </c>
      <c r="C265" s="3">
        <f>IFERROR(__xludf.DUMMYFUNCTION("IFERROR(SPLIT(B265,"" ""),)"),23.0)</f>
        <v>23</v>
      </c>
      <c r="D265" s="3">
        <f>IFERROR(__xludf.DUMMYFUNCTION("""COMPUTED_VALUE"""),19.0)</f>
        <v>19</v>
      </c>
      <c r="E265" s="3">
        <f>IFERROR(__xludf.DUMMYFUNCTION("""COMPUTED_VALUE"""),54.0)</f>
        <v>54</v>
      </c>
      <c r="F265" s="3">
        <f>IFERROR(__xludf.DUMMYFUNCTION("""COMPUTED_VALUE"""),83.0)</f>
        <v>83</v>
      </c>
      <c r="G265" s="3">
        <f>IFERROR(__xludf.DUMMYFUNCTION("""COMPUTED_VALUE"""),41.0)</f>
        <v>41</v>
      </c>
      <c r="H265" s="3"/>
      <c r="I265" s="3">
        <f t="shared" ref="I265:M265" si="265">if(not(isblank(C265)),IFERROR(MATCH(VLOOKUP(C265,$A:$A,1,FALSE),$A:$A,0),),)</f>
        <v>28</v>
      </c>
      <c r="J265" s="3">
        <f t="shared" si="265"/>
        <v>49</v>
      </c>
      <c r="K265" s="3">
        <f t="shared" si="265"/>
        <v>68</v>
      </c>
      <c r="L265" s="3">
        <f t="shared" si="265"/>
        <v>13</v>
      </c>
      <c r="M265" s="3">
        <f t="shared" si="265"/>
        <v>25</v>
      </c>
      <c r="N265" s="3"/>
      <c r="O265" s="3"/>
      <c r="P265" s="3">
        <v>71.0</v>
      </c>
      <c r="Q265" s="3">
        <v>100.0</v>
      </c>
      <c r="R265" s="3">
        <v>20.0</v>
      </c>
      <c r="S265" s="3">
        <v>87.0</v>
      </c>
      <c r="T265" s="3">
        <v>25.0</v>
      </c>
      <c r="U265" s="3"/>
      <c r="V265" s="3"/>
      <c r="W265" s="3"/>
      <c r="X265" s="3"/>
      <c r="Y265" s="3"/>
      <c r="Z265" s="3"/>
      <c r="AA265" s="3"/>
      <c r="AB265" s="3"/>
      <c r="AC265" s="3"/>
      <c r="AD265" s="3">
        <f t="shared" si="3"/>
        <v>68</v>
      </c>
      <c r="AE265" s="3"/>
      <c r="AF265" s="3"/>
      <c r="AG265" s="3"/>
      <c r="AH265" s="3">
        <f t="shared" si="4"/>
        <v>100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>
      <c r="A266" s="9"/>
      <c r="B266" s="3"/>
      <c r="C266" s="3" t="str">
        <f>IFERROR(__xludf.DUMMYFUNCTION("IFERROR(SPLIT(B266,"" ""),)"),"")</f>
        <v/>
      </c>
      <c r="D266" s="3"/>
      <c r="E266" s="3"/>
      <c r="F266" s="3"/>
      <c r="G266" s="3"/>
      <c r="H266" s="3"/>
      <c r="I266" s="3" t="str">
        <f t="shared" ref="I266:M266" si="266">if(not(isblank(C266)),IFERROR(MATCH(VLOOKUP(C266,$A:$A,1,FALSE),$A:$A,0),),)</f>
        <v/>
      </c>
      <c r="J266" s="3" t="str">
        <f t="shared" si="266"/>
        <v/>
      </c>
      <c r="K266" s="3" t="str">
        <f t="shared" si="266"/>
        <v/>
      </c>
      <c r="L266" s="3" t="str">
        <f t="shared" si="266"/>
        <v/>
      </c>
      <c r="M266" s="3" t="str">
        <f t="shared" si="266"/>
        <v/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 t="str">
        <f t="shared" si="3"/>
        <v/>
      </c>
      <c r="AE266" s="3"/>
      <c r="AF266" s="3"/>
      <c r="AG266" s="3"/>
      <c r="AH266" s="3" t="str">
        <f t="shared" si="4"/>
        <v/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>
      <c r="A267" s="9"/>
      <c r="B267" s="4" t="s">
        <v>236</v>
      </c>
      <c r="C267" s="3">
        <f>IFERROR(__xludf.DUMMYFUNCTION("IFERROR(SPLIT(B267,"" ""),)"),90.0)</f>
        <v>90</v>
      </c>
      <c r="D267" s="3">
        <f>IFERROR(__xludf.DUMMYFUNCTION("""COMPUTED_VALUE"""),10.0)</f>
        <v>10</v>
      </c>
      <c r="E267" s="3">
        <f>IFERROR(__xludf.DUMMYFUNCTION("""COMPUTED_VALUE"""),58.0)</f>
        <v>58</v>
      </c>
      <c r="F267" s="3">
        <f>IFERROR(__xludf.DUMMYFUNCTION("""COMPUTED_VALUE"""),40.0)</f>
        <v>40</v>
      </c>
      <c r="G267" s="3">
        <f>IFERROR(__xludf.DUMMYFUNCTION("""COMPUTED_VALUE"""),89.0)</f>
        <v>89</v>
      </c>
      <c r="H267" s="3"/>
      <c r="I267" s="3">
        <f t="shared" ref="I267:M267" si="267">if(not(isblank(C267)),IFERROR(MATCH(VLOOKUP(C267,$A:$A,1,FALSE),$A:$A,0),),)</f>
        <v>18</v>
      </c>
      <c r="J267" s="3">
        <f t="shared" si="267"/>
        <v>47</v>
      </c>
      <c r="K267" s="3">
        <f t="shared" si="267"/>
        <v>37</v>
      </c>
      <c r="L267" s="3">
        <f t="shared" si="267"/>
        <v>8</v>
      </c>
      <c r="M267" s="3">
        <f t="shared" si="267"/>
        <v>76</v>
      </c>
      <c r="N267" s="3"/>
      <c r="O267" s="3"/>
      <c r="P267" s="3">
        <f t="array" ref="P267:T271">TRANSPOSE(I267:M271)</f>
        <v>18</v>
      </c>
      <c r="Q267" s="3">
        <v>33.0</v>
      </c>
      <c r="R267" s="3">
        <v>20.0</v>
      </c>
      <c r="S267" s="3">
        <v>99.0</v>
      </c>
      <c r="T267" s="3">
        <v>56.0</v>
      </c>
      <c r="U267" s="3"/>
      <c r="V267" s="3"/>
      <c r="W267" s="3"/>
      <c r="X267" s="3">
        <f t="array" ref="X267">SUM(IF(I267:M271&gt;$AP$3,C267:G271,))*$AP$4</f>
        <v>62267</v>
      </c>
      <c r="Y267" s="3"/>
      <c r="Z267" s="3"/>
      <c r="AA267" s="3"/>
      <c r="AB267" s="10">
        <f t="array" ref="AB267">SUM(IF(I267:M271&gt;$AS$3,C267:G271,))*$AS$4</f>
        <v>3360</v>
      </c>
      <c r="AC267" s="3"/>
      <c r="AD267" s="3">
        <f t="shared" si="3"/>
        <v>76</v>
      </c>
      <c r="AE267" s="3"/>
      <c r="AF267" s="3"/>
      <c r="AG267" s="3"/>
      <c r="AH267" s="3">
        <f t="shared" si="4"/>
        <v>99</v>
      </c>
      <c r="AI267" s="3"/>
      <c r="AJ267" s="3">
        <f>min(AD267:AH271)</f>
        <v>75</v>
      </c>
      <c r="AK267" s="3"/>
      <c r="AL267" s="3"/>
      <c r="AM267" s="3"/>
      <c r="AN267" s="3"/>
      <c r="AO267" s="3"/>
      <c r="AP267" s="3"/>
      <c r="AQ267" s="3"/>
      <c r="AR267" s="3"/>
      <c r="AS267" s="3"/>
    </row>
    <row r="268">
      <c r="A268" s="9"/>
      <c r="B268" s="4" t="s">
        <v>237</v>
      </c>
      <c r="C268" s="3">
        <f>IFERROR(__xludf.DUMMYFUNCTION("IFERROR(SPLIT(B268,"" ""),)"),76.0)</f>
        <v>76</v>
      </c>
      <c r="D268" s="3">
        <f>IFERROR(__xludf.DUMMYFUNCTION("""COMPUTED_VALUE"""),71.0)</f>
        <v>71</v>
      </c>
      <c r="E268" s="3">
        <f>IFERROR(__xludf.DUMMYFUNCTION("""COMPUTED_VALUE"""),85.0)</f>
        <v>85</v>
      </c>
      <c r="F268" s="3">
        <f>IFERROR(__xludf.DUMMYFUNCTION("""COMPUTED_VALUE"""),56.0)</f>
        <v>56</v>
      </c>
      <c r="G268" s="3">
        <f>IFERROR(__xludf.DUMMYFUNCTION("""COMPUTED_VALUE"""),65.0)</f>
        <v>65</v>
      </c>
      <c r="H268" s="3"/>
      <c r="I268" s="3">
        <f t="shared" ref="I268:M268" si="268">if(not(isblank(C268)),IFERROR(MATCH(VLOOKUP(C268,$A:$A,1,FALSE),$A:$A,0),),)</f>
        <v>33</v>
      </c>
      <c r="J268" s="3">
        <f t="shared" si="268"/>
        <v>35</v>
      </c>
      <c r="K268" s="3">
        <f t="shared" si="268"/>
        <v>79</v>
      </c>
      <c r="L268" s="3">
        <f t="shared" si="268"/>
        <v>86</v>
      </c>
      <c r="M268" s="3">
        <f t="shared" si="268"/>
        <v>52</v>
      </c>
      <c r="N268" s="3"/>
      <c r="O268" s="3"/>
      <c r="P268" s="3">
        <v>47.0</v>
      </c>
      <c r="Q268" s="3">
        <v>35.0</v>
      </c>
      <c r="R268" s="3">
        <v>27.0</v>
      </c>
      <c r="S268" s="3">
        <v>72.0</v>
      </c>
      <c r="T268" s="3">
        <v>80.0</v>
      </c>
      <c r="U268" s="3"/>
      <c r="V268" s="3"/>
      <c r="W268" s="3"/>
      <c r="X268" s="3"/>
      <c r="Y268" s="3"/>
      <c r="Z268" s="3"/>
      <c r="AA268" s="3"/>
      <c r="AB268" s="3"/>
      <c r="AC268" s="3"/>
      <c r="AD268" s="3">
        <f t="shared" si="3"/>
        <v>86</v>
      </c>
      <c r="AE268" s="3"/>
      <c r="AF268" s="3"/>
      <c r="AG268" s="3"/>
      <c r="AH268" s="3">
        <f t="shared" si="4"/>
        <v>80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>
      <c r="A269" s="9"/>
      <c r="B269" s="4" t="s">
        <v>238</v>
      </c>
      <c r="C269" s="3">
        <f>IFERROR(__xludf.DUMMYFUNCTION("IFERROR(SPLIT(B269,"" ""),)"),25.0)</f>
        <v>25</v>
      </c>
      <c r="D269" s="3">
        <f>IFERROR(__xludf.DUMMYFUNCTION("""COMPUTED_VALUE"""),80.0)</f>
        <v>80</v>
      </c>
      <c r="E269" s="3">
        <f>IFERROR(__xludf.DUMMYFUNCTION("""COMPUTED_VALUE"""),19.0)</f>
        <v>19</v>
      </c>
      <c r="F269" s="3">
        <f>IFERROR(__xludf.DUMMYFUNCTION("""COMPUTED_VALUE"""),0.0)</f>
        <v>0</v>
      </c>
      <c r="G269" s="3">
        <f>IFERROR(__xludf.DUMMYFUNCTION("""COMPUTED_VALUE"""),28.0)</f>
        <v>28</v>
      </c>
      <c r="H269" s="3"/>
      <c r="I269" s="3">
        <f t="shared" ref="I269:M269" si="269">if(not(isblank(C269)),IFERROR(MATCH(VLOOKUP(C269,$A:$A,1,FALSE),$A:$A,0),),)</f>
        <v>20</v>
      </c>
      <c r="J269" s="3">
        <f t="shared" si="269"/>
        <v>27</v>
      </c>
      <c r="K269" s="3">
        <f t="shared" si="269"/>
        <v>49</v>
      </c>
      <c r="L269" s="3">
        <f t="shared" si="269"/>
        <v>46</v>
      </c>
      <c r="M269" s="3">
        <f t="shared" si="269"/>
        <v>75</v>
      </c>
      <c r="N269" s="3"/>
      <c r="O269" s="3"/>
      <c r="P269" s="3">
        <v>37.0</v>
      </c>
      <c r="Q269" s="3">
        <v>79.0</v>
      </c>
      <c r="R269" s="3">
        <v>49.0</v>
      </c>
      <c r="S269" s="3">
        <v>26.0</v>
      </c>
      <c r="T269" s="3">
        <v>23.0</v>
      </c>
      <c r="U269" s="3"/>
      <c r="V269" s="3"/>
      <c r="W269" s="3"/>
      <c r="X269" s="3"/>
      <c r="Y269" s="3"/>
      <c r="Z269" s="3"/>
      <c r="AA269" s="3"/>
      <c r="AB269" s="3"/>
      <c r="AC269" s="3"/>
      <c r="AD269" s="3">
        <f t="shared" si="3"/>
        <v>75</v>
      </c>
      <c r="AE269" s="3"/>
      <c r="AF269" s="3"/>
      <c r="AG269" s="3"/>
      <c r="AH269" s="3">
        <f t="shared" si="4"/>
        <v>79</v>
      </c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>
      <c r="A270" s="9"/>
      <c r="B270" s="4" t="s">
        <v>239</v>
      </c>
      <c r="C270" s="3">
        <f>IFERROR(__xludf.DUMMYFUNCTION("IFERROR(SPLIT(B270,"" ""),)"),60.0)</f>
        <v>60</v>
      </c>
      <c r="D270" s="3">
        <f>IFERROR(__xludf.DUMMYFUNCTION("""COMPUTED_VALUE"""),7.0)</f>
        <v>7</v>
      </c>
      <c r="E270" s="3">
        <f>IFERROR(__xludf.DUMMYFUNCTION("""COMPUTED_VALUE"""),47.0)</f>
        <v>47</v>
      </c>
      <c r="F270" s="3">
        <f>IFERROR(__xludf.DUMMYFUNCTION("""COMPUTED_VALUE"""),98.0)</f>
        <v>98</v>
      </c>
      <c r="G270" s="3">
        <f>IFERROR(__xludf.DUMMYFUNCTION("""COMPUTED_VALUE"""),67.0)</f>
        <v>67</v>
      </c>
      <c r="H270" s="3"/>
      <c r="I270" s="3">
        <f t="shared" ref="I270:M270" si="270">if(not(isblank(C270)),IFERROR(MATCH(VLOOKUP(C270,$A:$A,1,FALSE),$A:$A,0),),)</f>
        <v>99</v>
      </c>
      <c r="J270" s="3">
        <f t="shared" si="270"/>
        <v>72</v>
      </c>
      <c r="K270" s="3">
        <f t="shared" si="270"/>
        <v>26</v>
      </c>
      <c r="L270" s="3">
        <f t="shared" si="270"/>
        <v>64</v>
      </c>
      <c r="M270" s="3">
        <f t="shared" si="270"/>
        <v>73</v>
      </c>
      <c r="N270" s="3"/>
      <c r="O270" s="3"/>
      <c r="P270" s="3">
        <v>8.0</v>
      </c>
      <c r="Q270" s="3">
        <v>86.0</v>
      </c>
      <c r="R270" s="3">
        <v>46.0</v>
      </c>
      <c r="S270" s="3">
        <v>64.0</v>
      </c>
      <c r="T270" s="3">
        <v>57.0</v>
      </c>
      <c r="U270" s="3"/>
      <c r="V270" s="3"/>
      <c r="W270" s="3"/>
      <c r="X270" s="3"/>
      <c r="Y270" s="3"/>
      <c r="Z270" s="3"/>
      <c r="AA270" s="3"/>
      <c r="AB270" s="3"/>
      <c r="AC270" s="3"/>
      <c r="AD270" s="3">
        <f t="shared" si="3"/>
        <v>99</v>
      </c>
      <c r="AE270" s="3"/>
      <c r="AF270" s="3"/>
      <c r="AG270" s="3"/>
      <c r="AH270" s="3">
        <f t="shared" si="4"/>
        <v>86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>
      <c r="A271" s="9"/>
      <c r="B271" s="4" t="s">
        <v>240</v>
      </c>
      <c r="C271" s="3">
        <f>IFERROR(__xludf.DUMMYFUNCTION("IFERROR(SPLIT(B271,"" ""),)"),63.0)</f>
        <v>63</v>
      </c>
      <c r="D271" s="3">
        <f>IFERROR(__xludf.DUMMYFUNCTION("""COMPUTED_VALUE"""),81.0)</f>
        <v>81</v>
      </c>
      <c r="E271" s="3">
        <f>IFERROR(__xludf.DUMMYFUNCTION("""COMPUTED_VALUE"""),37.0)</f>
        <v>37</v>
      </c>
      <c r="F271" s="3">
        <f>IFERROR(__xludf.DUMMYFUNCTION("""COMPUTED_VALUE"""),91.0)</f>
        <v>91</v>
      </c>
      <c r="G271" s="3">
        <f>IFERROR(__xludf.DUMMYFUNCTION("""COMPUTED_VALUE"""),35.0)</f>
        <v>35</v>
      </c>
      <c r="H271" s="3"/>
      <c r="I271" s="3">
        <f t="shared" ref="I271:M271" si="271">if(not(isblank(C271)),IFERROR(MATCH(VLOOKUP(C271,$A:$A,1,FALSE),$A:$A,0),),)</f>
        <v>56</v>
      </c>
      <c r="J271" s="3">
        <f t="shared" si="271"/>
        <v>80</v>
      </c>
      <c r="K271" s="3">
        <f t="shared" si="271"/>
        <v>23</v>
      </c>
      <c r="L271" s="3">
        <f t="shared" si="271"/>
        <v>57</v>
      </c>
      <c r="M271" s="3">
        <f t="shared" si="271"/>
        <v>6</v>
      </c>
      <c r="N271" s="3"/>
      <c r="O271" s="3"/>
      <c r="P271" s="3">
        <v>76.0</v>
      </c>
      <c r="Q271" s="3">
        <v>52.0</v>
      </c>
      <c r="R271" s="3">
        <v>75.0</v>
      </c>
      <c r="S271" s="3">
        <v>73.0</v>
      </c>
      <c r="T271" s="3">
        <v>6.0</v>
      </c>
      <c r="U271" s="3"/>
      <c r="V271" s="3"/>
      <c r="W271" s="3"/>
      <c r="X271" s="3"/>
      <c r="Y271" s="3"/>
      <c r="Z271" s="3"/>
      <c r="AA271" s="3"/>
      <c r="AB271" s="3"/>
      <c r="AC271" s="3"/>
      <c r="AD271" s="3">
        <f t="shared" si="3"/>
        <v>80</v>
      </c>
      <c r="AE271" s="3"/>
      <c r="AF271" s="3"/>
      <c r="AG271" s="3"/>
      <c r="AH271" s="3">
        <f t="shared" si="4"/>
        <v>76</v>
      </c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>
      <c r="A272" s="9"/>
      <c r="B272" s="3"/>
      <c r="C272" s="3" t="str">
        <f>IFERROR(__xludf.DUMMYFUNCTION("IFERROR(SPLIT(B272,"" ""),)"),"")</f>
        <v/>
      </c>
      <c r="D272" s="3"/>
      <c r="E272" s="3"/>
      <c r="F272" s="3"/>
      <c r="G272" s="3"/>
      <c r="H272" s="3"/>
      <c r="I272" s="3" t="str">
        <f t="shared" ref="I272:M272" si="272">if(not(isblank(C272)),IFERROR(MATCH(VLOOKUP(C272,$A:$A,1,FALSE),$A:$A,0),),)</f>
        <v/>
      </c>
      <c r="J272" s="3" t="str">
        <f t="shared" si="272"/>
        <v/>
      </c>
      <c r="K272" s="3" t="str">
        <f t="shared" si="272"/>
        <v/>
      </c>
      <c r="L272" s="3" t="str">
        <f t="shared" si="272"/>
        <v/>
      </c>
      <c r="M272" s="3" t="str">
        <f t="shared" si="272"/>
        <v/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 t="str">
        <f t="shared" si="3"/>
        <v/>
      </c>
      <c r="AE272" s="3"/>
      <c r="AF272" s="3"/>
      <c r="AG272" s="3"/>
      <c r="AH272" s="3" t="str">
        <f t="shared" si="4"/>
        <v/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>
      <c r="A273" s="9"/>
      <c r="B273" s="4" t="s">
        <v>241</v>
      </c>
      <c r="C273" s="3">
        <f>IFERROR(__xludf.DUMMYFUNCTION("IFERROR(SPLIT(B273,"" ""),)"),78.0)</f>
        <v>78</v>
      </c>
      <c r="D273" s="3">
        <f>IFERROR(__xludf.DUMMYFUNCTION("""COMPUTED_VALUE"""),56.0)</f>
        <v>56</v>
      </c>
      <c r="E273" s="3">
        <f>IFERROR(__xludf.DUMMYFUNCTION("""COMPUTED_VALUE"""),29.0)</f>
        <v>29</v>
      </c>
      <c r="F273" s="3">
        <f>IFERROR(__xludf.DUMMYFUNCTION("""COMPUTED_VALUE"""),50.0)</f>
        <v>50</v>
      </c>
      <c r="G273" s="3">
        <f>IFERROR(__xludf.DUMMYFUNCTION("""COMPUTED_VALUE"""),32.0)</f>
        <v>32</v>
      </c>
      <c r="H273" s="3"/>
      <c r="I273" s="3">
        <f t="shared" ref="I273:M273" si="273">if(not(isblank(C273)),IFERROR(MATCH(VLOOKUP(C273,$A:$A,1,FALSE),$A:$A,0),),)</f>
        <v>67</v>
      </c>
      <c r="J273" s="3">
        <f t="shared" si="273"/>
        <v>86</v>
      </c>
      <c r="K273" s="3">
        <f t="shared" si="273"/>
        <v>85</v>
      </c>
      <c r="L273" s="3">
        <f t="shared" si="273"/>
        <v>63</v>
      </c>
      <c r="M273" s="3">
        <f t="shared" si="273"/>
        <v>91</v>
      </c>
      <c r="N273" s="3"/>
      <c r="O273" s="3"/>
      <c r="P273" s="3">
        <f t="array" ref="P273:T277">TRANSPOSE(I273:M277)</f>
        <v>67</v>
      </c>
      <c r="Q273" s="3">
        <v>62.0</v>
      </c>
      <c r="R273" s="3">
        <v>92.0</v>
      </c>
      <c r="S273" s="3">
        <v>78.0</v>
      </c>
      <c r="T273" s="3">
        <v>21.0</v>
      </c>
      <c r="U273" s="3"/>
      <c r="V273" s="3"/>
      <c r="W273" s="3"/>
      <c r="X273" s="3">
        <f t="array" ref="X273">SUM(IF(I273:M277&gt;$AP$3,C273:G277,))*$AP$4</f>
        <v>74479</v>
      </c>
      <c r="Y273" s="3"/>
      <c r="Z273" s="3"/>
      <c r="AA273" s="3"/>
      <c r="AB273" s="10">
        <f t="array" ref="AB273">SUM(IF(I273:M277&gt;$AS$3,C273:G277,))*$AS$4</f>
        <v>26936</v>
      </c>
      <c r="AC273" s="3"/>
      <c r="AD273" s="3">
        <f t="shared" si="3"/>
        <v>91</v>
      </c>
      <c r="AE273" s="3"/>
      <c r="AF273" s="3"/>
      <c r="AG273" s="3"/>
      <c r="AH273" s="3">
        <f t="shared" si="4"/>
        <v>92</v>
      </c>
      <c r="AI273" s="3"/>
      <c r="AJ273" s="3">
        <f>min(AD273:AH277)</f>
        <v>86</v>
      </c>
      <c r="AK273" s="3"/>
      <c r="AL273" s="3"/>
      <c r="AM273" s="3"/>
      <c r="AN273" s="3"/>
      <c r="AO273" s="3"/>
      <c r="AP273" s="3"/>
      <c r="AQ273" s="3"/>
      <c r="AR273" s="3"/>
      <c r="AS273" s="3"/>
    </row>
    <row r="274">
      <c r="A274" s="9"/>
      <c r="B274" s="4" t="s">
        <v>242</v>
      </c>
      <c r="C274" s="3">
        <f>IFERROR(__xludf.DUMMYFUNCTION("IFERROR(SPLIT(B274,"" ""),)"),79.0)</f>
        <v>79</v>
      </c>
      <c r="D274" s="3">
        <f>IFERROR(__xludf.DUMMYFUNCTION("""COMPUTED_VALUE"""),92.0)</f>
        <v>92</v>
      </c>
      <c r="E274" s="3">
        <f>IFERROR(__xludf.DUMMYFUNCTION("""COMPUTED_VALUE"""),38.0)</f>
        <v>38</v>
      </c>
      <c r="F274" s="3">
        <f>IFERROR(__xludf.DUMMYFUNCTION("""COMPUTED_VALUE"""),49.0)</f>
        <v>49</v>
      </c>
      <c r="G274" s="3">
        <f>IFERROR(__xludf.DUMMYFUNCTION("""COMPUTED_VALUE"""),45.0)</f>
        <v>45</v>
      </c>
      <c r="H274" s="3"/>
      <c r="I274" s="3">
        <f t="shared" ref="I274:M274" si="274">if(not(isblank(C274)),IFERROR(MATCH(VLOOKUP(C274,$A:$A,1,FALSE),$A:$A,0),),)</f>
        <v>62</v>
      </c>
      <c r="J274" s="3">
        <f t="shared" si="274"/>
        <v>10</v>
      </c>
      <c r="K274" s="3">
        <f t="shared" si="274"/>
        <v>89</v>
      </c>
      <c r="L274" s="3">
        <f t="shared" si="274"/>
        <v>81</v>
      </c>
      <c r="M274" s="3">
        <f t="shared" si="274"/>
        <v>97</v>
      </c>
      <c r="N274" s="3"/>
      <c r="O274" s="3"/>
      <c r="P274" s="3">
        <v>86.0</v>
      </c>
      <c r="Q274" s="3">
        <v>10.0</v>
      </c>
      <c r="R274" s="3">
        <v>27.0</v>
      </c>
      <c r="S274" s="3">
        <v>40.0</v>
      </c>
      <c r="T274" s="3">
        <v>20.0</v>
      </c>
      <c r="U274" s="3"/>
      <c r="V274" s="3"/>
      <c r="W274" s="3"/>
      <c r="X274" s="3"/>
      <c r="Y274" s="3"/>
      <c r="Z274" s="3"/>
      <c r="AA274" s="3"/>
      <c r="AB274" s="3"/>
      <c r="AC274" s="3"/>
      <c r="AD274" s="3">
        <f t="shared" si="3"/>
        <v>97</v>
      </c>
      <c r="AE274" s="3"/>
      <c r="AF274" s="3"/>
      <c r="AG274" s="3"/>
      <c r="AH274" s="3">
        <f t="shared" si="4"/>
        <v>86</v>
      </c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>
      <c r="A275" s="9"/>
      <c r="B275" s="4" t="s">
        <v>243</v>
      </c>
      <c r="C275" s="3">
        <f>IFERROR(__xludf.DUMMYFUNCTION("IFERROR(SPLIT(B275,"" ""),)"),70.0)</f>
        <v>70</v>
      </c>
      <c r="D275" s="3">
        <f>IFERROR(__xludf.DUMMYFUNCTION("""COMPUTED_VALUE"""),80.0)</f>
        <v>80</v>
      </c>
      <c r="E275" s="3">
        <f>IFERROR(__xludf.DUMMYFUNCTION("""COMPUTED_VALUE"""),76.0)</f>
        <v>76</v>
      </c>
      <c r="F275" s="3">
        <f>IFERROR(__xludf.DUMMYFUNCTION("""COMPUTED_VALUE"""),86.0)</f>
        <v>86</v>
      </c>
      <c r="G275" s="3">
        <f>IFERROR(__xludf.DUMMYFUNCTION("""COMPUTED_VALUE"""),64.0)</f>
        <v>64</v>
      </c>
      <c r="H275" s="3"/>
      <c r="I275" s="3">
        <f t="shared" ref="I275:M275" si="275">if(not(isblank(C275)),IFERROR(MATCH(VLOOKUP(C275,$A:$A,1,FALSE),$A:$A,0),),)</f>
        <v>92</v>
      </c>
      <c r="J275" s="3">
        <f t="shared" si="275"/>
        <v>27</v>
      </c>
      <c r="K275" s="3">
        <f t="shared" si="275"/>
        <v>33</v>
      </c>
      <c r="L275" s="3">
        <f t="shared" si="275"/>
        <v>96</v>
      </c>
      <c r="M275" s="3">
        <f t="shared" si="275"/>
        <v>51</v>
      </c>
      <c r="N275" s="3"/>
      <c r="O275" s="3"/>
      <c r="P275" s="3">
        <v>85.0</v>
      </c>
      <c r="Q275" s="3">
        <v>89.0</v>
      </c>
      <c r="R275" s="3">
        <v>33.0</v>
      </c>
      <c r="S275" s="3">
        <v>32.0</v>
      </c>
      <c r="T275" s="3">
        <v>95.0</v>
      </c>
      <c r="U275" s="3"/>
      <c r="V275" s="3"/>
      <c r="W275" s="3"/>
      <c r="X275" s="3"/>
      <c r="Y275" s="3"/>
      <c r="Z275" s="3"/>
      <c r="AA275" s="3"/>
      <c r="AB275" s="3"/>
      <c r="AC275" s="3"/>
      <c r="AD275" s="3">
        <f t="shared" si="3"/>
        <v>96</v>
      </c>
      <c r="AE275" s="3"/>
      <c r="AF275" s="3"/>
      <c r="AG275" s="3"/>
      <c r="AH275" s="3">
        <f t="shared" si="4"/>
        <v>95</v>
      </c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>
      <c r="A276" s="9"/>
      <c r="B276" s="4" t="s">
        <v>244</v>
      </c>
      <c r="C276" s="3">
        <f>IFERROR(__xludf.DUMMYFUNCTION("IFERROR(SPLIT(B276,"" ""),)"),53.0)</f>
        <v>53</v>
      </c>
      <c r="D276" s="3">
        <f>IFERROR(__xludf.DUMMYFUNCTION("""COMPUTED_VALUE"""),22.0)</f>
        <v>22</v>
      </c>
      <c r="E276" s="3">
        <f>IFERROR(__xludf.DUMMYFUNCTION("""COMPUTED_VALUE"""),20.0)</f>
        <v>20</v>
      </c>
      <c r="F276" s="3">
        <f>IFERROR(__xludf.DUMMYFUNCTION("""COMPUTED_VALUE"""),66.0)</f>
        <v>66</v>
      </c>
      <c r="G276" s="3">
        <f>IFERROR(__xludf.DUMMYFUNCTION("""COMPUTED_VALUE"""),60.0)</f>
        <v>60</v>
      </c>
      <c r="H276" s="3"/>
      <c r="I276" s="3">
        <f t="shared" ref="I276:M276" si="276">if(not(isblank(C276)),IFERROR(MATCH(VLOOKUP(C276,$A:$A,1,FALSE),$A:$A,0),),)</f>
        <v>78</v>
      </c>
      <c r="J276" s="3">
        <f t="shared" si="276"/>
        <v>40</v>
      </c>
      <c r="K276" s="3">
        <f t="shared" si="276"/>
        <v>32</v>
      </c>
      <c r="L276" s="3">
        <f t="shared" si="276"/>
        <v>88</v>
      </c>
      <c r="M276" s="3">
        <f t="shared" si="276"/>
        <v>99</v>
      </c>
      <c r="N276" s="3"/>
      <c r="O276" s="3"/>
      <c r="P276" s="3">
        <v>63.0</v>
      </c>
      <c r="Q276" s="3">
        <v>81.0</v>
      </c>
      <c r="R276" s="3">
        <v>96.0</v>
      </c>
      <c r="S276" s="3">
        <v>88.0</v>
      </c>
      <c r="T276" s="3">
        <v>16.0</v>
      </c>
      <c r="U276" s="3"/>
      <c r="V276" s="3"/>
      <c r="W276" s="3"/>
      <c r="X276" s="3"/>
      <c r="Y276" s="3"/>
      <c r="Z276" s="3"/>
      <c r="AA276" s="3"/>
      <c r="AB276" s="3"/>
      <c r="AC276" s="3"/>
      <c r="AD276" s="3">
        <f t="shared" si="3"/>
        <v>99</v>
      </c>
      <c r="AE276" s="3"/>
      <c r="AF276" s="3"/>
      <c r="AG276" s="3"/>
      <c r="AH276" s="3">
        <f t="shared" si="4"/>
        <v>96</v>
      </c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>
      <c r="A277" s="9"/>
      <c r="B277" s="4" t="s">
        <v>245</v>
      </c>
      <c r="C277" s="3">
        <f>IFERROR(__xludf.DUMMYFUNCTION("IFERROR(SPLIT(B277,"" ""),)"),77.0)</f>
        <v>77</v>
      </c>
      <c r="D277" s="3">
        <f>IFERROR(__xludf.DUMMYFUNCTION("""COMPUTED_VALUE"""),25.0)</f>
        <v>25</v>
      </c>
      <c r="E277" s="3">
        <f>IFERROR(__xludf.DUMMYFUNCTION("""COMPUTED_VALUE"""),84.0)</f>
        <v>84</v>
      </c>
      <c r="F277" s="3">
        <f>IFERROR(__xludf.DUMMYFUNCTION("""COMPUTED_VALUE"""),93.0)</f>
        <v>93</v>
      </c>
      <c r="G277" s="3">
        <f>IFERROR(__xludf.DUMMYFUNCTION("""COMPUTED_VALUE"""),88.0)</f>
        <v>88</v>
      </c>
      <c r="H277" s="3"/>
      <c r="I277" s="3">
        <f t="shared" ref="I277:M277" si="277">if(not(isblank(C277)),IFERROR(MATCH(VLOOKUP(C277,$A:$A,1,FALSE),$A:$A,0),),)</f>
        <v>21</v>
      </c>
      <c r="J277" s="3">
        <f t="shared" si="277"/>
        <v>20</v>
      </c>
      <c r="K277" s="3">
        <f t="shared" si="277"/>
        <v>95</v>
      </c>
      <c r="L277" s="3">
        <f t="shared" si="277"/>
        <v>16</v>
      </c>
      <c r="M277" s="3">
        <f t="shared" si="277"/>
        <v>82</v>
      </c>
      <c r="N277" s="3"/>
      <c r="O277" s="3"/>
      <c r="P277" s="3">
        <v>91.0</v>
      </c>
      <c r="Q277" s="3">
        <v>97.0</v>
      </c>
      <c r="R277" s="3">
        <v>51.0</v>
      </c>
      <c r="S277" s="3">
        <v>99.0</v>
      </c>
      <c r="T277" s="3">
        <v>82.0</v>
      </c>
      <c r="U277" s="3"/>
      <c r="V277" s="3"/>
      <c r="W277" s="3"/>
      <c r="X277" s="3"/>
      <c r="Y277" s="3"/>
      <c r="Z277" s="3"/>
      <c r="AA277" s="3"/>
      <c r="AB277" s="3"/>
      <c r="AC277" s="3"/>
      <c r="AD277" s="3">
        <f t="shared" si="3"/>
        <v>95</v>
      </c>
      <c r="AE277" s="3"/>
      <c r="AF277" s="3"/>
      <c r="AG277" s="3"/>
      <c r="AH277" s="3">
        <f t="shared" si="4"/>
        <v>99</v>
      </c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>
      <c r="A278" s="9"/>
      <c r="B278" s="3"/>
      <c r="C278" s="3" t="str">
        <f>IFERROR(__xludf.DUMMYFUNCTION("IFERROR(SPLIT(B278,"" ""),)"),"")</f>
        <v/>
      </c>
      <c r="D278" s="3"/>
      <c r="E278" s="3"/>
      <c r="F278" s="3"/>
      <c r="G278" s="3"/>
      <c r="H278" s="3"/>
      <c r="I278" s="3" t="str">
        <f t="shared" ref="I278:M278" si="278">if(not(isblank(C278)),IFERROR(MATCH(VLOOKUP(C278,$A:$A,1,FALSE),$A:$A,0),),)</f>
        <v/>
      </c>
      <c r="J278" s="3" t="str">
        <f t="shared" si="278"/>
        <v/>
      </c>
      <c r="K278" s="3" t="str">
        <f t="shared" si="278"/>
        <v/>
      </c>
      <c r="L278" s="3" t="str">
        <f t="shared" si="278"/>
        <v/>
      </c>
      <c r="M278" s="3" t="str">
        <f t="shared" si="278"/>
        <v/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 t="str">
        <f t="shared" si="3"/>
        <v/>
      </c>
      <c r="AE278" s="3"/>
      <c r="AF278" s="3"/>
      <c r="AG278" s="3"/>
      <c r="AH278" s="3" t="str">
        <f t="shared" si="4"/>
        <v/>
      </c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>
      <c r="A279" s="9"/>
      <c r="B279" s="4" t="s">
        <v>246</v>
      </c>
      <c r="C279" s="3">
        <f>IFERROR(__xludf.DUMMYFUNCTION("IFERROR(SPLIT(B279,"" ""),)"),83.0)</f>
        <v>83</v>
      </c>
      <c r="D279" s="3">
        <f>IFERROR(__xludf.DUMMYFUNCTION("""COMPUTED_VALUE"""),64.0)</f>
        <v>64</v>
      </c>
      <c r="E279" s="3">
        <f>IFERROR(__xludf.DUMMYFUNCTION("""COMPUTED_VALUE"""),56.0)</f>
        <v>56</v>
      </c>
      <c r="F279" s="3">
        <f>IFERROR(__xludf.DUMMYFUNCTION("""COMPUTED_VALUE"""),13.0)</f>
        <v>13</v>
      </c>
      <c r="G279" s="3">
        <f>IFERROR(__xludf.DUMMYFUNCTION("""COMPUTED_VALUE"""),88.0)</f>
        <v>88</v>
      </c>
      <c r="H279" s="3"/>
      <c r="I279" s="3">
        <f t="shared" ref="I279:M279" si="279">if(not(isblank(C279)),IFERROR(MATCH(VLOOKUP(C279,$A:$A,1,FALSE),$A:$A,0),),)</f>
        <v>13</v>
      </c>
      <c r="J279" s="3">
        <f t="shared" si="279"/>
        <v>51</v>
      </c>
      <c r="K279" s="3">
        <f t="shared" si="279"/>
        <v>86</v>
      </c>
      <c r="L279" s="3">
        <f t="shared" si="279"/>
        <v>7</v>
      </c>
      <c r="M279" s="3">
        <f t="shared" si="279"/>
        <v>82</v>
      </c>
      <c r="N279" s="3"/>
      <c r="O279" s="3"/>
      <c r="P279" s="3">
        <f t="array" ref="P279:T283">TRANSPOSE(I279:M283)</f>
        <v>13</v>
      </c>
      <c r="Q279" s="3">
        <v>56.0</v>
      </c>
      <c r="R279" s="3">
        <v>72.0</v>
      </c>
      <c r="S279" s="3">
        <v>37.0</v>
      </c>
      <c r="T279" s="3">
        <v>69.0</v>
      </c>
      <c r="U279" s="3"/>
      <c r="V279" s="3"/>
      <c r="W279" s="3"/>
      <c r="X279" s="3">
        <f t="array" ref="X279">SUM(IF(I279:M283&gt;$AP$3,C279:G283,))*$AP$4</f>
        <v>77745</v>
      </c>
      <c r="Y279" s="3"/>
      <c r="Z279" s="3"/>
      <c r="AA279" s="3"/>
      <c r="AB279" s="10">
        <f t="array" ref="AB279">SUM(IF(I279:M283&gt;$AS$3,C279:G283,))*$AS$4</f>
        <v>17360</v>
      </c>
      <c r="AC279" s="3"/>
      <c r="AD279" s="3">
        <f t="shared" si="3"/>
        <v>86</v>
      </c>
      <c r="AE279" s="3"/>
      <c r="AF279" s="3"/>
      <c r="AG279" s="3"/>
      <c r="AH279" s="3">
        <f t="shared" si="4"/>
        <v>72</v>
      </c>
      <c r="AI279" s="3"/>
      <c r="AJ279" s="3">
        <f>min(AD279:AH283)</f>
        <v>72</v>
      </c>
      <c r="AK279" s="3"/>
      <c r="AL279" s="3"/>
      <c r="AM279" s="3"/>
      <c r="AN279" s="3"/>
      <c r="AO279" s="3"/>
      <c r="AP279" s="3"/>
      <c r="AQ279" s="3"/>
      <c r="AR279" s="3"/>
      <c r="AS279" s="3"/>
    </row>
    <row r="280">
      <c r="A280" s="9"/>
      <c r="B280" s="4" t="s">
        <v>247</v>
      </c>
      <c r="C280" s="3">
        <f>IFERROR(__xludf.DUMMYFUNCTION("IFERROR(SPLIT(B280,"" ""),)"),63.0)</f>
        <v>63</v>
      </c>
      <c r="D280" s="3">
        <f>IFERROR(__xludf.DUMMYFUNCTION("""COMPUTED_VALUE"""),25.0)</f>
        <v>25</v>
      </c>
      <c r="E280" s="3">
        <f>IFERROR(__xludf.DUMMYFUNCTION("""COMPUTED_VALUE"""),65.0)</f>
        <v>65</v>
      </c>
      <c r="F280" s="3">
        <f>IFERROR(__xludf.DUMMYFUNCTION("""COMPUTED_VALUE"""),1.0)</f>
        <v>1</v>
      </c>
      <c r="G280" s="3">
        <f>IFERROR(__xludf.DUMMYFUNCTION("""COMPUTED_VALUE"""),45.0)</f>
        <v>45</v>
      </c>
      <c r="H280" s="3"/>
      <c r="I280" s="3">
        <f t="shared" ref="I280:M280" si="280">if(not(isblank(C280)),IFERROR(MATCH(VLOOKUP(C280,$A:$A,1,FALSE),$A:$A,0),),)</f>
        <v>56</v>
      </c>
      <c r="J280" s="3">
        <f t="shared" si="280"/>
        <v>20</v>
      </c>
      <c r="K280" s="3">
        <f t="shared" si="280"/>
        <v>52</v>
      </c>
      <c r="L280" s="3">
        <f t="shared" si="280"/>
        <v>14</v>
      </c>
      <c r="M280" s="3">
        <f t="shared" si="280"/>
        <v>97</v>
      </c>
      <c r="N280" s="3"/>
      <c r="O280" s="3"/>
      <c r="P280" s="3">
        <v>51.0</v>
      </c>
      <c r="Q280" s="3">
        <v>20.0</v>
      </c>
      <c r="R280" s="3">
        <v>30.0</v>
      </c>
      <c r="S280" s="3">
        <v>84.0</v>
      </c>
      <c r="T280" s="3">
        <v>65.0</v>
      </c>
      <c r="U280" s="3"/>
      <c r="V280" s="3"/>
      <c r="W280" s="3"/>
      <c r="X280" s="3"/>
      <c r="Y280" s="3"/>
      <c r="Z280" s="3"/>
      <c r="AA280" s="3"/>
      <c r="AB280" s="3"/>
      <c r="AC280" s="3"/>
      <c r="AD280" s="3">
        <f t="shared" si="3"/>
        <v>97</v>
      </c>
      <c r="AE280" s="3"/>
      <c r="AF280" s="3"/>
      <c r="AG280" s="3"/>
      <c r="AH280" s="3">
        <f t="shared" si="4"/>
        <v>84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>
      <c r="A281" s="9"/>
      <c r="B281" s="4" t="s">
        <v>248</v>
      </c>
      <c r="C281" s="3">
        <f>IFERROR(__xludf.DUMMYFUNCTION("IFERROR(SPLIT(B281,"" ""),)"),7.0)</f>
        <v>7</v>
      </c>
      <c r="D281" s="3">
        <f>IFERROR(__xludf.DUMMYFUNCTION("""COMPUTED_VALUE"""),61.0)</f>
        <v>61</v>
      </c>
      <c r="E281" s="3">
        <f>IFERROR(__xludf.DUMMYFUNCTION("""COMPUTED_VALUE"""),57.0)</f>
        <v>57</v>
      </c>
      <c r="F281" s="3">
        <f>IFERROR(__xludf.DUMMYFUNCTION("""COMPUTED_VALUE"""),37.0)</f>
        <v>37</v>
      </c>
      <c r="G281" s="3">
        <f>IFERROR(__xludf.DUMMYFUNCTION("""COMPUTED_VALUE"""),75.0)</f>
        <v>75</v>
      </c>
      <c r="H281" s="3"/>
      <c r="I281" s="3">
        <f t="shared" ref="I281:M281" si="281">if(not(isblank(C281)),IFERROR(MATCH(VLOOKUP(C281,$A:$A,1,FALSE),$A:$A,0),),)</f>
        <v>72</v>
      </c>
      <c r="J281" s="3">
        <f t="shared" si="281"/>
        <v>30</v>
      </c>
      <c r="K281" s="3">
        <f t="shared" si="281"/>
        <v>42</v>
      </c>
      <c r="L281" s="3">
        <f t="shared" si="281"/>
        <v>23</v>
      </c>
      <c r="M281" s="3">
        <f t="shared" si="281"/>
        <v>98</v>
      </c>
      <c r="N281" s="3"/>
      <c r="O281" s="3"/>
      <c r="P281" s="3">
        <v>86.0</v>
      </c>
      <c r="Q281" s="3">
        <v>52.0</v>
      </c>
      <c r="R281" s="3">
        <v>42.0</v>
      </c>
      <c r="S281" s="3">
        <v>95.0</v>
      </c>
      <c r="T281" s="3">
        <v>91.0</v>
      </c>
      <c r="U281" s="3"/>
      <c r="V281" s="3"/>
      <c r="W281" s="3"/>
      <c r="X281" s="3"/>
      <c r="Y281" s="3"/>
      <c r="Z281" s="3"/>
      <c r="AA281" s="3"/>
      <c r="AB281" s="3"/>
      <c r="AC281" s="3"/>
      <c r="AD281" s="3">
        <f t="shared" si="3"/>
        <v>98</v>
      </c>
      <c r="AE281" s="3"/>
      <c r="AF281" s="3"/>
      <c r="AG281" s="3"/>
      <c r="AH281" s="3">
        <f t="shared" si="4"/>
        <v>95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>
      <c r="A282" s="9"/>
      <c r="B282" s="4" t="s">
        <v>249</v>
      </c>
      <c r="C282" s="3">
        <f>IFERROR(__xludf.DUMMYFUNCTION("IFERROR(SPLIT(B282,"" ""),)"),58.0)</f>
        <v>58</v>
      </c>
      <c r="D282" s="3">
        <f>IFERROR(__xludf.DUMMYFUNCTION("""COMPUTED_VALUE"""),96.0)</f>
        <v>96</v>
      </c>
      <c r="E282" s="3">
        <f>IFERROR(__xludf.DUMMYFUNCTION("""COMPUTED_VALUE"""),84.0)</f>
        <v>84</v>
      </c>
      <c r="F282" s="3">
        <f>IFERROR(__xludf.DUMMYFUNCTION("""COMPUTED_VALUE"""),91.0)</f>
        <v>91</v>
      </c>
      <c r="G282" s="3">
        <f>IFERROR(__xludf.DUMMYFUNCTION("""COMPUTED_VALUE"""),28.0)</f>
        <v>28</v>
      </c>
      <c r="H282" s="3"/>
      <c r="I282" s="3">
        <f t="shared" ref="I282:M282" si="282">if(not(isblank(C282)),IFERROR(MATCH(VLOOKUP(C282,$A:$A,1,FALSE),$A:$A,0),),)</f>
        <v>37</v>
      </c>
      <c r="J282" s="3">
        <f t="shared" si="282"/>
        <v>84</v>
      </c>
      <c r="K282" s="3">
        <f t="shared" si="282"/>
        <v>95</v>
      </c>
      <c r="L282" s="3">
        <f t="shared" si="282"/>
        <v>57</v>
      </c>
      <c r="M282" s="3">
        <f t="shared" si="282"/>
        <v>75</v>
      </c>
      <c r="N282" s="3"/>
      <c r="O282" s="3"/>
      <c r="P282" s="3">
        <v>7.0</v>
      </c>
      <c r="Q282" s="3">
        <v>14.0</v>
      </c>
      <c r="R282" s="3">
        <v>23.0</v>
      </c>
      <c r="S282" s="3">
        <v>57.0</v>
      </c>
      <c r="T282" s="3">
        <v>93.0</v>
      </c>
      <c r="U282" s="3"/>
      <c r="V282" s="3"/>
      <c r="W282" s="3"/>
      <c r="X282" s="3"/>
      <c r="Y282" s="3"/>
      <c r="Z282" s="3"/>
      <c r="AA282" s="3"/>
      <c r="AB282" s="3"/>
      <c r="AC282" s="3"/>
      <c r="AD282" s="3">
        <f t="shared" si="3"/>
        <v>95</v>
      </c>
      <c r="AE282" s="3"/>
      <c r="AF282" s="3"/>
      <c r="AG282" s="3"/>
      <c r="AH282" s="3">
        <f t="shared" si="4"/>
        <v>93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>
      <c r="A283" s="9"/>
      <c r="B283" s="4" t="s">
        <v>250</v>
      </c>
      <c r="C283" s="3">
        <f>IFERROR(__xludf.DUMMYFUNCTION("IFERROR(SPLIT(B283,"" ""),)"),43.0)</f>
        <v>43</v>
      </c>
      <c r="D283" s="3">
        <f>IFERROR(__xludf.DUMMYFUNCTION("""COMPUTED_VALUE"""),69.0)</f>
        <v>69</v>
      </c>
      <c r="E283" s="3">
        <f>IFERROR(__xludf.DUMMYFUNCTION("""COMPUTED_VALUE"""),32.0)</f>
        <v>32</v>
      </c>
      <c r="F283" s="3">
        <f>IFERROR(__xludf.DUMMYFUNCTION("""COMPUTED_VALUE"""),74.0)</f>
        <v>74</v>
      </c>
      <c r="G283" s="3">
        <f>IFERROR(__xludf.DUMMYFUNCTION("""COMPUTED_VALUE"""),99.0)</f>
        <v>99</v>
      </c>
      <c r="H283" s="3"/>
      <c r="I283" s="3">
        <f t="shared" ref="I283:M283" si="283">if(not(isblank(C283)),IFERROR(MATCH(VLOOKUP(C283,$A:$A,1,FALSE),$A:$A,0),),)</f>
        <v>69</v>
      </c>
      <c r="J283" s="3">
        <f t="shared" si="283"/>
        <v>65</v>
      </c>
      <c r="K283" s="3">
        <f t="shared" si="283"/>
        <v>91</v>
      </c>
      <c r="L283" s="3">
        <f t="shared" si="283"/>
        <v>93</v>
      </c>
      <c r="M283" s="3">
        <f t="shared" si="283"/>
        <v>9</v>
      </c>
      <c r="N283" s="3"/>
      <c r="O283" s="3"/>
      <c r="P283" s="3">
        <v>82.0</v>
      </c>
      <c r="Q283" s="3">
        <v>97.0</v>
      </c>
      <c r="R283" s="3">
        <v>98.0</v>
      </c>
      <c r="S283" s="3">
        <v>75.0</v>
      </c>
      <c r="T283" s="3">
        <v>9.0</v>
      </c>
      <c r="U283" s="3"/>
      <c r="V283" s="3"/>
      <c r="W283" s="3"/>
      <c r="X283" s="3"/>
      <c r="Y283" s="3"/>
      <c r="Z283" s="3"/>
      <c r="AA283" s="3"/>
      <c r="AB283" s="3"/>
      <c r="AC283" s="3"/>
      <c r="AD283" s="3">
        <f t="shared" si="3"/>
        <v>93</v>
      </c>
      <c r="AE283" s="3"/>
      <c r="AF283" s="3"/>
      <c r="AG283" s="3"/>
      <c r="AH283" s="3">
        <f t="shared" si="4"/>
        <v>98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>
      <c r="A284" s="9"/>
      <c r="B284" s="3"/>
      <c r="C284" s="3" t="str">
        <f>IFERROR(__xludf.DUMMYFUNCTION("IFERROR(SPLIT(B284,"" ""),)"),"")</f>
        <v/>
      </c>
      <c r="D284" s="3"/>
      <c r="E284" s="3"/>
      <c r="F284" s="3"/>
      <c r="G284" s="3"/>
      <c r="H284" s="3"/>
      <c r="I284" s="3" t="str">
        <f t="shared" ref="I284:M284" si="284">if(not(isblank(C284)),IFERROR(MATCH(VLOOKUP(C284,$A:$A,1,FALSE),$A:$A,0),),)</f>
        <v/>
      </c>
      <c r="J284" s="3" t="str">
        <f t="shared" si="284"/>
        <v/>
      </c>
      <c r="K284" s="3" t="str">
        <f t="shared" si="284"/>
        <v/>
      </c>
      <c r="L284" s="3" t="str">
        <f t="shared" si="284"/>
        <v/>
      </c>
      <c r="M284" s="3" t="str">
        <f t="shared" si="284"/>
        <v/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 t="str">
        <f t="shared" si="3"/>
        <v/>
      </c>
      <c r="AE284" s="3"/>
      <c r="AF284" s="3"/>
      <c r="AG284" s="3"/>
      <c r="AH284" s="3" t="str">
        <f t="shared" si="4"/>
        <v/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>
      <c r="A285" s="9"/>
      <c r="B285" s="4" t="s">
        <v>251</v>
      </c>
      <c r="C285" s="3">
        <f>IFERROR(__xludf.DUMMYFUNCTION("IFERROR(SPLIT(B285,"" ""),)"),39.0)</f>
        <v>39</v>
      </c>
      <c r="D285" s="3">
        <f>IFERROR(__xludf.DUMMYFUNCTION("""COMPUTED_VALUE"""),54.0)</f>
        <v>54</v>
      </c>
      <c r="E285" s="3">
        <f>IFERROR(__xludf.DUMMYFUNCTION("""COMPUTED_VALUE"""),73.0)</f>
        <v>73</v>
      </c>
      <c r="F285" s="3">
        <f>IFERROR(__xludf.DUMMYFUNCTION("""COMPUTED_VALUE"""),61.0)</f>
        <v>61</v>
      </c>
      <c r="G285" s="3">
        <f>IFERROR(__xludf.DUMMYFUNCTION("""COMPUTED_VALUE"""),46.0)</f>
        <v>46</v>
      </c>
      <c r="H285" s="3"/>
      <c r="I285" s="3">
        <f t="shared" ref="I285:M285" si="285">if(not(isblank(C285)),IFERROR(MATCH(VLOOKUP(C285,$A:$A,1,FALSE),$A:$A,0),),)</f>
        <v>41</v>
      </c>
      <c r="J285" s="3">
        <f t="shared" si="285"/>
        <v>68</v>
      </c>
      <c r="K285" s="3">
        <f t="shared" si="285"/>
        <v>3</v>
      </c>
      <c r="L285" s="3">
        <f t="shared" si="285"/>
        <v>30</v>
      </c>
      <c r="M285" s="3">
        <f t="shared" si="285"/>
        <v>54</v>
      </c>
      <c r="N285" s="3"/>
      <c r="O285" s="3"/>
      <c r="P285" s="3">
        <f t="array" ref="P285:T289">TRANSPOSE(I285:M289)</f>
        <v>41</v>
      </c>
      <c r="Q285" s="3">
        <v>99.0</v>
      </c>
      <c r="R285" s="3">
        <v>66.0</v>
      </c>
      <c r="S285" s="3">
        <v>37.0</v>
      </c>
      <c r="T285" s="3">
        <v>86.0</v>
      </c>
      <c r="U285" s="3"/>
      <c r="V285" s="3"/>
      <c r="W285" s="3"/>
      <c r="X285" s="3">
        <f t="array" ref="X285">SUM(IF(I285:M289&gt;$AP$3,C285:G289,))*$AP$4</f>
        <v>59072</v>
      </c>
      <c r="Y285" s="3"/>
      <c r="Z285" s="3"/>
      <c r="AA285" s="3"/>
      <c r="AB285" s="10">
        <f t="array" ref="AB285">SUM(IF(I285:M289&gt;$AS$3,C285:G289,))*$AS$4</f>
        <v>5488</v>
      </c>
      <c r="AC285" s="3"/>
      <c r="AD285" s="3">
        <f t="shared" si="3"/>
        <v>68</v>
      </c>
      <c r="AE285" s="3"/>
      <c r="AF285" s="3"/>
      <c r="AG285" s="3"/>
      <c r="AH285" s="3">
        <f t="shared" si="4"/>
        <v>99</v>
      </c>
      <c r="AI285" s="3"/>
      <c r="AJ285" s="3">
        <f>min(AD285:AH289)</f>
        <v>68</v>
      </c>
      <c r="AK285" s="3"/>
      <c r="AL285" s="3"/>
      <c r="AM285" s="3"/>
      <c r="AN285" s="3"/>
      <c r="AO285" s="3"/>
      <c r="AP285" s="3"/>
      <c r="AQ285" s="3"/>
      <c r="AR285" s="3"/>
      <c r="AS285" s="3"/>
    </row>
    <row r="286">
      <c r="A286" s="9"/>
      <c r="B286" s="4" t="s">
        <v>252</v>
      </c>
      <c r="C286" s="3">
        <f>IFERROR(__xludf.DUMMYFUNCTION("IFERROR(SPLIT(B286,"" ""),)"),60.0)</f>
        <v>60</v>
      </c>
      <c r="D286" s="3">
        <f>IFERROR(__xludf.DUMMYFUNCTION("""COMPUTED_VALUE"""),44.0)</f>
        <v>44</v>
      </c>
      <c r="E286" s="3">
        <f>IFERROR(__xludf.DUMMYFUNCTION("""COMPUTED_VALUE"""),71.0)</f>
        <v>71</v>
      </c>
      <c r="F286" s="3">
        <f>IFERROR(__xludf.DUMMYFUNCTION("""COMPUTED_VALUE"""),33.0)</f>
        <v>33</v>
      </c>
      <c r="G286" s="3">
        <f>IFERROR(__xludf.DUMMYFUNCTION("""COMPUTED_VALUE"""),89.0)</f>
        <v>89</v>
      </c>
      <c r="H286" s="3"/>
      <c r="I286" s="3">
        <f t="shared" ref="I286:M286" si="286">if(not(isblank(C286)),IFERROR(MATCH(VLOOKUP(C286,$A:$A,1,FALSE),$A:$A,0),),)</f>
        <v>99</v>
      </c>
      <c r="J286" s="3">
        <f t="shared" si="286"/>
        <v>22</v>
      </c>
      <c r="K286" s="3">
        <f t="shared" si="286"/>
        <v>35</v>
      </c>
      <c r="L286" s="3">
        <f t="shared" si="286"/>
        <v>11</v>
      </c>
      <c r="M286" s="3">
        <f t="shared" si="286"/>
        <v>76</v>
      </c>
      <c r="N286" s="3"/>
      <c r="O286" s="3"/>
      <c r="P286" s="3">
        <v>68.0</v>
      </c>
      <c r="Q286" s="3">
        <v>22.0</v>
      </c>
      <c r="R286" s="3">
        <v>73.0</v>
      </c>
      <c r="S286" s="3">
        <v>34.0</v>
      </c>
      <c r="T286" s="3">
        <v>43.0</v>
      </c>
      <c r="U286" s="3"/>
      <c r="V286" s="3"/>
      <c r="W286" s="3"/>
      <c r="X286" s="3"/>
      <c r="Y286" s="3"/>
      <c r="Z286" s="3"/>
      <c r="AA286" s="3"/>
      <c r="AB286" s="3"/>
      <c r="AC286" s="3"/>
      <c r="AD286" s="3">
        <f t="shared" si="3"/>
        <v>99</v>
      </c>
      <c r="AE286" s="3"/>
      <c r="AF286" s="3"/>
      <c r="AG286" s="3"/>
      <c r="AH286" s="3">
        <f t="shared" si="4"/>
        <v>73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>
      <c r="A287" s="9"/>
      <c r="B287" s="4" t="s">
        <v>253</v>
      </c>
      <c r="C287" s="3">
        <f>IFERROR(__xludf.DUMMYFUNCTION("IFERROR(SPLIT(B287,"" ""),)"),4.0)</f>
        <v>4</v>
      </c>
      <c r="D287" s="3">
        <f>IFERROR(__xludf.DUMMYFUNCTION("""COMPUTED_VALUE"""),67.0)</f>
        <v>67</v>
      </c>
      <c r="E287" s="3">
        <f>IFERROR(__xludf.DUMMYFUNCTION("""COMPUTED_VALUE"""),10.0)</f>
        <v>10</v>
      </c>
      <c r="F287" s="3">
        <f>IFERROR(__xludf.DUMMYFUNCTION("""COMPUTED_VALUE"""),2.0)</f>
        <v>2</v>
      </c>
      <c r="G287" s="3">
        <f>IFERROR(__xludf.DUMMYFUNCTION("""COMPUTED_VALUE"""),96.0)</f>
        <v>96</v>
      </c>
      <c r="H287" s="3"/>
      <c r="I287" s="3">
        <f t="shared" ref="I287:M287" si="287">if(not(isblank(C287)),IFERROR(MATCH(VLOOKUP(C287,$A:$A,1,FALSE),$A:$A,0),),)</f>
        <v>66</v>
      </c>
      <c r="J287" s="3">
        <f t="shared" si="287"/>
        <v>73</v>
      </c>
      <c r="K287" s="3">
        <f t="shared" si="287"/>
        <v>47</v>
      </c>
      <c r="L287" s="3">
        <f t="shared" si="287"/>
        <v>44</v>
      </c>
      <c r="M287" s="3">
        <f t="shared" si="287"/>
        <v>84</v>
      </c>
      <c r="N287" s="3"/>
      <c r="O287" s="3"/>
      <c r="P287" s="3">
        <v>3.0</v>
      </c>
      <c r="Q287" s="3">
        <v>35.0</v>
      </c>
      <c r="R287" s="3">
        <v>47.0</v>
      </c>
      <c r="S287" s="3">
        <v>32.0</v>
      </c>
      <c r="T287" s="3">
        <v>89.0</v>
      </c>
      <c r="U287" s="3"/>
      <c r="V287" s="3"/>
      <c r="W287" s="3"/>
      <c r="X287" s="3"/>
      <c r="Y287" s="3"/>
      <c r="Z287" s="3"/>
      <c r="AA287" s="3"/>
      <c r="AB287" s="3"/>
      <c r="AC287" s="3"/>
      <c r="AD287" s="3">
        <f t="shared" si="3"/>
        <v>84</v>
      </c>
      <c r="AE287" s="3"/>
      <c r="AF287" s="3"/>
      <c r="AG287" s="3"/>
      <c r="AH287" s="3">
        <f t="shared" si="4"/>
        <v>89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>
      <c r="A288" s="9"/>
      <c r="B288" s="4" t="s">
        <v>254</v>
      </c>
      <c r="C288" s="3">
        <f>IFERROR(__xludf.DUMMYFUNCTION("IFERROR(SPLIT(B288,"" ""),)"),58.0)</f>
        <v>58</v>
      </c>
      <c r="D288" s="3">
        <f>IFERROR(__xludf.DUMMYFUNCTION("""COMPUTED_VALUE"""),8.0)</f>
        <v>8</v>
      </c>
      <c r="E288" s="3">
        <f>IFERROR(__xludf.DUMMYFUNCTION("""COMPUTED_VALUE"""),20.0)</f>
        <v>20</v>
      </c>
      <c r="F288" s="3">
        <f>IFERROR(__xludf.DUMMYFUNCTION("""COMPUTED_VALUE"""),68.0)</f>
        <v>68</v>
      </c>
      <c r="G288" s="3">
        <f>IFERROR(__xludf.DUMMYFUNCTION("""COMPUTED_VALUE"""),93.0)</f>
        <v>93</v>
      </c>
      <c r="H288" s="3"/>
      <c r="I288" s="3">
        <f t="shared" ref="I288:M288" si="288">if(not(isblank(C288)),IFERROR(MATCH(VLOOKUP(C288,$A:$A,1,FALSE),$A:$A,0),),)</f>
        <v>37</v>
      </c>
      <c r="J288" s="3">
        <f t="shared" si="288"/>
        <v>34</v>
      </c>
      <c r="K288" s="3">
        <f t="shared" si="288"/>
        <v>32</v>
      </c>
      <c r="L288" s="3">
        <f t="shared" si="288"/>
        <v>70</v>
      </c>
      <c r="M288" s="3">
        <f t="shared" si="288"/>
        <v>16</v>
      </c>
      <c r="N288" s="3"/>
      <c r="O288" s="3"/>
      <c r="P288" s="3">
        <v>30.0</v>
      </c>
      <c r="Q288" s="3">
        <v>11.0</v>
      </c>
      <c r="R288" s="3">
        <v>44.0</v>
      </c>
      <c r="S288" s="3">
        <v>70.0</v>
      </c>
      <c r="T288" s="3">
        <v>77.0</v>
      </c>
      <c r="U288" s="3"/>
      <c r="V288" s="3"/>
      <c r="W288" s="3"/>
      <c r="X288" s="3"/>
      <c r="Y288" s="3"/>
      <c r="Z288" s="3"/>
      <c r="AA288" s="3"/>
      <c r="AB288" s="3"/>
      <c r="AC288" s="3"/>
      <c r="AD288" s="3">
        <f t="shared" si="3"/>
        <v>70</v>
      </c>
      <c r="AE288" s="3"/>
      <c r="AF288" s="3"/>
      <c r="AG288" s="3"/>
      <c r="AH288" s="3">
        <f t="shared" si="4"/>
        <v>77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>
      <c r="A289" s="9"/>
      <c r="B289" s="4" t="s">
        <v>255</v>
      </c>
      <c r="C289" s="3">
        <f>IFERROR(__xludf.DUMMYFUNCTION("IFERROR(SPLIT(B289,"" ""),)"),56.0)</f>
        <v>56</v>
      </c>
      <c r="D289" s="3">
        <f>IFERROR(__xludf.DUMMYFUNCTION("""COMPUTED_VALUE"""),17.0)</f>
        <v>17</v>
      </c>
      <c r="E289" s="3">
        <f>IFERROR(__xludf.DUMMYFUNCTION("""COMPUTED_VALUE"""),38.0)</f>
        <v>38</v>
      </c>
      <c r="F289" s="3">
        <f>IFERROR(__xludf.DUMMYFUNCTION("""COMPUTED_VALUE"""),94.0)</f>
        <v>94</v>
      </c>
      <c r="G289" s="3">
        <f>IFERROR(__xludf.DUMMYFUNCTION("""COMPUTED_VALUE"""),34.0)</f>
        <v>34</v>
      </c>
      <c r="H289" s="3"/>
      <c r="I289" s="3">
        <f t="shared" ref="I289:M289" si="289">if(not(isblank(C289)),IFERROR(MATCH(VLOOKUP(C289,$A:$A,1,FALSE),$A:$A,0),),)</f>
        <v>86</v>
      </c>
      <c r="J289" s="3">
        <f t="shared" si="289"/>
        <v>43</v>
      </c>
      <c r="K289" s="3">
        <f t="shared" si="289"/>
        <v>89</v>
      </c>
      <c r="L289" s="3">
        <f t="shared" si="289"/>
        <v>77</v>
      </c>
      <c r="M289" s="3">
        <f t="shared" si="289"/>
        <v>36</v>
      </c>
      <c r="N289" s="3"/>
      <c r="O289" s="3"/>
      <c r="P289" s="3">
        <v>54.0</v>
      </c>
      <c r="Q289" s="3">
        <v>76.0</v>
      </c>
      <c r="R289" s="3">
        <v>84.0</v>
      </c>
      <c r="S289" s="3">
        <v>16.0</v>
      </c>
      <c r="T289" s="3">
        <v>36.0</v>
      </c>
      <c r="U289" s="3"/>
      <c r="V289" s="3"/>
      <c r="W289" s="3"/>
      <c r="X289" s="3"/>
      <c r="Y289" s="3"/>
      <c r="Z289" s="3"/>
      <c r="AA289" s="3"/>
      <c r="AB289" s="3"/>
      <c r="AC289" s="3"/>
      <c r="AD289" s="3">
        <f t="shared" si="3"/>
        <v>89</v>
      </c>
      <c r="AE289" s="3"/>
      <c r="AF289" s="3"/>
      <c r="AG289" s="3"/>
      <c r="AH289" s="3">
        <f t="shared" si="4"/>
        <v>84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>
      <c r="A290" s="9"/>
      <c r="B290" s="3"/>
      <c r="C290" s="3" t="str">
        <f>IFERROR(__xludf.DUMMYFUNCTION("IFERROR(SPLIT(B290,"" ""),)"),"")</f>
        <v/>
      </c>
      <c r="D290" s="3"/>
      <c r="E290" s="3"/>
      <c r="F290" s="3"/>
      <c r="G290" s="3"/>
      <c r="H290" s="3"/>
      <c r="I290" s="3" t="str">
        <f t="shared" ref="I290:M290" si="290">if(not(isblank(C290)),IFERROR(MATCH(VLOOKUP(C290,$A:$A,1,FALSE),$A:$A,0),),)</f>
        <v/>
      </c>
      <c r="J290" s="3" t="str">
        <f t="shared" si="290"/>
        <v/>
      </c>
      <c r="K290" s="3" t="str">
        <f t="shared" si="290"/>
        <v/>
      </c>
      <c r="L290" s="3" t="str">
        <f t="shared" si="290"/>
        <v/>
      </c>
      <c r="M290" s="3" t="str">
        <f t="shared" si="290"/>
        <v/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 t="str">
        <f t="shared" si="3"/>
        <v/>
      </c>
      <c r="AE290" s="3"/>
      <c r="AF290" s="3"/>
      <c r="AG290" s="3"/>
      <c r="AH290" s="3" t="str">
        <f t="shared" si="4"/>
        <v/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>
      <c r="A291" s="9"/>
      <c r="B291" s="4" t="s">
        <v>256</v>
      </c>
      <c r="C291" s="3">
        <f>IFERROR(__xludf.DUMMYFUNCTION("IFERROR(SPLIT(B291,"" ""),)"),89.0)</f>
        <v>89</v>
      </c>
      <c r="D291" s="3">
        <f>IFERROR(__xludf.DUMMYFUNCTION("""COMPUTED_VALUE"""),59.0)</f>
        <v>59</v>
      </c>
      <c r="E291" s="3">
        <f>IFERROR(__xludf.DUMMYFUNCTION("""COMPUTED_VALUE"""),36.0)</f>
        <v>36</v>
      </c>
      <c r="F291" s="3">
        <f>IFERROR(__xludf.DUMMYFUNCTION("""COMPUTED_VALUE"""),31.0)</f>
        <v>31</v>
      </c>
      <c r="G291" s="3">
        <f>IFERROR(__xludf.DUMMYFUNCTION("""COMPUTED_VALUE"""),94.0)</f>
        <v>94</v>
      </c>
      <c r="H291" s="3"/>
      <c r="I291" s="3">
        <f t="shared" ref="I291:M291" si="291">if(not(isblank(C291)),IFERROR(MATCH(VLOOKUP(C291,$A:$A,1,FALSE),$A:$A,0),),)</f>
        <v>76</v>
      </c>
      <c r="J291" s="3">
        <f t="shared" si="291"/>
        <v>17</v>
      </c>
      <c r="K291" s="3">
        <f t="shared" si="291"/>
        <v>15</v>
      </c>
      <c r="L291" s="3">
        <f t="shared" si="291"/>
        <v>55</v>
      </c>
      <c r="M291" s="3">
        <f t="shared" si="291"/>
        <v>77</v>
      </c>
      <c r="N291" s="3"/>
      <c r="O291" s="3"/>
      <c r="P291" s="3">
        <f t="array" ref="P291:T295">TRANSPOSE(I291:M295)</f>
        <v>76</v>
      </c>
      <c r="Q291" s="3">
        <v>57.0</v>
      </c>
      <c r="R291" s="3">
        <v>9.0</v>
      </c>
      <c r="S291" s="3">
        <v>81.0</v>
      </c>
      <c r="T291" s="3">
        <v>44.0</v>
      </c>
      <c r="U291" s="3"/>
      <c r="V291" s="3"/>
      <c r="W291" s="3"/>
      <c r="X291" s="3">
        <f t="array" ref="X291">SUM(IF(I291:M295&gt;$AP$3,C291:G295,))*$AP$4</f>
        <v>55948</v>
      </c>
      <c r="Y291" s="3"/>
      <c r="Z291" s="3"/>
      <c r="AA291" s="3"/>
      <c r="AB291" s="10">
        <f t="array" ref="AB291">SUM(IF(I291:M295&gt;$AS$3,C291:G295,))*$AS$4</f>
        <v>4536</v>
      </c>
      <c r="AC291" s="3"/>
      <c r="AD291" s="3">
        <f t="shared" si="3"/>
        <v>77</v>
      </c>
      <c r="AE291" s="3"/>
      <c r="AF291" s="3"/>
      <c r="AG291" s="3"/>
      <c r="AH291" s="3">
        <f t="shared" si="4"/>
        <v>81</v>
      </c>
      <c r="AI291" s="3"/>
      <c r="AJ291" s="3">
        <f>min(AD291:AH295)</f>
        <v>43</v>
      </c>
      <c r="AK291" s="3"/>
      <c r="AL291" s="3"/>
      <c r="AM291" s="3"/>
      <c r="AN291" s="3"/>
      <c r="AO291" s="3"/>
      <c r="AP291" s="3"/>
      <c r="AQ291" s="3"/>
      <c r="AR291" s="3"/>
      <c r="AS291" s="3"/>
    </row>
    <row r="292">
      <c r="A292" s="9"/>
      <c r="B292" s="4" t="s">
        <v>257</v>
      </c>
      <c r="C292" s="3">
        <f>IFERROR(__xludf.DUMMYFUNCTION("IFERROR(SPLIT(B292,"" ""),)"),91.0)</f>
        <v>91</v>
      </c>
      <c r="D292" s="3">
        <f>IFERROR(__xludf.DUMMYFUNCTION("""COMPUTED_VALUE"""),34.0)</f>
        <v>34</v>
      </c>
      <c r="E292" s="3">
        <f>IFERROR(__xludf.DUMMYFUNCTION("""COMPUTED_VALUE"""),83.0)</f>
        <v>83</v>
      </c>
      <c r="F292" s="3">
        <f>IFERROR(__xludf.DUMMYFUNCTION("""COMPUTED_VALUE"""),55.0)</f>
        <v>55</v>
      </c>
      <c r="G292" s="3">
        <f>IFERROR(__xludf.DUMMYFUNCTION("""COMPUTED_VALUE"""),54.0)</f>
        <v>54</v>
      </c>
      <c r="H292" s="3"/>
      <c r="I292" s="3">
        <f t="shared" ref="I292:M292" si="292">if(not(isblank(C292)),IFERROR(MATCH(VLOOKUP(C292,$A:$A,1,FALSE),$A:$A,0),),)</f>
        <v>57</v>
      </c>
      <c r="J292" s="3">
        <f t="shared" si="292"/>
        <v>36</v>
      </c>
      <c r="K292" s="3">
        <f t="shared" si="292"/>
        <v>13</v>
      </c>
      <c r="L292" s="3">
        <f t="shared" si="292"/>
        <v>19</v>
      </c>
      <c r="M292" s="3">
        <f t="shared" si="292"/>
        <v>68</v>
      </c>
      <c r="N292" s="3"/>
      <c r="O292" s="3"/>
      <c r="P292" s="3">
        <v>17.0</v>
      </c>
      <c r="Q292" s="3">
        <v>36.0</v>
      </c>
      <c r="R292" s="3">
        <v>8.0</v>
      </c>
      <c r="S292" s="3">
        <v>11.0</v>
      </c>
      <c r="T292" s="3">
        <v>51.0</v>
      </c>
      <c r="U292" s="3"/>
      <c r="V292" s="3"/>
      <c r="W292" s="3"/>
      <c r="X292" s="3"/>
      <c r="Y292" s="3"/>
      <c r="Z292" s="3"/>
      <c r="AA292" s="3"/>
      <c r="AB292" s="3"/>
      <c r="AC292" s="3"/>
      <c r="AD292" s="3">
        <f t="shared" si="3"/>
        <v>68</v>
      </c>
      <c r="AE292" s="3"/>
      <c r="AF292" s="3"/>
      <c r="AG292" s="3"/>
      <c r="AH292" s="3">
        <f t="shared" si="4"/>
        <v>51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>
      <c r="A293" s="9"/>
      <c r="B293" s="4" t="s">
        <v>258</v>
      </c>
      <c r="C293" s="3">
        <f>IFERROR(__xludf.DUMMYFUNCTION("IFERROR(SPLIT(B293,"" ""),)"),99.0)</f>
        <v>99</v>
      </c>
      <c r="D293" s="3">
        <f>IFERROR(__xludf.DUMMYFUNCTION("""COMPUTED_VALUE"""),40.0)</f>
        <v>40</v>
      </c>
      <c r="E293" s="3">
        <f>IFERROR(__xludf.DUMMYFUNCTION("""COMPUTED_VALUE"""),30.0)</f>
        <v>30</v>
      </c>
      <c r="F293" s="3">
        <f>IFERROR(__xludf.DUMMYFUNCTION("""COMPUTED_VALUE"""),56.0)</f>
        <v>56</v>
      </c>
      <c r="G293" s="3">
        <f>IFERROR(__xludf.DUMMYFUNCTION("""COMPUTED_VALUE"""),11.0)</f>
        <v>11</v>
      </c>
      <c r="H293" s="3"/>
      <c r="I293" s="3">
        <f t="shared" ref="I293:M293" si="293">if(not(isblank(C293)),IFERROR(MATCH(VLOOKUP(C293,$A:$A,1,FALSE),$A:$A,0),),)</f>
        <v>9</v>
      </c>
      <c r="J293" s="3">
        <f t="shared" si="293"/>
        <v>8</v>
      </c>
      <c r="K293" s="3">
        <f t="shared" si="293"/>
        <v>12</v>
      </c>
      <c r="L293" s="3">
        <f t="shared" si="293"/>
        <v>86</v>
      </c>
      <c r="M293" s="3">
        <f t="shared" si="293"/>
        <v>102</v>
      </c>
      <c r="N293" s="3"/>
      <c r="O293" s="3"/>
      <c r="P293" s="3">
        <v>15.0</v>
      </c>
      <c r="Q293" s="3">
        <v>13.0</v>
      </c>
      <c r="R293" s="3">
        <v>12.0</v>
      </c>
      <c r="S293" s="3">
        <v>4.0</v>
      </c>
      <c r="T293" s="3">
        <v>43.0</v>
      </c>
      <c r="U293" s="3"/>
      <c r="V293" s="3"/>
      <c r="W293" s="3"/>
      <c r="X293" s="3"/>
      <c r="Y293" s="3"/>
      <c r="Z293" s="3"/>
      <c r="AA293" s="3"/>
      <c r="AB293" s="3"/>
      <c r="AC293" s="3"/>
      <c r="AD293" s="3">
        <f t="shared" si="3"/>
        <v>102</v>
      </c>
      <c r="AE293" s="3"/>
      <c r="AF293" s="3"/>
      <c r="AG293" s="3"/>
      <c r="AH293" s="3">
        <f t="shared" si="4"/>
        <v>43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>
      <c r="A294" s="9"/>
      <c r="B294" s="4" t="s">
        <v>259</v>
      </c>
      <c r="C294" s="3">
        <f>IFERROR(__xludf.DUMMYFUNCTION("IFERROR(SPLIT(B294,"" ""),)"),49.0)</f>
        <v>49</v>
      </c>
      <c r="D294" s="3">
        <f>IFERROR(__xludf.DUMMYFUNCTION("""COMPUTED_VALUE"""),33.0)</f>
        <v>33</v>
      </c>
      <c r="E294" s="3">
        <f>IFERROR(__xludf.DUMMYFUNCTION("""COMPUTED_VALUE"""),42.0)</f>
        <v>42</v>
      </c>
      <c r="F294" s="3">
        <f>IFERROR(__xludf.DUMMYFUNCTION("""COMPUTED_VALUE"""),39.0)</f>
        <v>39</v>
      </c>
      <c r="G294" s="3">
        <f>IFERROR(__xludf.DUMMYFUNCTION("""COMPUTED_VALUE"""),70.0)</f>
        <v>70</v>
      </c>
      <c r="H294" s="3"/>
      <c r="I294" s="3">
        <f t="shared" ref="I294:M294" si="294">if(not(isblank(C294)),IFERROR(MATCH(VLOOKUP(C294,$A:$A,1,FALSE),$A:$A,0),),)</f>
        <v>81</v>
      </c>
      <c r="J294" s="3">
        <f t="shared" si="294"/>
        <v>11</v>
      </c>
      <c r="K294" s="3">
        <f t="shared" si="294"/>
        <v>4</v>
      </c>
      <c r="L294" s="3">
        <f t="shared" si="294"/>
        <v>41</v>
      </c>
      <c r="M294" s="3">
        <f t="shared" si="294"/>
        <v>92</v>
      </c>
      <c r="N294" s="3"/>
      <c r="O294" s="3"/>
      <c r="P294" s="3">
        <v>55.0</v>
      </c>
      <c r="Q294" s="3">
        <v>19.0</v>
      </c>
      <c r="R294" s="3">
        <v>86.0</v>
      </c>
      <c r="S294" s="3">
        <v>41.0</v>
      </c>
      <c r="T294" s="3">
        <v>20.0</v>
      </c>
      <c r="U294" s="3"/>
      <c r="V294" s="3"/>
      <c r="W294" s="3"/>
      <c r="X294" s="3"/>
      <c r="Y294" s="3"/>
      <c r="Z294" s="3"/>
      <c r="AA294" s="3"/>
      <c r="AB294" s="3"/>
      <c r="AC294" s="3"/>
      <c r="AD294" s="3">
        <f t="shared" si="3"/>
        <v>92</v>
      </c>
      <c r="AE294" s="3"/>
      <c r="AF294" s="3"/>
      <c r="AG294" s="3"/>
      <c r="AH294" s="3">
        <f t="shared" si="4"/>
        <v>86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>
      <c r="A295" s="9"/>
      <c r="B295" s="4" t="s">
        <v>260</v>
      </c>
      <c r="C295" s="3">
        <f>IFERROR(__xludf.DUMMYFUNCTION("IFERROR(SPLIT(B295,"" ""),)"),2.0)</f>
        <v>2</v>
      </c>
      <c r="D295" s="3">
        <f>IFERROR(__xludf.DUMMYFUNCTION("""COMPUTED_VALUE"""),64.0)</f>
        <v>64</v>
      </c>
      <c r="E295" s="3">
        <f>IFERROR(__xludf.DUMMYFUNCTION("""COMPUTED_VALUE"""),17.0)</f>
        <v>17</v>
      </c>
      <c r="F295" s="3">
        <f>IFERROR(__xludf.DUMMYFUNCTION("""COMPUTED_VALUE"""),25.0)</f>
        <v>25</v>
      </c>
      <c r="G295" s="3">
        <f>IFERROR(__xludf.DUMMYFUNCTION("""COMPUTED_VALUE"""),87.0)</f>
        <v>87</v>
      </c>
      <c r="H295" s="3"/>
      <c r="I295" s="3">
        <f t="shared" ref="I295:M295" si="295">if(not(isblank(C295)),IFERROR(MATCH(VLOOKUP(C295,$A:$A,1,FALSE),$A:$A,0),),)</f>
        <v>44</v>
      </c>
      <c r="J295" s="3">
        <f t="shared" si="295"/>
        <v>51</v>
      </c>
      <c r="K295" s="3">
        <f t="shared" si="295"/>
        <v>43</v>
      </c>
      <c r="L295" s="3">
        <f t="shared" si="295"/>
        <v>20</v>
      </c>
      <c r="M295" s="3">
        <f t="shared" si="295"/>
        <v>71</v>
      </c>
      <c r="N295" s="3"/>
      <c r="O295" s="3"/>
      <c r="P295" s="3">
        <v>77.0</v>
      </c>
      <c r="Q295" s="3">
        <v>68.0</v>
      </c>
      <c r="R295" s="3">
        <v>102.0</v>
      </c>
      <c r="S295" s="3">
        <v>92.0</v>
      </c>
      <c r="T295" s="3">
        <v>71.0</v>
      </c>
      <c r="U295" s="3"/>
      <c r="V295" s="3"/>
      <c r="W295" s="3"/>
      <c r="X295" s="3"/>
      <c r="Y295" s="3"/>
      <c r="Z295" s="3"/>
      <c r="AA295" s="3"/>
      <c r="AB295" s="3"/>
      <c r="AC295" s="3"/>
      <c r="AD295" s="3">
        <f t="shared" si="3"/>
        <v>71</v>
      </c>
      <c r="AE295" s="3"/>
      <c r="AF295" s="3"/>
      <c r="AG295" s="3"/>
      <c r="AH295" s="3">
        <f t="shared" si="4"/>
        <v>102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>
      <c r="A296" s="9"/>
      <c r="B296" s="3"/>
      <c r="C296" s="3" t="str">
        <f>IFERROR(__xludf.DUMMYFUNCTION("IFERROR(SPLIT(B296,"" ""),)"),"")</f>
        <v/>
      </c>
      <c r="D296" s="3"/>
      <c r="E296" s="3"/>
      <c r="F296" s="3"/>
      <c r="G296" s="3"/>
      <c r="H296" s="3"/>
      <c r="I296" s="3" t="str">
        <f t="shared" ref="I296:M296" si="296">if(not(isblank(C296)),IFERROR(MATCH(VLOOKUP(C296,$A:$A,1,FALSE),$A:$A,0),),)</f>
        <v/>
      </c>
      <c r="J296" s="3" t="str">
        <f t="shared" si="296"/>
        <v/>
      </c>
      <c r="K296" s="3" t="str">
        <f t="shared" si="296"/>
        <v/>
      </c>
      <c r="L296" s="3" t="str">
        <f t="shared" si="296"/>
        <v/>
      </c>
      <c r="M296" s="3" t="str">
        <f t="shared" si="296"/>
        <v/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 t="str">
        <f t="shared" si="3"/>
        <v/>
      </c>
      <c r="AE296" s="3"/>
      <c r="AF296" s="3"/>
      <c r="AG296" s="3"/>
      <c r="AH296" s="3" t="str">
        <f t="shared" si="4"/>
        <v/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>
      <c r="A297" s="9"/>
      <c r="B297" s="4" t="s">
        <v>261</v>
      </c>
      <c r="C297" s="3">
        <f>IFERROR(__xludf.DUMMYFUNCTION("IFERROR(SPLIT(B297,"" ""),)"),25.0)</f>
        <v>25</v>
      </c>
      <c r="D297" s="3">
        <f>IFERROR(__xludf.DUMMYFUNCTION("""COMPUTED_VALUE"""),97.0)</f>
        <v>97</v>
      </c>
      <c r="E297" s="3">
        <f>IFERROR(__xludf.DUMMYFUNCTION("""COMPUTED_VALUE"""),2.0)</f>
        <v>2</v>
      </c>
      <c r="F297" s="3">
        <f>IFERROR(__xludf.DUMMYFUNCTION("""COMPUTED_VALUE"""),45.0)</f>
        <v>45</v>
      </c>
      <c r="G297" s="3">
        <f>IFERROR(__xludf.DUMMYFUNCTION("""COMPUTED_VALUE"""),93.0)</f>
        <v>93</v>
      </c>
      <c r="H297" s="3"/>
      <c r="I297" s="3">
        <f t="shared" ref="I297:M297" si="297">if(not(isblank(C297)),IFERROR(MATCH(VLOOKUP(C297,$A:$A,1,FALSE),$A:$A,0),),)</f>
        <v>20</v>
      </c>
      <c r="J297" s="3">
        <f t="shared" si="297"/>
        <v>87</v>
      </c>
      <c r="K297" s="3">
        <f t="shared" si="297"/>
        <v>44</v>
      </c>
      <c r="L297" s="3">
        <f t="shared" si="297"/>
        <v>97</v>
      </c>
      <c r="M297" s="3">
        <f t="shared" si="297"/>
        <v>16</v>
      </c>
      <c r="N297" s="3"/>
      <c r="O297" s="3"/>
      <c r="P297" s="3">
        <f t="array" ref="P297:T301">TRANSPOSE(I297:M301)</f>
        <v>20</v>
      </c>
      <c r="Q297" s="3">
        <v>82.0</v>
      </c>
      <c r="R297" s="3">
        <v>73.0</v>
      </c>
      <c r="S297" s="3">
        <v>29.0</v>
      </c>
      <c r="T297" s="3">
        <v>12.0</v>
      </c>
      <c r="U297" s="3"/>
      <c r="V297" s="3"/>
      <c r="W297" s="3"/>
      <c r="X297" s="3">
        <f t="array" ref="X297">SUM(IF(I297:M301&gt;$AP$3,C297:G301,))*$AP$4</f>
        <v>61841</v>
      </c>
      <c r="Y297" s="3"/>
      <c r="Z297" s="3"/>
      <c r="AA297" s="3"/>
      <c r="AB297" s="10">
        <f t="array" ref="AB297">SUM(IF(I297:M301&gt;$AS$3,C297:G301,))*$AS$4</f>
        <v>11872</v>
      </c>
      <c r="AC297" s="3"/>
      <c r="AD297" s="3">
        <f t="shared" si="3"/>
        <v>97</v>
      </c>
      <c r="AE297" s="3"/>
      <c r="AF297" s="3"/>
      <c r="AG297" s="3"/>
      <c r="AH297" s="3">
        <f t="shared" si="4"/>
        <v>82</v>
      </c>
      <c r="AI297" s="3"/>
      <c r="AJ297" s="3">
        <f>min(AD297:AH301)</f>
        <v>53</v>
      </c>
      <c r="AK297" s="3"/>
      <c r="AL297" s="3"/>
      <c r="AM297" s="3"/>
      <c r="AN297" s="3"/>
      <c r="AO297" s="3"/>
      <c r="AP297" s="3"/>
      <c r="AQ297" s="3"/>
      <c r="AR297" s="3"/>
      <c r="AS297" s="3"/>
    </row>
    <row r="298">
      <c r="A298" s="9"/>
      <c r="B298" s="4" t="s">
        <v>262</v>
      </c>
      <c r="C298" s="3">
        <f>IFERROR(__xludf.DUMMYFUNCTION("IFERROR(SPLIT(B298,"" ""),)"),88.0)</f>
        <v>88</v>
      </c>
      <c r="D298" s="3">
        <f>IFERROR(__xludf.DUMMYFUNCTION("""COMPUTED_VALUE"""),92.0)</f>
        <v>92</v>
      </c>
      <c r="E298" s="3">
        <f>IFERROR(__xludf.DUMMYFUNCTION("""COMPUTED_VALUE"""),78.0)</f>
        <v>78</v>
      </c>
      <c r="F298" s="3">
        <f>IFERROR(__xludf.DUMMYFUNCTION("""COMPUTED_VALUE"""),32.0)</f>
        <v>32</v>
      </c>
      <c r="G298" s="3">
        <f>IFERROR(__xludf.DUMMYFUNCTION("""COMPUTED_VALUE"""),69.0)</f>
        <v>69</v>
      </c>
      <c r="H298" s="3"/>
      <c r="I298" s="3">
        <f t="shared" ref="I298:M298" si="298">if(not(isblank(C298)),IFERROR(MATCH(VLOOKUP(C298,$A:$A,1,FALSE),$A:$A,0),),)</f>
        <v>82</v>
      </c>
      <c r="J298" s="3">
        <f t="shared" si="298"/>
        <v>10</v>
      </c>
      <c r="K298" s="3">
        <f t="shared" si="298"/>
        <v>67</v>
      </c>
      <c r="L298" s="3">
        <f t="shared" si="298"/>
        <v>91</v>
      </c>
      <c r="M298" s="3">
        <f t="shared" si="298"/>
        <v>65</v>
      </c>
      <c r="N298" s="3"/>
      <c r="O298" s="3"/>
      <c r="P298" s="3">
        <v>87.0</v>
      </c>
      <c r="Q298" s="3">
        <v>10.0</v>
      </c>
      <c r="R298" s="3">
        <v>83.0</v>
      </c>
      <c r="S298" s="3">
        <v>8.0</v>
      </c>
      <c r="T298" s="3">
        <v>89.0</v>
      </c>
      <c r="U298" s="3"/>
      <c r="V298" s="3"/>
      <c r="W298" s="3"/>
      <c r="X298" s="3"/>
      <c r="Y298" s="3"/>
      <c r="Z298" s="3"/>
      <c r="AA298" s="3"/>
      <c r="AB298" s="3"/>
      <c r="AC298" s="3"/>
      <c r="AD298" s="3">
        <f t="shared" si="3"/>
        <v>91</v>
      </c>
      <c r="AE298" s="3"/>
      <c r="AF298" s="3"/>
      <c r="AG298" s="3"/>
      <c r="AH298" s="3">
        <f t="shared" si="4"/>
        <v>89</v>
      </c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>
      <c r="A299" s="9"/>
      <c r="B299" s="4" t="s">
        <v>263</v>
      </c>
      <c r="C299" s="3">
        <f>IFERROR(__xludf.DUMMYFUNCTION("IFERROR(SPLIT(B299,"" ""),)"),67.0)</f>
        <v>67</v>
      </c>
      <c r="D299" s="3">
        <f>IFERROR(__xludf.DUMMYFUNCTION("""COMPUTED_VALUE"""),6.0)</f>
        <v>6</v>
      </c>
      <c r="E299" s="3">
        <f>IFERROR(__xludf.DUMMYFUNCTION("""COMPUTED_VALUE"""),47.0)</f>
        <v>47</v>
      </c>
      <c r="F299" s="3">
        <f>IFERROR(__xludf.DUMMYFUNCTION("""COMPUTED_VALUE"""),37.0)</f>
        <v>37</v>
      </c>
      <c r="G299" s="3">
        <f>IFERROR(__xludf.DUMMYFUNCTION("""COMPUTED_VALUE"""),96.0)</f>
        <v>96</v>
      </c>
      <c r="H299" s="3"/>
      <c r="I299" s="3">
        <f t="shared" ref="I299:M299" si="299">if(not(isblank(C299)),IFERROR(MATCH(VLOOKUP(C299,$A:$A,1,FALSE),$A:$A,0),),)</f>
        <v>73</v>
      </c>
      <c r="J299" s="3">
        <f t="shared" si="299"/>
        <v>83</v>
      </c>
      <c r="K299" s="3">
        <f t="shared" si="299"/>
        <v>26</v>
      </c>
      <c r="L299" s="3">
        <f t="shared" si="299"/>
        <v>23</v>
      </c>
      <c r="M299" s="3">
        <f t="shared" si="299"/>
        <v>84</v>
      </c>
      <c r="N299" s="3"/>
      <c r="O299" s="3"/>
      <c r="P299" s="3">
        <v>44.0</v>
      </c>
      <c r="Q299" s="3">
        <v>67.0</v>
      </c>
      <c r="R299" s="3">
        <v>26.0</v>
      </c>
      <c r="S299" s="3">
        <v>53.0</v>
      </c>
      <c r="T299" s="3">
        <v>85.0</v>
      </c>
      <c r="U299" s="3"/>
      <c r="V299" s="3"/>
      <c r="W299" s="3"/>
      <c r="X299" s="3"/>
      <c r="Y299" s="3"/>
      <c r="Z299" s="3"/>
      <c r="AA299" s="3"/>
      <c r="AB299" s="3"/>
      <c r="AC299" s="3"/>
      <c r="AD299" s="3">
        <f t="shared" si="3"/>
        <v>84</v>
      </c>
      <c r="AE299" s="3"/>
      <c r="AF299" s="3"/>
      <c r="AG299" s="3"/>
      <c r="AH299" s="3">
        <f t="shared" si="4"/>
        <v>85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>
      <c r="A300" s="9"/>
      <c r="B300" s="4" t="s">
        <v>264</v>
      </c>
      <c r="C300" s="3">
        <f>IFERROR(__xludf.DUMMYFUNCTION("IFERROR(SPLIT(B300,"" ""),)"),51.0)</f>
        <v>51</v>
      </c>
      <c r="D300" s="3">
        <f>IFERROR(__xludf.DUMMYFUNCTION("""COMPUTED_VALUE"""),40.0)</f>
        <v>40</v>
      </c>
      <c r="E300" s="3">
        <f>IFERROR(__xludf.DUMMYFUNCTION("""COMPUTED_VALUE"""),82.0)</f>
        <v>82</v>
      </c>
      <c r="F300" s="3">
        <f>IFERROR(__xludf.DUMMYFUNCTION("""COMPUTED_VALUE"""),57.0)</f>
        <v>57</v>
      </c>
      <c r="G300" s="3">
        <f>IFERROR(__xludf.DUMMYFUNCTION("""COMPUTED_VALUE"""),99.0)</f>
        <v>99</v>
      </c>
      <c r="H300" s="3"/>
      <c r="I300" s="3">
        <f t="shared" ref="I300:M300" si="300">if(not(isblank(C300)),IFERROR(MATCH(VLOOKUP(C300,$A:$A,1,FALSE),$A:$A,0),),)</f>
        <v>29</v>
      </c>
      <c r="J300" s="3">
        <f t="shared" si="300"/>
        <v>8</v>
      </c>
      <c r="K300" s="3">
        <f t="shared" si="300"/>
        <v>53</v>
      </c>
      <c r="L300" s="3">
        <f t="shared" si="300"/>
        <v>42</v>
      </c>
      <c r="M300" s="3">
        <f t="shared" si="300"/>
        <v>9</v>
      </c>
      <c r="N300" s="3"/>
      <c r="O300" s="3"/>
      <c r="P300" s="3">
        <v>97.0</v>
      </c>
      <c r="Q300" s="3">
        <v>91.0</v>
      </c>
      <c r="R300" s="3">
        <v>23.0</v>
      </c>
      <c r="S300" s="3">
        <v>42.0</v>
      </c>
      <c r="T300" s="3">
        <v>19.0</v>
      </c>
      <c r="U300" s="3"/>
      <c r="V300" s="3"/>
      <c r="W300" s="3"/>
      <c r="X300" s="3"/>
      <c r="Y300" s="3"/>
      <c r="Z300" s="3"/>
      <c r="AA300" s="3"/>
      <c r="AB300" s="3"/>
      <c r="AC300" s="3"/>
      <c r="AD300" s="3">
        <f t="shared" si="3"/>
        <v>53</v>
      </c>
      <c r="AE300" s="3"/>
      <c r="AF300" s="3"/>
      <c r="AG300" s="3"/>
      <c r="AH300" s="3">
        <f t="shared" si="4"/>
        <v>97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>
      <c r="A301" s="9"/>
      <c r="B301" s="4" t="s">
        <v>265</v>
      </c>
      <c r="C301" s="3">
        <f>IFERROR(__xludf.DUMMYFUNCTION("IFERROR(SPLIT(B301,"" ""),)"),30.0)</f>
        <v>30</v>
      </c>
      <c r="D301" s="3">
        <f>IFERROR(__xludf.DUMMYFUNCTION("""COMPUTED_VALUE"""),38.0)</f>
        <v>38</v>
      </c>
      <c r="E301" s="3">
        <f>IFERROR(__xludf.DUMMYFUNCTION("""COMPUTED_VALUE"""),29.0)</f>
        <v>29</v>
      </c>
      <c r="F301" s="3">
        <f>IFERROR(__xludf.DUMMYFUNCTION("""COMPUTED_VALUE"""),55.0)</f>
        <v>55</v>
      </c>
      <c r="G301" s="3">
        <f>IFERROR(__xludf.DUMMYFUNCTION("""COMPUTED_VALUE"""),85.0)</f>
        <v>85</v>
      </c>
      <c r="H301" s="3"/>
      <c r="I301" s="3">
        <f t="shared" ref="I301:M301" si="301">if(not(isblank(C301)),IFERROR(MATCH(VLOOKUP(C301,$A:$A,1,FALSE),$A:$A,0),),)</f>
        <v>12</v>
      </c>
      <c r="J301" s="3">
        <f t="shared" si="301"/>
        <v>89</v>
      </c>
      <c r="K301" s="3">
        <f t="shared" si="301"/>
        <v>85</v>
      </c>
      <c r="L301" s="3">
        <f t="shared" si="301"/>
        <v>19</v>
      </c>
      <c r="M301" s="3">
        <f t="shared" si="301"/>
        <v>79</v>
      </c>
      <c r="N301" s="3"/>
      <c r="O301" s="3"/>
      <c r="P301" s="3">
        <v>16.0</v>
      </c>
      <c r="Q301" s="3">
        <v>65.0</v>
      </c>
      <c r="R301" s="3">
        <v>84.0</v>
      </c>
      <c r="S301" s="3">
        <v>9.0</v>
      </c>
      <c r="T301" s="3">
        <v>79.0</v>
      </c>
      <c r="U301" s="3"/>
      <c r="V301" s="3"/>
      <c r="W301" s="3"/>
      <c r="X301" s="3"/>
      <c r="Y301" s="3"/>
      <c r="Z301" s="3"/>
      <c r="AA301" s="3"/>
      <c r="AB301" s="3"/>
      <c r="AC301" s="3"/>
      <c r="AD301" s="3">
        <f t="shared" si="3"/>
        <v>89</v>
      </c>
      <c r="AE301" s="3"/>
      <c r="AF301" s="3"/>
      <c r="AG301" s="3"/>
      <c r="AH301" s="3">
        <f t="shared" si="4"/>
        <v>84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>
      <c r="A302" s="9"/>
      <c r="B302" s="3"/>
      <c r="C302" s="3" t="str">
        <f>IFERROR(__xludf.DUMMYFUNCTION("IFERROR(SPLIT(B302,"" ""),)"),"")</f>
        <v/>
      </c>
      <c r="D302" s="3"/>
      <c r="E302" s="3"/>
      <c r="F302" s="3"/>
      <c r="G302" s="3"/>
      <c r="H302" s="3"/>
      <c r="I302" s="3" t="str">
        <f t="shared" ref="I302:M302" si="302">if(not(isblank(C302)),IFERROR(MATCH(VLOOKUP(C302,$A:$A,1,FALSE),$A:$A,0),),)</f>
        <v/>
      </c>
      <c r="J302" s="3" t="str">
        <f t="shared" si="302"/>
        <v/>
      </c>
      <c r="K302" s="3" t="str">
        <f t="shared" si="302"/>
        <v/>
      </c>
      <c r="L302" s="3" t="str">
        <f t="shared" si="302"/>
        <v/>
      </c>
      <c r="M302" s="3" t="str">
        <f t="shared" si="302"/>
        <v/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 t="str">
        <f t="shared" si="3"/>
        <v/>
      </c>
      <c r="AE302" s="3"/>
      <c r="AF302" s="3"/>
      <c r="AG302" s="3"/>
      <c r="AH302" s="3" t="str">
        <f t="shared" si="4"/>
        <v/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>
      <c r="A303" s="9"/>
      <c r="B303" s="4" t="s">
        <v>266</v>
      </c>
      <c r="C303" s="3">
        <f>IFERROR(__xludf.DUMMYFUNCTION("IFERROR(SPLIT(B303,"" ""),)"),65.0)</f>
        <v>65</v>
      </c>
      <c r="D303" s="3">
        <f>IFERROR(__xludf.DUMMYFUNCTION("""COMPUTED_VALUE"""),7.0)</f>
        <v>7</v>
      </c>
      <c r="E303" s="3">
        <f>IFERROR(__xludf.DUMMYFUNCTION("""COMPUTED_VALUE"""),29.0)</f>
        <v>29</v>
      </c>
      <c r="F303" s="3">
        <f>IFERROR(__xludf.DUMMYFUNCTION("""COMPUTED_VALUE"""),39.0)</f>
        <v>39</v>
      </c>
      <c r="G303" s="3">
        <f>IFERROR(__xludf.DUMMYFUNCTION("""COMPUTED_VALUE"""),58.0)</f>
        <v>58</v>
      </c>
      <c r="H303" s="3"/>
      <c r="I303" s="3">
        <f t="shared" ref="I303:M303" si="303">if(not(isblank(C303)),IFERROR(MATCH(VLOOKUP(C303,$A:$A,1,FALSE),$A:$A,0),),)</f>
        <v>52</v>
      </c>
      <c r="J303" s="3">
        <f t="shared" si="303"/>
        <v>72</v>
      </c>
      <c r="K303" s="3">
        <f t="shared" si="303"/>
        <v>85</v>
      </c>
      <c r="L303" s="3">
        <f t="shared" si="303"/>
        <v>41</v>
      </c>
      <c r="M303" s="3">
        <f t="shared" si="303"/>
        <v>37</v>
      </c>
      <c r="N303" s="3"/>
      <c r="O303" s="3"/>
      <c r="P303" s="3">
        <f t="array" ref="P303:T307">TRANSPOSE(I303:M307)</f>
        <v>52</v>
      </c>
      <c r="Q303" s="3">
        <v>75.0</v>
      </c>
      <c r="R303" s="3">
        <v>91.0</v>
      </c>
      <c r="S303" s="3">
        <v>43.0</v>
      </c>
      <c r="T303" s="3">
        <v>77.0</v>
      </c>
      <c r="U303" s="3"/>
      <c r="V303" s="3"/>
      <c r="W303" s="3"/>
      <c r="X303" s="3">
        <f t="array" ref="X303">SUM(IF(I303:M307&gt;$AP$3,C303:G307,))*$AP$4</f>
        <v>53392</v>
      </c>
      <c r="Y303" s="3"/>
      <c r="Z303" s="3"/>
      <c r="AA303" s="3"/>
      <c r="AB303" s="10">
        <f t="array" ref="AB303">SUM(IF(I303:M307&gt;$AS$3,C303:G307,))*$AS$4</f>
        <v>12152</v>
      </c>
      <c r="AC303" s="3"/>
      <c r="AD303" s="3">
        <f t="shared" si="3"/>
        <v>85</v>
      </c>
      <c r="AE303" s="3"/>
      <c r="AF303" s="3"/>
      <c r="AG303" s="3"/>
      <c r="AH303" s="3">
        <f t="shared" si="4"/>
        <v>91</v>
      </c>
      <c r="AI303" s="3"/>
      <c r="AJ303" s="3">
        <f>min(AD303:AH307)</f>
        <v>62</v>
      </c>
      <c r="AK303" s="3"/>
      <c r="AL303" s="3"/>
      <c r="AM303" s="3"/>
      <c r="AN303" s="3"/>
      <c r="AO303" s="3"/>
      <c r="AP303" s="3"/>
      <c r="AQ303" s="3"/>
      <c r="AR303" s="3"/>
      <c r="AS303" s="3"/>
    </row>
    <row r="304">
      <c r="A304" s="9"/>
      <c r="B304" s="4" t="s">
        <v>267</v>
      </c>
      <c r="C304" s="3">
        <f>IFERROR(__xludf.DUMMYFUNCTION("IFERROR(SPLIT(B304,"" ""),)"),28.0)</f>
        <v>28</v>
      </c>
      <c r="D304" s="3">
        <f>IFERROR(__xludf.DUMMYFUNCTION("""COMPUTED_VALUE"""),27.0)</f>
        <v>27</v>
      </c>
      <c r="E304" s="3">
        <f>IFERROR(__xludf.DUMMYFUNCTION("""COMPUTED_VALUE"""),20.0)</f>
        <v>20</v>
      </c>
      <c r="F304" s="3">
        <f>IFERROR(__xludf.DUMMYFUNCTION("""COMPUTED_VALUE"""),0.0)</f>
        <v>0</v>
      </c>
      <c r="G304" s="3">
        <f>IFERROR(__xludf.DUMMYFUNCTION("""COMPUTED_VALUE"""),84.0)</f>
        <v>84</v>
      </c>
      <c r="H304" s="3"/>
      <c r="I304" s="3">
        <f t="shared" ref="I304:M304" si="304">if(not(isblank(C304)),IFERROR(MATCH(VLOOKUP(C304,$A:$A,1,FALSE),$A:$A,0),),)</f>
        <v>75</v>
      </c>
      <c r="J304" s="3">
        <f t="shared" si="304"/>
        <v>94</v>
      </c>
      <c r="K304" s="3">
        <f t="shared" si="304"/>
        <v>32</v>
      </c>
      <c r="L304" s="3">
        <f t="shared" si="304"/>
        <v>46</v>
      </c>
      <c r="M304" s="3">
        <f t="shared" si="304"/>
        <v>95</v>
      </c>
      <c r="N304" s="3"/>
      <c r="O304" s="3"/>
      <c r="P304" s="3">
        <v>72.0</v>
      </c>
      <c r="Q304" s="3">
        <v>94.0</v>
      </c>
      <c r="R304" s="3">
        <v>55.0</v>
      </c>
      <c r="S304" s="3">
        <v>62.0</v>
      </c>
      <c r="T304" s="3">
        <v>6.0</v>
      </c>
      <c r="U304" s="3"/>
      <c r="V304" s="3"/>
      <c r="W304" s="3"/>
      <c r="X304" s="3"/>
      <c r="Y304" s="3"/>
      <c r="Z304" s="3"/>
      <c r="AA304" s="3"/>
      <c r="AB304" s="3"/>
      <c r="AC304" s="3"/>
      <c r="AD304" s="3">
        <f t="shared" si="3"/>
        <v>95</v>
      </c>
      <c r="AE304" s="3"/>
      <c r="AF304" s="3"/>
      <c r="AG304" s="3"/>
      <c r="AH304" s="3">
        <f t="shared" si="4"/>
        <v>94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>
      <c r="A305" s="9"/>
      <c r="B305" s="4" t="s">
        <v>268</v>
      </c>
      <c r="C305" s="3">
        <f>IFERROR(__xludf.DUMMYFUNCTION("IFERROR(SPLIT(B305,"" ""),)"),32.0)</f>
        <v>32</v>
      </c>
      <c r="D305" s="3">
        <f>IFERROR(__xludf.DUMMYFUNCTION("""COMPUTED_VALUE"""),31.0)</f>
        <v>31</v>
      </c>
      <c r="E305" s="3">
        <f>IFERROR(__xludf.DUMMYFUNCTION("""COMPUTED_VALUE"""),44.0)</f>
        <v>44</v>
      </c>
      <c r="F305" s="3">
        <f>IFERROR(__xludf.DUMMYFUNCTION("""COMPUTED_VALUE"""),4.0)</f>
        <v>4</v>
      </c>
      <c r="G305" s="3">
        <f>IFERROR(__xludf.DUMMYFUNCTION("""COMPUTED_VALUE"""),57.0)</f>
        <v>57</v>
      </c>
      <c r="H305" s="3"/>
      <c r="I305" s="3">
        <f t="shared" ref="I305:M305" si="305">if(not(isblank(C305)),IFERROR(MATCH(VLOOKUP(C305,$A:$A,1,FALSE),$A:$A,0),),)</f>
        <v>91</v>
      </c>
      <c r="J305" s="3">
        <f t="shared" si="305"/>
        <v>55</v>
      </c>
      <c r="K305" s="3">
        <f t="shared" si="305"/>
        <v>22</v>
      </c>
      <c r="L305" s="3">
        <f t="shared" si="305"/>
        <v>66</v>
      </c>
      <c r="M305" s="3">
        <f t="shared" si="305"/>
        <v>42</v>
      </c>
      <c r="N305" s="3"/>
      <c r="O305" s="3"/>
      <c r="P305" s="3">
        <v>85.0</v>
      </c>
      <c r="Q305" s="3">
        <v>32.0</v>
      </c>
      <c r="R305" s="3">
        <v>22.0</v>
      </c>
      <c r="S305" s="3">
        <v>10.0</v>
      </c>
      <c r="T305" s="3">
        <v>40.0</v>
      </c>
      <c r="U305" s="3"/>
      <c r="V305" s="3"/>
      <c r="W305" s="3"/>
      <c r="X305" s="3"/>
      <c r="Y305" s="3"/>
      <c r="Z305" s="3"/>
      <c r="AA305" s="3"/>
      <c r="AB305" s="3"/>
      <c r="AC305" s="3"/>
      <c r="AD305" s="3">
        <f t="shared" si="3"/>
        <v>91</v>
      </c>
      <c r="AE305" s="3"/>
      <c r="AF305" s="3"/>
      <c r="AG305" s="3"/>
      <c r="AH305" s="3">
        <f t="shared" si="4"/>
        <v>85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>
      <c r="A306" s="9"/>
      <c r="B306" s="4" t="s">
        <v>269</v>
      </c>
      <c r="C306" s="3">
        <f>IFERROR(__xludf.DUMMYFUNCTION("IFERROR(SPLIT(B306,"" ""),)"),17.0)</f>
        <v>17</v>
      </c>
      <c r="D306" s="3">
        <f>IFERROR(__xludf.DUMMYFUNCTION("""COMPUTED_VALUE"""),79.0)</f>
        <v>79</v>
      </c>
      <c r="E306" s="3">
        <f>IFERROR(__xludf.DUMMYFUNCTION("""COMPUTED_VALUE"""),92.0)</f>
        <v>92</v>
      </c>
      <c r="F306" s="3">
        <f>IFERROR(__xludf.DUMMYFUNCTION("""COMPUTED_VALUE"""),33.0)</f>
        <v>33</v>
      </c>
      <c r="G306" s="3">
        <f>IFERROR(__xludf.DUMMYFUNCTION("""COMPUTED_VALUE"""),41.0)</f>
        <v>41</v>
      </c>
      <c r="H306" s="3"/>
      <c r="I306" s="3">
        <f t="shared" ref="I306:M306" si="306">if(not(isblank(C306)),IFERROR(MATCH(VLOOKUP(C306,$A:$A,1,FALSE),$A:$A,0),),)</f>
        <v>43</v>
      </c>
      <c r="J306" s="3">
        <f t="shared" si="306"/>
        <v>62</v>
      </c>
      <c r="K306" s="3">
        <f t="shared" si="306"/>
        <v>10</v>
      </c>
      <c r="L306" s="3">
        <f t="shared" si="306"/>
        <v>11</v>
      </c>
      <c r="M306" s="3">
        <f t="shared" si="306"/>
        <v>25</v>
      </c>
      <c r="N306" s="3"/>
      <c r="O306" s="3"/>
      <c r="P306" s="3">
        <v>41.0</v>
      </c>
      <c r="Q306" s="3">
        <v>46.0</v>
      </c>
      <c r="R306" s="3">
        <v>66.0</v>
      </c>
      <c r="S306" s="3">
        <v>11.0</v>
      </c>
      <c r="T306" s="3">
        <v>93.0</v>
      </c>
      <c r="U306" s="3"/>
      <c r="V306" s="3"/>
      <c r="W306" s="3"/>
      <c r="X306" s="3"/>
      <c r="Y306" s="3"/>
      <c r="Z306" s="3"/>
      <c r="AA306" s="3"/>
      <c r="AB306" s="3"/>
      <c r="AC306" s="3"/>
      <c r="AD306" s="3">
        <f t="shared" si="3"/>
        <v>62</v>
      </c>
      <c r="AE306" s="3"/>
      <c r="AF306" s="3"/>
      <c r="AG306" s="3"/>
      <c r="AH306" s="3">
        <f t="shared" si="4"/>
        <v>93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>
      <c r="A307" s="9"/>
      <c r="B307" s="4" t="s">
        <v>270</v>
      </c>
      <c r="C307" s="3">
        <f>IFERROR(__xludf.DUMMYFUNCTION("IFERROR(SPLIT(B307,"" ""),)"),94.0)</f>
        <v>94</v>
      </c>
      <c r="D307" s="3">
        <f>IFERROR(__xludf.DUMMYFUNCTION("""COMPUTED_VALUE"""),35.0)</f>
        <v>35</v>
      </c>
      <c r="E307" s="3">
        <f>IFERROR(__xludf.DUMMYFUNCTION("""COMPUTED_VALUE"""),22.0)</f>
        <v>22</v>
      </c>
      <c r="F307" s="3">
        <f>IFERROR(__xludf.DUMMYFUNCTION("""COMPUTED_VALUE"""),74.0)</f>
        <v>74</v>
      </c>
      <c r="G307" s="3">
        <f>IFERROR(__xludf.DUMMYFUNCTION("""COMPUTED_VALUE"""),5.0)</f>
        <v>5</v>
      </c>
      <c r="H307" s="3"/>
      <c r="I307" s="3">
        <f t="shared" ref="I307:M307" si="307">if(not(isblank(C307)),IFERROR(MATCH(VLOOKUP(C307,$A:$A,1,FALSE),$A:$A,0),),)</f>
        <v>77</v>
      </c>
      <c r="J307" s="3">
        <f t="shared" si="307"/>
        <v>6</v>
      </c>
      <c r="K307" s="3">
        <f t="shared" si="307"/>
        <v>40</v>
      </c>
      <c r="L307" s="3">
        <f t="shared" si="307"/>
        <v>93</v>
      </c>
      <c r="M307" s="3">
        <f t="shared" si="307"/>
        <v>38</v>
      </c>
      <c r="N307" s="3"/>
      <c r="O307" s="3"/>
      <c r="P307" s="3">
        <v>37.0</v>
      </c>
      <c r="Q307" s="3">
        <v>95.0</v>
      </c>
      <c r="R307" s="3">
        <v>42.0</v>
      </c>
      <c r="S307" s="3">
        <v>25.0</v>
      </c>
      <c r="T307" s="3">
        <v>38.0</v>
      </c>
      <c r="U307" s="3"/>
      <c r="V307" s="3"/>
      <c r="W307" s="3"/>
      <c r="X307" s="3"/>
      <c r="Y307" s="3"/>
      <c r="Z307" s="3"/>
      <c r="AA307" s="3"/>
      <c r="AB307" s="3"/>
      <c r="AC307" s="3"/>
      <c r="AD307" s="3">
        <f t="shared" si="3"/>
        <v>93</v>
      </c>
      <c r="AE307" s="3"/>
      <c r="AF307" s="3"/>
      <c r="AG307" s="3"/>
      <c r="AH307" s="3">
        <f t="shared" si="4"/>
        <v>95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>
      <c r="A308" s="9"/>
      <c r="B308" s="3"/>
      <c r="C308" s="3" t="str">
        <f>IFERROR(__xludf.DUMMYFUNCTION("IFERROR(SPLIT(B308,"" ""),)"),"")</f>
        <v/>
      </c>
      <c r="D308" s="3"/>
      <c r="E308" s="3"/>
      <c r="F308" s="3"/>
      <c r="G308" s="3"/>
      <c r="H308" s="3"/>
      <c r="I308" s="3" t="str">
        <f t="shared" ref="I308:M308" si="308">if(not(isblank(C308)),IFERROR(MATCH(VLOOKUP(C308,$A:$A,1,FALSE),$A:$A,0),),)</f>
        <v/>
      </c>
      <c r="J308" s="3" t="str">
        <f t="shared" si="308"/>
        <v/>
      </c>
      <c r="K308" s="3" t="str">
        <f t="shared" si="308"/>
        <v/>
      </c>
      <c r="L308" s="3" t="str">
        <f t="shared" si="308"/>
        <v/>
      </c>
      <c r="M308" s="3" t="str">
        <f t="shared" si="308"/>
        <v/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 t="str">
        <f t="shared" si="3"/>
        <v/>
      </c>
      <c r="AE308" s="3"/>
      <c r="AF308" s="3"/>
      <c r="AG308" s="3"/>
      <c r="AH308" s="3" t="str">
        <f t="shared" si="4"/>
        <v/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>
      <c r="A309" s="9"/>
      <c r="B309" s="4" t="s">
        <v>271</v>
      </c>
      <c r="C309" s="3">
        <f>IFERROR(__xludf.DUMMYFUNCTION("IFERROR(SPLIT(B309,"" ""),)"),62.0)</f>
        <v>62</v>
      </c>
      <c r="D309" s="3">
        <f>IFERROR(__xludf.DUMMYFUNCTION("""COMPUTED_VALUE"""),77.0)</f>
        <v>77</v>
      </c>
      <c r="E309" s="3">
        <f>IFERROR(__xludf.DUMMYFUNCTION("""COMPUTED_VALUE"""),48.0)</f>
        <v>48</v>
      </c>
      <c r="F309" s="3">
        <f>IFERROR(__xludf.DUMMYFUNCTION("""COMPUTED_VALUE"""),50.0)</f>
        <v>50</v>
      </c>
      <c r="G309" s="3">
        <f>IFERROR(__xludf.DUMMYFUNCTION("""COMPUTED_VALUE"""),97.0)</f>
        <v>97</v>
      </c>
      <c r="H309" s="3"/>
      <c r="I309" s="3">
        <f t="shared" ref="I309:M309" si="309">if(not(isblank(C309)),IFERROR(MATCH(VLOOKUP(C309,$A:$A,1,FALSE),$A:$A,0),),)</f>
        <v>24</v>
      </c>
      <c r="J309" s="3">
        <f t="shared" si="309"/>
        <v>21</v>
      </c>
      <c r="K309" s="3">
        <f t="shared" si="309"/>
        <v>74</v>
      </c>
      <c r="L309" s="3">
        <f t="shared" si="309"/>
        <v>63</v>
      </c>
      <c r="M309" s="3">
        <f t="shared" si="309"/>
        <v>87</v>
      </c>
      <c r="N309" s="3"/>
      <c r="O309" s="3"/>
      <c r="P309" s="3">
        <f t="array" ref="P309:T313">TRANSPOSE(I309:M313)</f>
        <v>24</v>
      </c>
      <c r="Q309" s="3">
        <v>41.0</v>
      </c>
      <c r="R309" s="3">
        <v>28.0</v>
      </c>
      <c r="S309" s="3">
        <v>7.0</v>
      </c>
      <c r="T309" s="3">
        <v>77.0</v>
      </c>
      <c r="U309" s="3"/>
      <c r="V309" s="3"/>
      <c r="W309" s="3"/>
      <c r="X309" s="3">
        <f t="array" ref="X309">SUM(IF(I309:M313&gt;$AP$3,C309:G313,))*$AP$4</f>
        <v>50339</v>
      </c>
      <c r="Y309" s="3"/>
      <c r="Z309" s="3"/>
      <c r="AA309" s="3"/>
      <c r="AB309" s="10">
        <f t="array" ref="AB309">SUM(IF(I309:M313&gt;$AS$3,C309:G313,))*$AS$4</f>
        <v>7952</v>
      </c>
      <c r="AC309" s="3"/>
      <c r="AD309" s="3">
        <f t="shared" si="3"/>
        <v>87</v>
      </c>
      <c r="AE309" s="3"/>
      <c r="AF309" s="3"/>
      <c r="AG309" s="3"/>
      <c r="AH309" s="3">
        <f t="shared" si="4"/>
        <v>77</v>
      </c>
      <c r="AI309" s="3"/>
      <c r="AJ309" s="3">
        <f>min(AD309:AH313)</f>
        <v>60</v>
      </c>
      <c r="AK309" s="3"/>
      <c r="AL309" s="3"/>
      <c r="AM309" s="3"/>
      <c r="AN309" s="3"/>
      <c r="AO309" s="3"/>
      <c r="AP309" s="3"/>
      <c r="AQ309" s="3"/>
      <c r="AR309" s="3"/>
      <c r="AS309" s="3"/>
    </row>
    <row r="310">
      <c r="A310" s="9"/>
      <c r="B310" s="4" t="s">
        <v>272</v>
      </c>
      <c r="C310" s="3">
        <f>IFERROR(__xludf.DUMMYFUNCTION("IFERROR(SPLIT(B310,"" ""),)"),39.0)</f>
        <v>39</v>
      </c>
      <c r="D310" s="3">
        <f>IFERROR(__xludf.DUMMYFUNCTION("""COMPUTED_VALUE"""),91.0)</f>
        <v>91</v>
      </c>
      <c r="E310" s="3">
        <f>IFERROR(__xludf.DUMMYFUNCTION("""COMPUTED_VALUE"""),42.0)</f>
        <v>42</v>
      </c>
      <c r="F310" s="3">
        <f>IFERROR(__xludf.DUMMYFUNCTION("""COMPUTED_VALUE"""),73.0)</f>
        <v>73</v>
      </c>
      <c r="G310" s="3">
        <f>IFERROR(__xludf.DUMMYFUNCTION("""COMPUTED_VALUE"""),88.0)</f>
        <v>88</v>
      </c>
      <c r="H310" s="3"/>
      <c r="I310" s="3">
        <f t="shared" ref="I310:M310" si="310">if(not(isblank(C310)),IFERROR(MATCH(VLOOKUP(C310,$A:$A,1,FALSE),$A:$A,0),),)</f>
        <v>41</v>
      </c>
      <c r="J310" s="3">
        <f t="shared" si="310"/>
        <v>57</v>
      </c>
      <c r="K310" s="3">
        <f t="shared" si="310"/>
        <v>4</v>
      </c>
      <c r="L310" s="3">
        <f t="shared" si="310"/>
        <v>3</v>
      </c>
      <c r="M310" s="3">
        <f t="shared" si="310"/>
        <v>82</v>
      </c>
      <c r="N310" s="3"/>
      <c r="O310" s="3"/>
      <c r="P310" s="3">
        <v>21.0</v>
      </c>
      <c r="Q310" s="3">
        <v>57.0</v>
      </c>
      <c r="R310" s="3">
        <v>50.0</v>
      </c>
      <c r="S310" s="3">
        <v>23.0</v>
      </c>
      <c r="T310" s="3">
        <v>60.0</v>
      </c>
      <c r="U310" s="3"/>
      <c r="V310" s="3"/>
      <c r="W310" s="3"/>
      <c r="X310" s="3"/>
      <c r="Y310" s="3"/>
      <c r="Z310" s="3"/>
      <c r="AA310" s="3"/>
      <c r="AB310" s="3"/>
      <c r="AC310" s="3"/>
      <c r="AD310" s="3">
        <f t="shared" si="3"/>
        <v>82</v>
      </c>
      <c r="AE310" s="3"/>
      <c r="AF310" s="3"/>
      <c r="AG310" s="3"/>
      <c r="AH310" s="3">
        <f t="shared" si="4"/>
        <v>60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>
      <c r="A311" s="9"/>
      <c r="B311" s="4" t="s">
        <v>273</v>
      </c>
      <c r="C311" s="3">
        <f>IFERROR(__xludf.DUMMYFUNCTION("IFERROR(SPLIT(B311,"" ""),)"),23.0)</f>
        <v>23</v>
      </c>
      <c r="D311" s="3">
        <f>IFERROR(__xludf.DUMMYFUNCTION("""COMPUTED_VALUE"""),3.0)</f>
        <v>3</v>
      </c>
      <c r="E311" s="3">
        <f>IFERROR(__xludf.DUMMYFUNCTION("""COMPUTED_VALUE"""),6.0)</f>
        <v>6</v>
      </c>
      <c r="F311" s="3">
        <f>IFERROR(__xludf.DUMMYFUNCTION("""COMPUTED_VALUE"""),17.0)</f>
        <v>17</v>
      </c>
      <c r="G311" s="3">
        <f>IFERROR(__xludf.DUMMYFUNCTION("""COMPUTED_VALUE"""),15.0)</f>
        <v>15</v>
      </c>
      <c r="H311" s="3"/>
      <c r="I311" s="3">
        <f t="shared" ref="I311:M311" si="311">if(not(isblank(C311)),IFERROR(MATCH(VLOOKUP(C311,$A:$A,1,FALSE),$A:$A,0),),)</f>
        <v>28</v>
      </c>
      <c r="J311" s="3">
        <f t="shared" si="311"/>
        <v>50</v>
      </c>
      <c r="K311" s="3">
        <f t="shared" si="311"/>
        <v>83</v>
      </c>
      <c r="L311" s="3">
        <f t="shared" si="311"/>
        <v>43</v>
      </c>
      <c r="M311" s="3">
        <f t="shared" si="311"/>
        <v>100</v>
      </c>
      <c r="N311" s="3"/>
      <c r="O311" s="3"/>
      <c r="P311" s="3">
        <v>74.0</v>
      </c>
      <c r="Q311" s="3">
        <v>4.0</v>
      </c>
      <c r="R311" s="3">
        <v>83.0</v>
      </c>
      <c r="S311" s="3">
        <v>20.0</v>
      </c>
      <c r="T311" s="3">
        <v>68.0</v>
      </c>
      <c r="U311" s="3"/>
      <c r="V311" s="3"/>
      <c r="W311" s="3"/>
      <c r="X311" s="3"/>
      <c r="Y311" s="3"/>
      <c r="Z311" s="3"/>
      <c r="AA311" s="3"/>
      <c r="AB311" s="3"/>
      <c r="AC311" s="3"/>
      <c r="AD311" s="3">
        <f t="shared" si="3"/>
        <v>100</v>
      </c>
      <c r="AE311" s="3"/>
      <c r="AF311" s="3"/>
      <c r="AG311" s="3"/>
      <c r="AH311" s="3">
        <f t="shared" si="4"/>
        <v>83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>
      <c r="A312" s="9"/>
      <c r="B312" s="4" t="s">
        <v>274</v>
      </c>
      <c r="C312" s="3">
        <f>IFERROR(__xludf.DUMMYFUNCTION("IFERROR(SPLIT(B312,"" ""),)"),13.0)</f>
        <v>13</v>
      </c>
      <c r="D312" s="3">
        <f>IFERROR(__xludf.DUMMYFUNCTION("""COMPUTED_VALUE"""),37.0)</f>
        <v>37</v>
      </c>
      <c r="E312" s="3">
        <f>IFERROR(__xludf.DUMMYFUNCTION("""COMPUTED_VALUE"""),25.0)</f>
        <v>25</v>
      </c>
      <c r="F312" s="3">
        <f>IFERROR(__xludf.DUMMYFUNCTION("""COMPUTED_VALUE"""),65.0)</f>
        <v>65</v>
      </c>
      <c r="G312" s="3">
        <f>IFERROR(__xludf.DUMMYFUNCTION("""COMPUTED_VALUE"""),16.0)</f>
        <v>16</v>
      </c>
      <c r="H312" s="3"/>
      <c r="I312" s="3">
        <f t="shared" ref="I312:M312" si="312">if(not(isblank(C312)),IFERROR(MATCH(VLOOKUP(C312,$A:$A,1,FALSE),$A:$A,0),),)</f>
        <v>7</v>
      </c>
      <c r="J312" s="3">
        <f t="shared" si="312"/>
        <v>23</v>
      </c>
      <c r="K312" s="3">
        <f t="shared" si="312"/>
        <v>20</v>
      </c>
      <c r="L312" s="3">
        <f t="shared" si="312"/>
        <v>52</v>
      </c>
      <c r="M312" s="3">
        <f t="shared" si="312"/>
        <v>90</v>
      </c>
      <c r="N312" s="3"/>
      <c r="O312" s="3"/>
      <c r="P312" s="3">
        <v>63.0</v>
      </c>
      <c r="Q312" s="3">
        <v>3.0</v>
      </c>
      <c r="R312" s="3">
        <v>43.0</v>
      </c>
      <c r="S312" s="3">
        <v>52.0</v>
      </c>
      <c r="T312" s="3">
        <v>46.0</v>
      </c>
      <c r="U312" s="3"/>
      <c r="V312" s="3"/>
      <c r="W312" s="3"/>
      <c r="X312" s="3"/>
      <c r="Y312" s="3"/>
      <c r="Z312" s="3"/>
      <c r="AA312" s="3"/>
      <c r="AB312" s="3"/>
      <c r="AC312" s="3"/>
      <c r="AD312" s="3">
        <f t="shared" si="3"/>
        <v>90</v>
      </c>
      <c r="AE312" s="3"/>
      <c r="AF312" s="3"/>
      <c r="AG312" s="3"/>
      <c r="AH312" s="3">
        <f t="shared" si="4"/>
        <v>63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>
      <c r="A313" s="9"/>
      <c r="B313" s="4" t="s">
        <v>275</v>
      </c>
      <c r="C313" s="3">
        <f>IFERROR(__xludf.DUMMYFUNCTION("IFERROR(SPLIT(B313,"" ""),)"),94.0)</f>
        <v>94</v>
      </c>
      <c r="D313" s="3">
        <f>IFERROR(__xludf.DUMMYFUNCTION("""COMPUTED_VALUE"""),12.0)</f>
        <v>12</v>
      </c>
      <c r="E313" s="3">
        <f>IFERROR(__xludf.DUMMYFUNCTION("""COMPUTED_VALUE"""),54.0)</f>
        <v>54</v>
      </c>
      <c r="F313" s="3">
        <f>IFERROR(__xludf.DUMMYFUNCTION("""COMPUTED_VALUE"""),0.0)</f>
        <v>0</v>
      </c>
      <c r="G313" s="3">
        <f>IFERROR(__xludf.DUMMYFUNCTION("""COMPUTED_VALUE"""),14.0)</f>
        <v>14</v>
      </c>
      <c r="H313" s="3"/>
      <c r="I313" s="3">
        <f t="shared" ref="I313:M313" si="313">if(not(isblank(C313)),IFERROR(MATCH(VLOOKUP(C313,$A:$A,1,FALSE),$A:$A,0),),)</f>
        <v>77</v>
      </c>
      <c r="J313" s="3">
        <f t="shared" si="313"/>
        <v>60</v>
      </c>
      <c r="K313" s="3">
        <f t="shared" si="313"/>
        <v>68</v>
      </c>
      <c r="L313" s="3">
        <f t="shared" si="313"/>
        <v>46</v>
      </c>
      <c r="M313" s="3">
        <f t="shared" si="313"/>
        <v>101</v>
      </c>
      <c r="N313" s="3"/>
      <c r="O313" s="3"/>
      <c r="P313" s="3">
        <v>87.0</v>
      </c>
      <c r="Q313" s="3">
        <v>82.0</v>
      </c>
      <c r="R313" s="3">
        <v>100.0</v>
      </c>
      <c r="S313" s="3">
        <v>90.0</v>
      </c>
      <c r="T313" s="3">
        <v>101.0</v>
      </c>
      <c r="U313" s="3"/>
      <c r="V313" s="3"/>
      <c r="W313" s="3"/>
      <c r="X313" s="3"/>
      <c r="Y313" s="3"/>
      <c r="Z313" s="3"/>
      <c r="AA313" s="3"/>
      <c r="AB313" s="3"/>
      <c r="AC313" s="3"/>
      <c r="AD313" s="3">
        <f t="shared" si="3"/>
        <v>101</v>
      </c>
      <c r="AE313" s="3"/>
      <c r="AF313" s="3"/>
      <c r="AG313" s="3"/>
      <c r="AH313" s="3">
        <f t="shared" si="4"/>
        <v>101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>
      <c r="A314" s="9"/>
      <c r="B314" s="3"/>
      <c r="C314" s="3" t="str">
        <f>IFERROR(__xludf.DUMMYFUNCTION("IFERROR(SPLIT(B314,"" ""),)"),"")</f>
        <v/>
      </c>
      <c r="D314" s="3"/>
      <c r="E314" s="3"/>
      <c r="F314" s="3"/>
      <c r="G314" s="3"/>
      <c r="H314" s="3"/>
      <c r="I314" s="3" t="str">
        <f t="shared" ref="I314:M314" si="314">if(not(isblank(C314)),IFERROR(MATCH(VLOOKUP(C314,$A:$A,1,FALSE),$A:$A,0),),)</f>
        <v/>
      </c>
      <c r="J314" s="3" t="str">
        <f t="shared" si="314"/>
        <v/>
      </c>
      <c r="K314" s="3" t="str">
        <f t="shared" si="314"/>
        <v/>
      </c>
      <c r="L314" s="3" t="str">
        <f t="shared" si="314"/>
        <v/>
      </c>
      <c r="M314" s="3" t="str">
        <f t="shared" si="314"/>
        <v/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 t="str">
        <f t="shared" si="3"/>
        <v/>
      </c>
      <c r="AE314" s="3"/>
      <c r="AF314" s="3"/>
      <c r="AG314" s="3"/>
      <c r="AH314" s="3" t="str">
        <f t="shared" si="4"/>
        <v/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>
      <c r="A315" s="9"/>
      <c r="B315" s="4" t="s">
        <v>276</v>
      </c>
      <c r="C315" s="3">
        <f>IFERROR(__xludf.DUMMYFUNCTION("IFERROR(SPLIT(B315,"" ""),)"),45.0)</f>
        <v>45</v>
      </c>
      <c r="D315" s="3">
        <f>IFERROR(__xludf.DUMMYFUNCTION("""COMPUTED_VALUE"""),55.0)</f>
        <v>55</v>
      </c>
      <c r="E315" s="3">
        <f>IFERROR(__xludf.DUMMYFUNCTION("""COMPUTED_VALUE"""),3.0)</f>
        <v>3</v>
      </c>
      <c r="F315" s="3">
        <f>IFERROR(__xludf.DUMMYFUNCTION("""COMPUTED_VALUE"""),2.0)</f>
        <v>2</v>
      </c>
      <c r="G315" s="3">
        <f>IFERROR(__xludf.DUMMYFUNCTION("""COMPUTED_VALUE"""),40.0)</f>
        <v>40</v>
      </c>
      <c r="H315" s="3"/>
      <c r="I315" s="3">
        <f t="shared" ref="I315:M315" si="315">if(not(isblank(C315)),IFERROR(MATCH(VLOOKUP(C315,$A:$A,1,FALSE),$A:$A,0),),)</f>
        <v>97</v>
      </c>
      <c r="J315" s="3">
        <f t="shared" si="315"/>
        <v>19</v>
      </c>
      <c r="K315" s="3">
        <f t="shared" si="315"/>
        <v>50</v>
      </c>
      <c r="L315" s="3">
        <f t="shared" si="315"/>
        <v>44</v>
      </c>
      <c r="M315" s="3">
        <f t="shared" si="315"/>
        <v>8</v>
      </c>
      <c r="N315" s="3"/>
      <c r="O315" s="3"/>
      <c r="P315" s="3">
        <f t="array" ref="P315:T319">TRANSPOSE(I315:M319)</f>
        <v>97</v>
      </c>
      <c r="Q315" s="3">
        <v>81.0</v>
      </c>
      <c r="R315" s="3">
        <v>99.0</v>
      </c>
      <c r="S315" s="3">
        <v>30.0</v>
      </c>
      <c r="T315" s="3">
        <v>68.0</v>
      </c>
      <c r="U315" s="3"/>
      <c r="V315" s="3"/>
      <c r="W315" s="3"/>
      <c r="X315" s="3">
        <f t="array" ref="X315">SUM(IF(I315:M319&gt;$AP$3,C315:G319,))*$AP$4</f>
        <v>52824</v>
      </c>
      <c r="Y315" s="3"/>
      <c r="Z315" s="3"/>
      <c r="AA315" s="3"/>
      <c r="AB315" s="10">
        <f t="array" ref="AB315">SUM(IF(I315:M319&gt;$AS$3,C315:G319,))*$AS$4</f>
        <v>7392</v>
      </c>
      <c r="AC315" s="3"/>
      <c r="AD315" s="3">
        <f t="shared" si="3"/>
        <v>97</v>
      </c>
      <c r="AE315" s="3"/>
      <c r="AF315" s="3"/>
      <c r="AG315" s="3"/>
      <c r="AH315" s="3">
        <f t="shared" si="4"/>
        <v>99</v>
      </c>
      <c r="AI315" s="3"/>
      <c r="AJ315" s="3">
        <f>min(AD315:AH319)</f>
        <v>54</v>
      </c>
      <c r="AK315" s="3"/>
      <c r="AL315" s="3"/>
      <c r="AM315" s="3"/>
      <c r="AN315" s="3"/>
      <c r="AO315" s="3"/>
      <c r="AP315" s="3"/>
      <c r="AQ315" s="3"/>
      <c r="AR315" s="3"/>
      <c r="AS315" s="3"/>
    </row>
    <row r="316">
      <c r="A316" s="9"/>
      <c r="B316" s="4" t="s">
        <v>277</v>
      </c>
      <c r="C316" s="3">
        <f>IFERROR(__xludf.DUMMYFUNCTION("IFERROR(SPLIT(B316,"" ""),)"),49.0)</f>
        <v>49</v>
      </c>
      <c r="D316" s="3">
        <f>IFERROR(__xludf.DUMMYFUNCTION("""COMPUTED_VALUE"""),58.0)</f>
        <v>58</v>
      </c>
      <c r="E316" s="3">
        <f>IFERROR(__xludf.DUMMYFUNCTION("""COMPUTED_VALUE"""),43.0)</f>
        <v>43</v>
      </c>
      <c r="F316" s="3">
        <f>IFERROR(__xludf.DUMMYFUNCTION("""COMPUTED_VALUE"""),5.0)</f>
        <v>5</v>
      </c>
      <c r="G316" s="3">
        <f>IFERROR(__xludf.DUMMYFUNCTION("""COMPUTED_VALUE"""),72.0)</f>
        <v>72</v>
      </c>
      <c r="H316" s="3"/>
      <c r="I316" s="3">
        <f t="shared" ref="I316:M316" si="316">if(not(isblank(C316)),IFERROR(MATCH(VLOOKUP(C316,$A:$A,1,FALSE),$A:$A,0),),)</f>
        <v>81</v>
      </c>
      <c r="J316" s="3">
        <f t="shared" si="316"/>
        <v>37</v>
      </c>
      <c r="K316" s="3">
        <f t="shared" si="316"/>
        <v>69</v>
      </c>
      <c r="L316" s="3">
        <f t="shared" si="316"/>
        <v>38</v>
      </c>
      <c r="M316" s="3">
        <f t="shared" si="316"/>
        <v>48</v>
      </c>
      <c r="N316" s="3"/>
      <c r="O316" s="3"/>
      <c r="P316" s="3">
        <v>19.0</v>
      </c>
      <c r="Q316" s="3">
        <v>37.0</v>
      </c>
      <c r="R316" s="3">
        <v>54.0</v>
      </c>
      <c r="S316" s="3">
        <v>36.0</v>
      </c>
      <c r="T316" s="3">
        <v>29.0</v>
      </c>
      <c r="U316" s="3"/>
      <c r="V316" s="3"/>
      <c r="W316" s="3"/>
      <c r="X316" s="3"/>
      <c r="Y316" s="3"/>
      <c r="Z316" s="3"/>
      <c r="AA316" s="3"/>
      <c r="AB316" s="3"/>
      <c r="AC316" s="3"/>
      <c r="AD316" s="3">
        <f t="shared" si="3"/>
        <v>81</v>
      </c>
      <c r="AE316" s="3"/>
      <c r="AF316" s="3"/>
      <c r="AG316" s="3"/>
      <c r="AH316" s="3">
        <f t="shared" si="4"/>
        <v>54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>
      <c r="A317" s="9"/>
      <c r="B317" s="4" t="s">
        <v>278</v>
      </c>
      <c r="C317" s="3">
        <f>IFERROR(__xludf.DUMMYFUNCTION("IFERROR(SPLIT(B317,"" ""),)"),60.0)</f>
        <v>60</v>
      </c>
      <c r="D317" s="3">
        <f>IFERROR(__xludf.DUMMYFUNCTION("""COMPUTED_VALUE"""),46.0)</f>
        <v>46</v>
      </c>
      <c r="E317" s="3">
        <f>IFERROR(__xludf.DUMMYFUNCTION("""COMPUTED_VALUE"""),33.0)</f>
        <v>33</v>
      </c>
      <c r="F317" s="3">
        <f>IFERROR(__xludf.DUMMYFUNCTION("""COMPUTED_VALUE"""),85.0)</f>
        <v>85</v>
      </c>
      <c r="G317" s="3">
        <f>IFERROR(__xludf.DUMMYFUNCTION("""COMPUTED_VALUE"""),79.0)</f>
        <v>79</v>
      </c>
      <c r="H317" s="3"/>
      <c r="I317" s="3">
        <f t="shared" ref="I317:M317" si="317">if(not(isblank(C317)),IFERROR(MATCH(VLOOKUP(C317,$A:$A,1,FALSE),$A:$A,0),),)</f>
        <v>99</v>
      </c>
      <c r="J317" s="3">
        <f t="shared" si="317"/>
        <v>54</v>
      </c>
      <c r="K317" s="3">
        <f t="shared" si="317"/>
        <v>11</v>
      </c>
      <c r="L317" s="3">
        <f t="shared" si="317"/>
        <v>79</v>
      </c>
      <c r="M317" s="3">
        <f t="shared" si="317"/>
        <v>62</v>
      </c>
      <c r="N317" s="3"/>
      <c r="O317" s="3"/>
      <c r="P317" s="3">
        <v>50.0</v>
      </c>
      <c r="Q317" s="3">
        <v>69.0</v>
      </c>
      <c r="R317" s="3">
        <v>11.0</v>
      </c>
      <c r="S317" s="3">
        <v>94.0</v>
      </c>
      <c r="T317" s="3">
        <v>52.0</v>
      </c>
      <c r="U317" s="3"/>
      <c r="V317" s="3"/>
      <c r="W317" s="3"/>
      <c r="X317" s="3"/>
      <c r="Y317" s="3"/>
      <c r="Z317" s="3"/>
      <c r="AA317" s="3"/>
      <c r="AB317" s="3"/>
      <c r="AC317" s="3"/>
      <c r="AD317" s="3">
        <f t="shared" si="3"/>
        <v>99</v>
      </c>
      <c r="AE317" s="3"/>
      <c r="AF317" s="3"/>
      <c r="AG317" s="3"/>
      <c r="AH317" s="3">
        <f t="shared" si="4"/>
        <v>94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>
      <c r="A318" s="9"/>
      <c r="B318" s="4" t="s">
        <v>279</v>
      </c>
      <c r="C318" s="3">
        <f>IFERROR(__xludf.DUMMYFUNCTION("IFERROR(SPLIT(B318,"" ""),)"),61.0)</f>
        <v>61</v>
      </c>
      <c r="D318" s="3">
        <f>IFERROR(__xludf.DUMMYFUNCTION("""COMPUTED_VALUE"""),34.0)</f>
        <v>34</v>
      </c>
      <c r="E318" s="3">
        <f>IFERROR(__xludf.DUMMYFUNCTION("""COMPUTED_VALUE"""),27.0)</f>
        <v>27</v>
      </c>
      <c r="F318" s="3">
        <f>IFERROR(__xludf.DUMMYFUNCTION("""COMPUTED_VALUE"""),92.0)</f>
        <v>92</v>
      </c>
      <c r="G318" s="3">
        <f>IFERROR(__xludf.DUMMYFUNCTION("""COMPUTED_VALUE"""),35.0)</f>
        <v>35</v>
      </c>
      <c r="H318" s="3"/>
      <c r="I318" s="3">
        <f t="shared" ref="I318:M318" si="318">if(not(isblank(C318)),IFERROR(MATCH(VLOOKUP(C318,$A:$A,1,FALSE),$A:$A,0),),)</f>
        <v>30</v>
      </c>
      <c r="J318" s="3">
        <f t="shared" si="318"/>
        <v>36</v>
      </c>
      <c r="K318" s="3">
        <f t="shared" si="318"/>
        <v>94</v>
      </c>
      <c r="L318" s="3">
        <f t="shared" si="318"/>
        <v>10</v>
      </c>
      <c r="M318" s="3">
        <f t="shared" si="318"/>
        <v>6</v>
      </c>
      <c r="N318" s="3"/>
      <c r="O318" s="3"/>
      <c r="P318" s="3">
        <v>44.0</v>
      </c>
      <c r="Q318" s="3">
        <v>38.0</v>
      </c>
      <c r="R318" s="3">
        <v>79.0</v>
      </c>
      <c r="S318" s="3">
        <v>10.0</v>
      </c>
      <c r="T318" s="3">
        <v>28.0</v>
      </c>
      <c r="U318" s="3"/>
      <c r="V318" s="3"/>
      <c r="W318" s="3"/>
      <c r="X318" s="3"/>
      <c r="Y318" s="3"/>
      <c r="Z318" s="3"/>
      <c r="AA318" s="3"/>
      <c r="AB318" s="3"/>
      <c r="AC318" s="3"/>
      <c r="AD318" s="3">
        <f t="shared" si="3"/>
        <v>94</v>
      </c>
      <c r="AE318" s="3"/>
      <c r="AF318" s="3"/>
      <c r="AG318" s="3"/>
      <c r="AH318" s="3">
        <f t="shared" si="4"/>
        <v>79</v>
      </c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>
      <c r="A319" s="9"/>
      <c r="B319" s="4" t="s">
        <v>280</v>
      </c>
      <c r="C319" s="3">
        <f>IFERROR(__xludf.DUMMYFUNCTION("IFERROR(SPLIT(B319,"" ""),)"),54.0)</f>
        <v>54</v>
      </c>
      <c r="D319" s="3">
        <f>IFERROR(__xludf.DUMMYFUNCTION("""COMPUTED_VALUE"""),51.0)</f>
        <v>51</v>
      </c>
      <c r="E319" s="3">
        <f>IFERROR(__xludf.DUMMYFUNCTION("""COMPUTED_VALUE"""),65.0)</f>
        <v>65</v>
      </c>
      <c r="F319" s="3">
        <f>IFERROR(__xludf.DUMMYFUNCTION("""COMPUTED_VALUE"""),23.0)</f>
        <v>23</v>
      </c>
      <c r="G319" s="3">
        <f>IFERROR(__xludf.DUMMYFUNCTION("""COMPUTED_VALUE"""),17.0)</f>
        <v>17</v>
      </c>
      <c r="H319" s="3"/>
      <c r="I319" s="3">
        <f t="shared" ref="I319:M319" si="319">if(not(isblank(C319)),IFERROR(MATCH(VLOOKUP(C319,$A:$A,1,FALSE),$A:$A,0),),)</f>
        <v>68</v>
      </c>
      <c r="J319" s="3">
        <f t="shared" si="319"/>
        <v>29</v>
      </c>
      <c r="K319" s="3">
        <f t="shared" si="319"/>
        <v>52</v>
      </c>
      <c r="L319" s="3">
        <f t="shared" si="319"/>
        <v>28</v>
      </c>
      <c r="M319" s="3">
        <f t="shared" si="319"/>
        <v>43</v>
      </c>
      <c r="N319" s="3"/>
      <c r="O319" s="3"/>
      <c r="P319" s="3">
        <v>8.0</v>
      </c>
      <c r="Q319" s="3">
        <v>48.0</v>
      </c>
      <c r="R319" s="3">
        <v>62.0</v>
      </c>
      <c r="S319" s="3">
        <v>6.0</v>
      </c>
      <c r="T319" s="3">
        <v>43.0</v>
      </c>
      <c r="U319" s="3"/>
      <c r="V319" s="3"/>
      <c r="W319" s="3"/>
      <c r="X319" s="3"/>
      <c r="Y319" s="3"/>
      <c r="Z319" s="3"/>
      <c r="AA319" s="3"/>
      <c r="AB319" s="3"/>
      <c r="AC319" s="3"/>
      <c r="AD319" s="3">
        <f t="shared" si="3"/>
        <v>68</v>
      </c>
      <c r="AE319" s="3"/>
      <c r="AF319" s="3"/>
      <c r="AG319" s="3"/>
      <c r="AH319" s="3">
        <f t="shared" si="4"/>
        <v>62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>
      <c r="A320" s="9"/>
      <c r="B320" s="3"/>
      <c r="C320" s="3" t="str">
        <f>IFERROR(__xludf.DUMMYFUNCTION("IFERROR(SPLIT(B320,"" ""),)"),"")</f>
        <v/>
      </c>
      <c r="D320" s="3"/>
      <c r="E320" s="3"/>
      <c r="F320" s="3"/>
      <c r="G320" s="3"/>
      <c r="H320" s="3"/>
      <c r="I320" s="3" t="str">
        <f t="shared" ref="I320:M320" si="320">if(not(isblank(C320)),IFERROR(MATCH(VLOOKUP(C320,$A:$A,1,FALSE),$A:$A,0),),)</f>
        <v/>
      </c>
      <c r="J320" s="3" t="str">
        <f t="shared" si="320"/>
        <v/>
      </c>
      <c r="K320" s="3" t="str">
        <f t="shared" si="320"/>
        <v/>
      </c>
      <c r="L320" s="3" t="str">
        <f t="shared" si="320"/>
        <v/>
      </c>
      <c r="M320" s="3" t="str">
        <f t="shared" si="320"/>
        <v/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 t="str">
        <f t="shared" si="3"/>
        <v/>
      </c>
      <c r="AE320" s="3"/>
      <c r="AF320" s="3"/>
      <c r="AG320" s="3"/>
      <c r="AH320" s="3" t="str">
        <f t="shared" si="4"/>
        <v/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>
      <c r="A321" s="9"/>
      <c r="B321" s="4" t="s">
        <v>281</v>
      </c>
      <c r="C321" s="3">
        <f>IFERROR(__xludf.DUMMYFUNCTION("IFERROR(SPLIT(B321,"" ""),)"),4.0)</f>
        <v>4</v>
      </c>
      <c r="D321" s="3">
        <f>IFERROR(__xludf.DUMMYFUNCTION("""COMPUTED_VALUE"""),70.0)</f>
        <v>70</v>
      </c>
      <c r="E321" s="3">
        <f>IFERROR(__xludf.DUMMYFUNCTION("""COMPUTED_VALUE"""),20.0)</f>
        <v>20</v>
      </c>
      <c r="F321" s="3">
        <f>IFERROR(__xludf.DUMMYFUNCTION("""COMPUTED_VALUE"""),80.0)</f>
        <v>80</v>
      </c>
      <c r="G321" s="3">
        <f>IFERROR(__xludf.DUMMYFUNCTION("""COMPUTED_VALUE"""),94.0)</f>
        <v>94</v>
      </c>
      <c r="H321" s="3"/>
      <c r="I321" s="3">
        <f t="shared" ref="I321:M321" si="321">if(not(isblank(C321)),IFERROR(MATCH(VLOOKUP(C321,$A:$A,1,FALSE),$A:$A,0),),)</f>
        <v>66</v>
      </c>
      <c r="J321" s="3">
        <f t="shared" si="321"/>
        <v>92</v>
      </c>
      <c r="K321" s="3">
        <f t="shared" si="321"/>
        <v>32</v>
      </c>
      <c r="L321" s="3">
        <f t="shared" si="321"/>
        <v>27</v>
      </c>
      <c r="M321" s="3">
        <f t="shared" si="321"/>
        <v>77</v>
      </c>
      <c r="N321" s="3"/>
      <c r="O321" s="3"/>
      <c r="P321" s="3">
        <f t="array" ref="P321:T325">TRANSPOSE(I321:M325)</f>
        <v>66</v>
      </c>
      <c r="Q321" s="3">
        <v>14.0</v>
      </c>
      <c r="R321" s="3">
        <v>57.0</v>
      </c>
      <c r="S321" s="3">
        <v>41.0</v>
      </c>
      <c r="T321" s="3">
        <v>89.0</v>
      </c>
      <c r="U321" s="3"/>
      <c r="V321" s="3"/>
      <c r="W321" s="3"/>
      <c r="X321" s="3">
        <f t="array" ref="X321">SUM(IF(I321:M325&gt;$AP$3,C321:G325,))*$AP$4</f>
        <v>58007</v>
      </c>
      <c r="Y321" s="3"/>
      <c r="Z321" s="3"/>
      <c r="AA321" s="3"/>
      <c r="AB321" s="10">
        <f t="array" ref="AB321">SUM(IF(I321:M325&gt;$AS$3,C321:G325,))*$AS$4</f>
        <v>16800</v>
      </c>
      <c r="AC321" s="3"/>
      <c r="AD321" s="3">
        <f t="shared" si="3"/>
        <v>92</v>
      </c>
      <c r="AE321" s="3"/>
      <c r="AF321" s="3"/>
      <c r="AG321" s="3"/>
      <c r="AH321" s="3">
        <f t="shared" si="4"/>
        <v>89</v>
      </c>
      <c r="AI321" s="3"/>
      <c r="AJ321" s="3">
        <f>min(AD321:AH325)</f>
        <v>80</v>
      </c>
      <c r="AK321" s="3"/>
      <c r="AL321" s="3"/>
      <c r="AM321" s="3"/>
      <c r="AN321" s="3"/>
      <c r="AO321" s="3"/>
      <c r="AP321" s="3"/>
      <c r="AQ321" s="3"/>
      <c r="AR321" s="3"/>
      <c r="AS321" s="3"/>
    </row>
    <row r="322">
      <c r="A322" s="9"/>
      <c r="B322" s="4" t="s">
        <v>282</v>
      </c>
      <c r="C322" s="3">
        <f>IFERROR(__xludf.DUMMYFUNCTION("IFERROR(SPLIT(B322,"" ""),)"),1.0)</f>
        <v>1</v>
      </c>
      <c r="D322" s="3">
        <f>IFERROR(__xludf.DUMMYFUNCTION("""COMPUTED_VALUE"""),74.0)</f>
        <v>74</v>
      </c>
      <c r="E322" s="3">
        <f>IFERROR(__xludf.DUMMYFUNCTION("""COMPUTED_VALUE"""),53.0)</f>
        <v>53</v>
      </c>
      <c r="F322" s="3">
        <f>IFERROR(__xludf.DUMMYFUNCTION("""COMPUTED_VALUE"""),83.0)</f>
        <v>83</v>
      </c>
      <c r="G322" s="3">
        <f>IFERROR(__xludf.DUMMYFUNCTION("""COMPUTED_VALUE"""),10.0)</f>
        <v>10</v>
      </c>
      <c r="H322" s="3"/>
      <c r="I322" s="3">
        <f t="shared" ref="I322:M322" si="322">if(not(isblank(C322)),IFERROR(MATCH(VLOOKUP(C322,$A:$A,1,FALSE),$A:$A,0),),)</f>
        <v>14</v>
      </c>
      <c r="J322" s="3">
        <f t="shared" si="322"/>
        <v>93</v>
      </c>
      <c r="K322" s="3">
        <f t="shared" si="322"/>
        <v>78</v>
      </c>
      <c r="L322" s="3">
        <f t="shared" si="322"/>
        <v>13</v>
      </c>
      <c r="M322" s="3">
        <f t="shared" si="322"/>
        <v>47</v>
      </c>
      <c r="N322" s="3"/>
      <c r="O322" s="3"/>
      <c r="P322" s="3">
        <v>92.0</v>
      </c>
      <c r="Q322" s="3">
        <v>93.0</v>
      </c>
      <c r="R322" s="3">
        <v>90.0</v>
      </c>
      <c r="S322" s="3">
        <v>18.0</v>
      </c>
      <c r="T322" s="3">
        <v>49.0</v>
      </c>
      <c r="U322" s="3"/>
      <c r="V322" s="3"/>
      <c r="W322" s="3"/>
      <c r="X322" s="3"/>
      <c r="Y322" s="3"/>
      <c r="Z322" s="3"/>
      <c r="AA322" s="3"/>
      <c r="AB322" s="3"/>
      <c r="AC322" s="3"/>
      <c r="AD322" s="3">
        <f t="shared" si="3"/>
        <v>93</v>
      </c>
      <c r="AE322" s="3"/>
      <c r="AF322" s="3"/>
      <c r="AG322" s="3"/>
      <c r="AH322" s="3">
        <f t="shared" si="4"/>
        <v>93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>
      <c r="A323" s="9"/>
      <c r="B323" s="4" t="s">
        <v>283</v>
      </c>
      <c r="C323" s="3">
        <f>IFERROR(__xludf.DUMMYFUNCTION("IFERROR(SPLIT(B323,"" ""),)"),91.0)</f>
        <v>91</v>
      </c>
      <c r="D323" s="3">
        <f>IFERROR(__xludf.DUMMYFUNCTION("""COMPUTED_VALUE"""),16.0)</f>
        <v>16</v>
      </c>
      <c r="E323" s="3">
        <f>IFERROR(__xludf.DUMMYFUNCTION("""COMPUTED_VALUE"""),46.0)</f>
        <v>46</v>
      </c>
      <c r="F323" s="3">
        <f>IFERROR(__xludf.DUMMYFUNCTION("""COMPUTED_VALUE"""),63.0)</f>
        <v>63</v>
      </c>
      <c r="G323" s="3">
        <f>IFERROR(__xludf.DUMMYFUNCTION("""COMPUTED_VALUE"""),75.0)</f>
        <v>75</v>
      </c>
      <c r="H323" s="3"/>
      <c r="I323" s="3">
        <f t="shared" ref="I323:M323" si="323">if(not(isblank(C323)),IFERROR(MATCH(VLOOKUP(C323,$A:$A,1,FALSE),$A:$A,0),),)</f>
        <v>57</v>
      </c>
      <c r="J323" s="3">
        <f t="shared" si="323"/>
        <v>90</v>
      </c>
      <c r="K323" s="3">
        <f t="shared" si="323"/>
        <v>54</v>
      </c>
      <c r="L323" s="3">
        <f t="shared" si="323"/>
        <v>56</v>
      </c>
      <c r="M323" s="3">
        <f t="shared" si="323"/>
        <v>98</v>
      </c>
      <c r="N323" s="3"/>
      <c r="O323" s="3"/>
      <c r="P323" s="3">
        <v>32.0</v>
      </c>
      <c r="Q323" s="3">
        <v>78.0</v>
      </c>
      <c r="R323" s="3">
        <v>54.0</v>
      </c>
      <c r="S323" s="3">
        <v>80.0</v>
      </c>
      <c r="T323" s="3">
        <v>24.0</v>
      </c>
      <c r="U323" s="3"/>
      <c r="V323" s="3"/>
      <c r="W323" s="3"/>
      <c r="X323" s="3"/>
      <c r="Y323" s="3"/>
      <c r="Z323" s="3"/>
      <c r="AA323" s="3"/>
      <c r="AB323" s="3"/>
      <c r="AC323" s="3"/>
      <c r="AD323" s="3">
        <f t="shared" si="3"/>
        <v>98</v>
      </c>
      <c r="AE323" s="3"/>
      <c r="AF323" s="3"/>
      <c r="AG323" s="3"/>
      <c r="AH323" s="3">
        <f t="shared" si="4"/>
        <v>80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>
      <c r="A324" s="9"/>
      <c r="B324" s="4" t="s">
        <v>284</v>
      </c>
      <c r="C324" s="3">
        <f>IFERROR(__xludf.DUMMYFUNCTION("IFERROR(SPLIT(B324,"" ""),)"),39.0)</f>
        <v>39</v>
      </c>
      <c r="D324" s="3">
        <f>IFERROR(__xludf.DUMMYFUNCTION("""COMPUTED_VALUE"""),90.0)</f>
        <v>90</v>
      </c>
      <c r="E324" s="3">
        <f>IFERROR(__xludf.DUMMYFUNCTION("""COMPUTED_VALUE"""),81.0)</f>
        <v>81</v>
      </c>
      <c r="F324" s="3">
        <f>IFERROR(__xludf.DUMMYFUNCTION("""COMPUTED_VALUE"""),27.0)</f>
        <v>27</v>
      </c>
      <c r="G324" s="3">
        <f>IFERROR(__xludf.DUMMYFUNCTION("""COMPUTED_VALUE"""),17.0)</f>
        <v>17</v>
      </c>
      <c r="H324" s="3"/>
      <c r="I324" s="3">
        <f t="shared" ref="I324:M324" si="324">if(not(isblank(C324)),IFERROR(MATCH(VLOOKUP(C324,$A:$A,1,FALSE),$A:$A,0),),)</f>
        <v>41</v>
      </c>
      <c r="J324" s="3">
        <f t="shared" si="324"/>
        <v>18</v>
      </c>
      <c r="K324" s="3">
        <f t="shared" si="324"/>
        <v>80</v>
      </c>
      <c r="L324" s="3">
        <f t="shared" si="324"/>
        <v>94</v>
      </c>
      <c r="M324" s="3">
        <f t="shared" si="324"/>
        <v>43</v>
      </c>
      <c r="N324" s="3"/>
      <c r="O324" s="3"/>
      <c r="P324" s="3">
        <v>27.0</v>
      </c>
      <c r="Q324" s="3">
        <v>13.0</v>
      </c>
      <c r="R324" s="3">
        <v>56.0</v>
      </c>
      <c r="S324" s="3">
        <v>94.0</v>
      </c>
      <c r="T324" s="3">
        <v>22.0</v>
      </c>
      <c r="U324" s="3"/>
      <c r="V324" s="3"/>
      <c r="W324" s="3"/>
      <c r="X324" s="3"/>
      <c r="Y324" s="3"/>
      <c r="Z324" s="3"/>
      <c r="AA324" s="3"/>
      <c r="AB324" s="3"/>
      <c r="AC324" s="3"/>
      <c r="AD324" s="3">
        <f t="shared" si="3"/>
        <v>94</v>
      </c>
      <c r="AE324" s="3"/>
      <c r="AF324" s="3"/>
      <c r="AG324" s="3"/>
      <c r="AH324" s="3">
        <f t="shared" si="4"/>
        <v>94</v>
      </c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>
      <c r="A325" s="9"/>
      <c r="B325" s="4" t="s">
        <v>285</v>
      </c>
      <c r="C325" s="3">
        <f>IFERROR(__xludf.DUMMYFUNCTION("IFERROR(SPLIT(B325,"" ""),)"),38.0)</f>
        <v>38</v>
      </c>
      <c r="D325" s="3">
        <f>IFERROR(__xludf.DUMMYFUNCTION("""COMPUTED_VALUE"""),19.0)</f>
        <v>19</v>
      </c>
      <c r="E325" s="3">
        <f>IFERROR(__xludf.DUMMYFUNCTION("""COMPUTED_VALUE"""),62.0)</f>
        <v>62</v>
      </c>
      <c r="F325" s="3">
        <f>IFERROR(__xludf.DUMMYFUNCTION("""COMPUTED_VALUE"""),44.0)</f>
        <v>44</v>
      </c>
      <c r="G325" s="3">
        <f>IFERROR(__xludf.DUMMYFUNCTION("""COMPUTED_VALUE"""),92.0)</f>
        <v>92</v>
      </c>
      <c r="H325" s="3"/>
      <c r="I325" s="3">
        <f t="shared" ref="I325:M325" si="325">if(not(isblank(C325)),IFERROR(MATCH(VLOOKUP(C325,$A:$A,1,FALSE),$A:$A,0),),)</f>
        <v>89</v>
      </c>
      <c r="J325" s="3">
        <f t="shared" si="325"/>
        <v>49</v>
      </c>
      <c r="K325" s="3">
        <f t="shared" si="325"/>
        <v>24</v>
      </c>
      <c r="L325" s="3">
        <f t="shared" si="325"/>
        <v>22</v>
      </c>
      <c r="M325" s="3">
        <f t="shared" si="325"/>
        <v>10</v>
      </c>
      <c r="N325" s="3"/>
      <c r="O325" s="3"/>
      <c r="P325" s="3">
        <v>77.0</v>
      </c>
      <c r="Q325" s="3">
        <v>47.0</v>
      </c>
      <c r="R325" s="3">
        <v>98.0</v>
      </c>
      <c r="S325" s="3">
        <v>43.0</v>
      </c>
      <c r="T325" s="3">
        <v>10.0</v>
      </c>
      <c r="U325" s="3"/>
      <c r="V325" s="3"/>
      <c r="W325" s="3"/>
      <c r="X325" s="3"/>
      <c r="Y325" s="3"/>
      <c r="Z325" s="3"/>
      <c r="AA325" s="3"/>
      <c r="AB325" s="3"/>
      <c r="AC325" s="3"/>
      <c r="AD325" s="3">
        <f t="shared" si="3"/>
        <v>89</v>
      </c>
      <c r="AE325" s="3"/>
      <c r="AF325" s="3"/>
      <c r="AG325" s="3"/>
      <c r="AH325" s="3">
        <f t="shared" si="4"/>
        <v>98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>
      <c r="A326" s="9"/>
      <c r="B326" s="3"/>
      <c r="C326" s="3" t="str">
        <f>IFERROR(__xludf.DUMMYFUNCTION("IFERROR(SPLIT(B326,"" ""),)"),"")</f>
        <v/>
      </c>
      <c r="D326" s="3"/>
      <c r="E326" s="3"/>
      <c r="F326" s="3"/>
      <c r="G326" s="3"/>
      <c r="H326" s="3"/>
      <c r="I326" s="3" t="str">
        <f t="shared" ref="I326:M326" si="326">if(not(isblank(C326)),IFERROR(MATCH(VLOOKUP(C326,$A:$A,1,FALSE),$A:$A,0),),)</f>
        <v/>
      </c>
      <c r="J326" s="3" t="str">
        <f t="shared" si="326"/>
        <v/>
      </c>
      <c r="K326" s="3" t="str">
        <f t="shared" si="326"/>
        <v/>
      </c>
      <c r="L326" s="3" t="str">
        <f t="shared" si="326"/>
        <v/>
      </c>
      <c r="M326" s="3" t="str">
        <f t="shared" si="326"/>
        <v/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 t="str">
        <f t="shared" si="3"/>
        <v/>
      </c>
      <c r="AE326" s="3"/>
      <c r="AF326" s="3"/>
      <c r="AG326" s="3"/>
      <c r="AH326" s="3" t="str">
        <f t="shared" si="4"/>
        <v/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>
      <c r="A327" s="9"/>
      <c r="B327" s="4" t="s">
        <v>286</v>
      </c>
      <c r="C327" s="3">
        <f>IFERROR(__xludf.DUMMYFUNCTION("IFERROR(SPLIT(B327,"" ""),)"),16.0)</f>
        <v>16</v>
      </c>
      <c r="D327" s="3">
        <f>IFERROR(__xludf.DUMMYFUNCTION("""COMPUTED_VALUE"""),25.0)</f>
        <v>25</v>
      </c>
      <c r="E327" s="3">
        <f>IFERROR(__xludf.DUMMYFUNCTION("""COMPUTED_VALUE"""),99.0)</f>
        <v>99</v>
      </c>
      <c r="F327" s="3">
        <f>IFERROR(__xludf.DUMMYFUNCTION("""COMPUTED_VALUE"""),27.0)</f>
        <v>27</v>
      </c>
      <c r="G327" s="3">
        <f>IFERROR(__xludf.DUMMYFUNCTION("""COMPUTED_VALUE"""),66.0)</f>
        <v>66</v>
      </c>
      <c r="H327" s="3"/>
      <c r="I327" s="3">
        <f t="shared" ref="I327:M327" si="327">if(not(isblank(C327)),IFERROR(MATCH(VLOOKUP(C327,$A:$A,1,FALSE),$A:$A,0),),)</f>
        <v>90</v>
      </c>
      <c r="J327" s="3">
        <f t="shared" si="327"/>
        <v>20</v>
      </c>
      <c r="K327" s="3">
        <f t="shared" si="327"/>
        <v>9</v>
      </c>
      <c r="L327" s="3">
        <f t="shared" si="327"/>
        <v>94</v>
      </c>
      <c r="M327" s="3">
        <f t="shared" si="327"/>
        <v>88</v>
      </c>
      <c r="N327" s="3"/>
      <c r="O327" s="3"/>
      <c r="P327" s="3">
        <f t="array" ref="P327:T331">TRANSPOSE(I327:M331)</f>
        <v>90</v>
      </c>
      <c r="Q327" s="3">
        <v>27.0</v>
      </c>
      <c r="R327" s="3">
        <v>39.0</v>
      </c>
      <c r="S327" s="3">
        <v>92.0</v>
      </c>
      <c r="T327" s="3">
        <v>25.0</v>
      </c>
      <c r="U327" s="3"/>
      <c r="V327" s="3"/>
      <c r="W327" s="3"/>
      <c r="X327" s="3">
        <f t="array" ref="X327">SUM(IF(I327:M331&gt;$AP$3,C327:G331,))*$AP$4</f>
        <v>58646</v>
      </c>
      <c r="Y327" s="3"/>
      <c r="Z327" s="3"/>
      <c r="AA327" s="3"/>
      <c r="AB327" s="10">
        <f t="array" ref="AB327">SUM(IF(I327:M331&gt;$AS$3,C327:G331,))*$AS$4</f>
        <v>16912</v>
      </c>
      <c r="AC327" s="3"/>
      <c r="AD327" s="3">
        <f t="shared" si="3"/>
        <v>94</v>
      </c>
      <c r="AE327" s="3"/>
      <c r="AF327" s="3"/>
      <c r="AG327" s="3"/>
      <c r="AH327" s="3">
        <f t="shared" si="4"/>
        <v>92</v>
      </c>
      <c r="AI327" s="3"/>
      <c r="AJ327" s="3">
        <f>min(AD327:AH331)</f>
        <v>72</v>
      </c>
      <c r="AK327" s="3"/>
      <c r="AL327" s="3"/>
      <c r="AM327" s="3"/>
      <c r="AN327" s="3"/>
      <c r="AO327" s="3"/>
      <c r="AP327" s="3"/>
      <c r="AQ327" s="3"/>
      <c r="AR327" s="3"/>
      <c r="AS327" s="3"/>
    </row>
    <row r="328">
      <c r="A328" s="9"/>
      <c r="B328" s="4" t="s">
        <v>287</v>
      </c>
      <c r="C328" s="3">
        <f>IFERROR(__xludf.DUMMYFUNCTION("IFERROR(SPLIT(B328,"" ""),)"),80.0)</f>
        <v>80</v>
      </c>
      <c r="D328" s="3">
        <f>IFERROR(__xludf.DUMMYFUNCTION("""COMPUTED_VALUE"""),3.0)</f>
        <v>3</v>
      </c>
      <c r="E328" s="3">
        <f>IFERROR(__xludf.DUMMYFUNCTION("""COMPUTED_VALUE"""),38.0)</f>
        <v>38</v>
      </c>
      <c r="F328" s="3">
        <f>IFERROR(__xludf.DUMMYFUNCTION("""COMPUTED_VALUE"""),10.0)</f>
        <v>10</v>
      </c>
      <c r="G328" s="3">
        <f>IFERROR(__xludf.DUMMYFUNCTION("""COMPUTED_VALUE"""),11.0)</f>
        <v>11</v>
      </c>
      <c r="H328" s="3"/>
      <c r="I328" s="3">
        <f t="shared" ref="I328:M328" si="328">if(not(isblank(C328)),IFERROR(MATCH(VLOOKUP(C328,$A:$A,1,FALSE),$A:$A,0),),)</f>
        <v>27</v>
      </c>
      <c r="J328" s="3">
        <f t="shared" si="328"/>
        <v>50</v>
      </c>
      <c r="K328" s="3">
        <f t="shared" si="328"/>
        <v>89</v>
      </c>
      <c r="L328" s="3">
        <f t="shared" si="328"/>
        <v>47</v>
      </c>
      <c r="M328" s="3">
        <f t="shared" si="328"/>
        <v>102</v>
      </c>
      <c r="N328" s="3"/>
      <c r="O328" s="3"/>
      <c r="P328" s="3">
        <v>20.0</v>
      </c>
      <c r="Q328" s="3">
        <v>50.0</v>
      </c>
      <c r="R328" s="3">
        <v>64.0</v>
      </c>
      <c r="S328" s="3">
        <v>85.0</v>
      </c>
      <c r="T328" s="3">
        <v>93.0</v>
      </c>
      <c r="U328" s="3"/>
      <c r="V328" s="3"/>
      <c r="W328" s="3"/>
      <c r="X328" s="3"/>
      <c r="Y328" s="3"/>
      <c r="Z328" s="3"/>
      <c r="AA328" s="3"/>
      <c r="AB328" s="3"/>
      <c r="AC328" s="3"/>
      <c r="AD328" s="3">
        <f t="shared" si="3"/>
        <v>102</v>
      </c>
      <c r="AE328" s="3"/>
      <c r="AF328" s="3"/>
      <c r="AG328" s="3"/>
      <c r="AH328" s="3">
        <f t="shared" si="4"/>
        <v>93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>
      <c r="A329" s="9"/>
      <c r="B329" s="4" t="s">
        <v>288</v>
      </c>
      <c r="C329" s="3">
        <f>IFERROR(__xludf.DUMMYFUNCTION("IFERROR(SPLIT(B329,"" ""),)"),52.0)</f>
        <v>52</v>
      </c>
      <c r="D329" s="3">
        <f>IFERROR(__xludf.DUMMYFUNCTION("""COMPUTED_VALUE"""),98.0)</f>
        <v>98</v>
      </c>
      <c r="E329" s="3">
        <f>IFERROR(__xludf.DUMMYFUNCTION("""COMPUTED_VALUE"""),83.0)</f>
        <v>83</v>
      </c>
      <c r="F329" s="3">
        <f>IFERROR(__xludf.DUMMYFUNCTION("""COMPUTED_VALUE"""),7.0)</f>
        <v>7</v>
      </c>
      <c r="G329" s="3">
        <f>IFERROR(__xludf.DUMMYFUNCTION("""COMPUTED_VALUE"""),76.0)</f>
        <v>76</v>
      </c>
      <c r="H329" s="3"/>
      <c r="I329" s="3">
        <f t="shared" ref="I329:M329" si="329">if(not(isblank(C329)),IFERROR(MATCH(VLOOKUP(C329,$A:$A,1,FALSE),$A:$A,0),),)</f>
        <v>39</v>
      </c>
      <c r="J329" s="3">
        <f t="shared" si="329"/>
        <v>64</v>
      </c>
      <c r="K329" s="3">
        <f t="shared" si="329"/>
        <v>13</v>
      </c>
      <c r="L329" s="3">
        <f t="shared" si="329"/>
        <v>72</v>
      </c>
      <c r="M329" s="3">
        <f t="shared" si="329"/>
        <v>33</v>
      </c>
      <c r="N329" s="3"/>
      <c r="O329" s="3"/>
      <c r="P329" s="3">
        <v>9.0</v>
      </c>
      <c r="Q329" s="3">
        <v>89.0</v>
      </c>
      <c r="R329" s="3">
        <v>13.0</v>
      </c>
      <c r="S329" s="3">
        <v>62.0</v>
      </c>
      <c r="T329" s="3">
        <v>70.0</v>
      </c>
      <c r="U329" s="3"/>
      <c r="V329" s="3"/>
      <c r="W329" s="3"/>
      <c r="X329" s="3"/>
      <c r="Y329" s="3"/>
      <c r="Z329" s="3"/>
      <c r="AA329" s="3"/>
      <c r="AB329" s="3"/>
      <c r="AC329" s="3"/>
      <c r="AD329" s="3">
        <f t="shared" si="3"/>
        <v>72</v>
      </c>
      <c r="AE329" s="3"/>
      <c r="AF329" s="3"/>
      <c r="AG329" s="3"/>
      <c r="AH329" s="3">
        <f t="shared" si="4"/>
        <v>89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>
      <c r="A330" s="9"/>
      <c r="B330" s="4" t="s">
        <v>289</v>
      </c>
      <c r="C330" s="3">
        <f>IFERROR(__xludf.DUMMYFUNCTION("IFERROR(SPLIT(B330,"" ""),)"),70.0)</f>
        <v>70</v>
      </c>
      <c r="D330" s="3">
        <f>IFERROR(__xludf.DUMMYFUNCTION("""COMPUTED_VALUE"""),29.0)</f>
        <v>29</v>
      </c>
      <c r="E330" s="3">
        <f>IFERROR(__xludf.DUMMYFUNCTION("""COMPUTED_VALUE"""),79.0)</f>
        <v>79</v>
      </c>
      <c r="F330" s="3">
        <f>IFERROR(__xludf.DUMMYFUNCTION("""COMPUTED_VALUE"""),96.0)</f>
        <v>96</v>
      </c>
      <c r="G330" s="3">
        <f>IFERROR(__xludf.DUMMYFUNCTION("""COMPUTED_VALUE"""),42.0)</f>
        <v>42</v>
      </c>
      <c r="H330" s="3"/>
      <c r="I330" s="3">
        <f t="shared" ref="I330:M330" si="330">if(not(isblank(C330)),IFERROR(MATCH(VLOOKUP(C330,$A:$A,1,FALSE),$A:$A,0),),)</f>
        <v>92</v>
      </c>
      <c r="J330" s="3">
        <f t="shared" si="330"/>
        <v>85</v>
      </c>
      <c r="K330" s="3">
        <f t="shared" si="330"/>
        <v>62</v>
      </c>
      <c r="L330" s="3">
        <f t="shared" si="330"/>
        <v>84</v>
      </c>
      <c r="M330" s="3">
        <f t="shared" si="330"/>
        <v>4</v>
      </c>
      <c r="N330" s="3"/>
      <c r="O330" s="3"/>
      <c r="P330" s="3">
        <v>94.0</v>
      </c>
      <c r="Q330" s="3">
        <v>47.0</v>
      </c>
      <c r="R330" s="3">
        <v>72.0</v>
      </c>
      <c r="S330" s="3">
        <v>84.0</v>
      </c>
      <c r="T330" s="3">
        <v>15.0</v>
      </c>
      <c r="U330" s="3"/>
      <c r="V330" s="3"/>
      <c r="W330" s="3"/>
      <c r="X330" s="3"/>
      <c r="Y330" s="3"/>
      <c r="Z330" s="3"/>
      <c r="AA330" s="3"/>
      <c r="AB330" s="3"/>
      <c r="AC330" s="3"/>
      <c r="AD330" s="3">
        <f t="shared" si="3"/>
        <v>92</v>
      </c>
      <c r="AE330" s="3"/>
      <c r="AF330" s="3"/>
      <c r="AG330" s="3"/>
      <c r="AH330" s="3">
        <f t="shared" si="4"/>
        <v>94</v>
      </c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>
      <c r="A331" s="9"/>
      <c r="B331" s="4" t="s">
        <v>290</v>
      </c>
      <c r="C331" s="3">
        <f>IFERROR(__xludf.DUMMYFUNCTION("IFERROR(SPLIT(B331,"" ""),)"),41.0)</f>
        <v>41</v>
      </c>
      <c r="D331" s="3">
        <f>IFERROR(__xludf.DUMMYFUNCTION("""COMPUTED_VALUE"""),74.0)</f>
        <v>74</v>
      </c>
      <c r="E331" s="3">
        <f>IFERROR(__xludf.DUMMYFUNCTION("""COMPUTED_VALUE"""),68.0)</f>
        <v>68</v>
      </c>
      <c r="F331" s="3">
        <f>IFERROR(__xludf.DUMMYFUNCTION("""COMPUTED_VALUE"""),36.0)</f>
        <v>36</v>
      </c>
      <c r="G331" s="3">
        <f>IFERROR(__xludf.DUMMYFUNCTION("""COMPUTED_VALUE"""),82.0)</f>
        <v>82</v>
      </c>
      <c r="H331" s="3"/>
      <c r="I331" s="3">
        <f t="shared" ref="I331:M331" si="331">if(not(isblank(C331)),IFERROR(MATCH(VLOOKUP(C331,$A:$A,1,FALSE),$A:$A,0),),)</f>
        <v>25</v>
      </c>
      <c r="J331" s="3">
        <f t="shared" si="331"/>
        <v>93</v>
      </c>
      <c r="K331" s="3">
        <f t="shared" si="331"/>
        <v>70</v>
      </c>
      <c r="L331" s="3">
        <f t="shared" si="331"/>
        <v>15</v>
      </c>
      <c r="M331" s="3">
        <f t="shared" si="331"/>
        <v>53</v>
      </c>
      <c r="N331" s="3"/>
      <c r="O331" s="3"/>
      <c r="P331" s="3">
        <v>88.0</v>
      </c>
      <c r="Q331" s="3">
        <v>102.0</v>
      </c>
      <c r="R331" s="3">
        <v>33.0</v>
      </c>
      <c r="S331" s="3">
        <v>4.0</v>
      </c>
      <c r="T331" s="3">
        <v>53.0</v>
      </c>
      <c r="U331" s="3"/>
      <c r="V331" s="3"/>
      <c r="W331" s="3"/>
      <c r="X331" s="3"/>
      <c r="Y331" s="3"/>
      <c r="Z331" s="3"/>
      <c r="AA331" s="3"/>
      <c r="AB331" s="3"/>
      <c r="AC331" s="3"/>
      <c r="AD331" s="3">
        <f t="shared" si="3"/>
        <v>93</v>
      </c>
      <c r="AE331" s="3"/>
      <c r="AF331" s="3"/>
      <c r="AG331" s="3"/>
      <c r="AH331" s="3">
        <f t="shared" si="4"/>
        <v>102</v>
      </c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>
      <c r="A332" s="9"/>
      <c r="B332" s="3"/>
      <c r="C332" s="3" t="str">
        <f>IFERROR(__xludf.DUMMYFUNCTION("IFERROR(SPLIT(B332,"" ""),)"),"")</f>
        <v/>
      </c>
      <c r="D332" s="3"/>
      <c r="E332" s="3"/>
      <c r="F332" s="3"/>
      <c r="G332" s="3"/>
      <c r="H332" s="3"/>
      <c r="I332" s="3" t="str">
        <f t="shared" ref="I332:M332" si="332">if(not(isblank(C332)),IFERROR(MATCH(VLOOKUP(C332,$A:$A,1,FALSE),$A:$A,0),),)</f>
        <v/>
      </c>
      <c r="J332" s="3" t="str">
        <f t="shared" si="332"/>
        <v/>
      </c>
      <c r="K332" s="3" t="str">
        <f t="shared" si="332"/>
        <v/>
      </c>
      <c r="L332" s="3" t="str">
        <f t="shared" si="332"/>
        <v/>
      </c>
      <c r="M332" s="3" t="str">
        <f t="shared" si="332"/>
        <v/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 t="str">
        <f t="shared" si="3"/>
        <v/>
      </c>
      <c r="AE332" s="3"/>
      <c r="AF332" s="3"/>
      <c r="AG332" s="3"/>
      <c r="AH332" s="3" t="str">
        <f t="shared" si="4"/>
        <v/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>
      <c r="A333" s="9"/>
      <c r="B333" s="4" t="s">
        <v>291</v>
      </c>
      <c r="C333" s="3">
        <f>IFERROR(__xludf.DUMMYFUNCTION("IFERROR(SPLIT(B333,"" ""),)"),50.0)</f>
        <v>50</v>
      </c>
      <c r="D333" s="3">
        <f>IFERROR(__xludf.DUMMYFUNCTION("""COMPUTED_VALUE"""),73.0)</f>
        <v>73</v>
      </c>
      <c r="E333" s="3">
        <f>IFERROR(__xludf.DUMMYFUNCTION("""COMPUTED_VALUE"""),72.0)</f>
        <v>72</v>
      </c>
      <c r="F333" s="3">
        <f>IFERROR(__xludf.DUMMYFUNCTION("""COMPUTED_VALUE"""),40.0)</f>
        <v>40</v>
      </c>
      <c r="G333" s="3">
        <f>IFERROR(__xludf.DUMMYFUNCTION("""COMPUTED_VALUE"""),93.0)</f>
        <v>93</v>
      </c>
      <c r="H333" s="3"/>
      <c r="I333" s="3">
        <f t="shared" ref="I333:M333" si="333">if(not(isblank(C333)),IFERROR(MATCH(VLOOKUP(C333,$A:$A,1,FALSE),$A:$A,0),),)</f>
        <v>63</v>
      </c>
      <c r="J333" s="3">
        <f t="shared" si="333"/>
        <v>3</v>
      </c>
      <c r="K333" s="3">
        <f t="shared" si="333"/>
        <v>48</v>
      </c>
      <c r="L333" s="3">
        <f t="shared" si="333"/>
        <v>8</v>
      </c>
      <c r="M333" s="3">
        <f t="shared" si="333"/>
        <v>16</v>
      </c>
      <c r="N333" s="3"/>
      <c r="O333" s="3"/>
      <c r="P333" s="3">
        <f t="array" ref="P333:T337">TRANSPOSE(I333:M337)</f>
        <v>63</v>
      </c>
      <c r="Q333" s="3">
        <v>99.0</v>
      </c>
      <c r="R333" s="3">
        <v>29.0</v>
      </c>
      <c r="S333" s="3">
        <v>22.0</v>
      </c>
      <c r="T333" s="3">
        <v>69.0</v>
      </c>
      <c r="U333" s="3"/>
      <c r="V333" s="3"/>
      <c r="W333" s="3"/>
      <c r="X333" s="3">
        <f t="array" ref="X333">SUM(IF(I333:M337&gt;$AP$3,C333:G337,))*$AP$4</f>
        <v>53321</v>
      </c>
      <c r="Y333" s="3"/>
      <c r="Z333" s="3"/>
      <c r="AA333" s="3"/>
      <c r="AB333" s="10">
        <f t="array" ref="AB333">SUM(IF(I333:M337&gt;$AS$3,C333:G337,))*$AS$4</f>
        <v>7504</v>
      </c>
      <c r="AC333" s="3"/>
      <c r="AD333" s="3">
        <f t="shared" si="3"/>
        <v>63</v>
      </c>
      <c r="AE333" s="3"/>
      <c r="AF333" s="3"/>
      <c r="AG333" s="3"/>
      <c r="AH333" s="3">
        <f t="shared" si="4"/>
        <v>99</v>
      </c>
      <c r="AI333" s="3"/>
      <c r="AJ333" s="3">
        <f>min(AD333:AH337)</f>
        <v>56</v>
      </c>
      <c r="AK333" s="3"/>
      <c r="AL333" s="3"/>
      <c r="AM333" s="3"/>
      <c r="AN333" s="3"/>
      <c r="AO333" s="3"/>
      <c r="AP333" s="3"/>
      <c r="AQ333" s="3"/>
      <c r="AR333" s="3"/>
      <c r="AS333" s="3"/>
    </row>
    <row r="334">
      <c r="A334" s="9"/>
      <c r="B334" s="4" t="s">
        <v>292</v>
      </c>
      <c r="C334" s="3">
        <f>IFERROR(__xludf.DUMMYFUNCTION("IFERROR(SPLIT(B334,"" ""),)"),60.0)</f>
        <v>60</v>
      </c>
      <c r="D334" s="3">
        <f>IFERROR(__xludf.DUMMYFUNCTION("""COMPUTED_VALUE"""),96.0)</f>
        <v>96</v>
      </c>
      <c r="E334" s="3">
        <f>IFERROR(__xludf.DUMMYFUNCTION("""COMPUTED_VALUE"""),52.0)</f>
        <v>52</v>
      </c>
      <c r="F334" s="3">
        <f>IFERROR(__xludf.DUMMYFUNCTION("""COMPUTED_VALUE"""),74.0)</f>
        <v>74</v>
      </c>
      <c r="G334" s="3">
        <f>IFERROR(__xludf.DUMMYFUNCTION("""COMPUTED_VALUE"""),63.0)</f>
        <v>63</v>
      </c>
      <c r="H334" s="3"/>
      <c r="I334" s="3">
        <f t="shared" ref="I334:M334" si="334">if(not(isblank(C334)),IFERROR(MATCH(VLOOKUP(C334,$A:$A,1,FALSE),$A:$A,0),),)</f>
        <v>99</v>
      </c>
      <c r="J334" s="3">
        <f t="shared" si="334"/>
        <v>84</v>
      </c>
      <c r="K334" s="3">
        <f t="shared" si="334"/>
        <v>39</v>
      </c>
      <c r="L334" s="3">
        <f t="shared" si="334"/>
        <v>93</v>
      </c>
      <c r="M334" s="3">
        <f t="shared" si="334"/>
        <v>56</v>
      </c>
      <c r="N334" s="3"/>
      <c r="O334" s="3"/>
      <c r="P334" s="3">
        <v>3.0</v>
      </c>
      <c r="Q334" s="3">
        <v>84.0</v>
      </c>
      <c r="R334" s="3">
        <v>12.0</v>
      </c>
      <c r="S334" s="3">
        <v>66.0</v>
      </c>
      <c r="T334" s="3">
        <v>24.0</v>
      </c>
      <c r="U334" s="3"/>
      <c r="V334" s="3"/>
      <c r="W334" s="3"/>
      <c r="X334" s="3"/>
      <c r="Y334" s="3"/>
      <c r="Z334" s="3"/>
      <c r="AA334" s="3"/>
      <c r="AB334" s="3"/>
      <c r="AC334" s="3"/>
      <c r="AD334" s="3">
        <f t="shared" si="3"/>
        <v>99</v>
      </c>
      <c r="AE334" s="3"/>
      <c r="AF334" s="3"/>
      <c r="AG334" s="3"/>
      <c r="AH334" s="3">
        <f t="shared" si="4"/>
        <v>84</v>
      </c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>
      <c r="A335" s="9"/>
      <c r="B335" s="4" t="s">
        <v>293</v>
      </c>
      <c r="C335" s="3">
        <f>IFERROR(__xludf.DUMMYFUNCTION("IFERROR(SPLIT(B335,"" ""),)"),51.0)</f>
        <v>51</v>
      </c>
      <c r="D335" s="3">
        <f>IFERROR(__xludf.DUMMYFUNCTION("""COMPUTED_VALUE"""),30.0)</f>
        <v>30</v>
      </c>
      <c r="E335" s="3">
        <f>IFERROR(__xludf.DUMMYFUNCTION("""COMPUTED_VALUE"""),87.0)</f>
        <v>87</v>
      </c>
      <c r="F335" s="3">
        <f>IFERROR(__xludf.DUMMYFUNCTION("""COMPUTED_VALUE"""),41.0)</f>
        <v>41</v>
      </c>
      <c r="G335" s="3">
        <f>IFERROR(__xludf.DUMMYFUNCTION("""COMPUTED_VALUE"""),82.0)</f>
        <v>82</v>
      </c>
      <c r="H335" s="3"/>
      <c r="I335" s="3">
        <f t="shared" ref="I335:M335" si="335">if(not(isblank(C335)),IFERROR(MATCH(VLOOKUP(C335,$A:$A,1,FALSE),$A:$A,0),),)</f>
        <v>29</v>
      </c>
      <c r="J335" s="3">
        <f t="shared" si="335"/>
        <v>12</v>
      </c>
      <c r="K335" s="3">
        <f t="shared" si="335"/>
        <v>71</v>
      </c>
      <c r="L335" s="3">
        <f t="shared" si="335"/>
        <v>25</v>
      </c>
      <c r="M335" s="3">
        <f t="shared" si="335"/>
        <v>53</v>
      </c>
      <c r="N335" s="3"/>
      <c r="O335" s="3"/>
      <c r="P335" s="3">
        <v>48.0</v>
      </c>
      <c r="Q335" s="3">
        <v>39.0</v>
      </c>
      <c r="R335" s="3">
        <v>71.0</v>
      </c>
      <c r="S335" s="3">
        <v>17.0</v>
      </c>
      <c r="T335" s="3">
        <v>47.0</v>
      </c>
      <c r="U335" s="3"/>
      <c r="V335" s="3"/>
      <c r="W335" s="3"/>
      <c r="X335" s="3"/>
      <c r="Y335" s="3"/>
      <c r="Z335" s="3"/>
      <c r="AA335" s="3"/>
      <c r="AB335" s="3"/>
      <c r="AC335" s="3"/>
      <c r="AD335" s="3">
        <f t="shared" si="3"/>
        <v>71</v>
      </c>
      <c r="AE335" s="3"/>
      <c r="AF335" s="3"/>
      <c r="AG335" s="3"/>
      <c r="AH335" s="3">
        <f t="shared" si="4"/>
        <v>71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>
      <c r="A336" s="9"/>
      <c r="B336" s="4" t="s">
        <v>294</v>
      </c>
      <c r="C336" s="3">
        <f>IFERROR(__xludf.DUMMYFUNCTION("IFERROR(SPLIT(B336,"" ""),)"),44.0)</f>
        <v>44</v>
      </c>
      <c r="D336" s="3">
        <f>IFERROR(__xludf.DUMMYFUNCTION("""COMPUTED_VALUE"""),4.0)</f>
        <v>4</v>
      </c>
      <c r="E336" s="3">
        <f>IFERROR(__xludf.DUMMYFUNCTION("""COMPUTED_VALUE"""),59.0)</f>
        <v>59</v>
      </c>
      <c r="F336" s="3">
        <f>IFERROR(__xludf.DUMMYFUNCTION("""COMPUTED_VALUE"""),0.0)</f>
        <v>0</v>
      </c>
      <c r="G336" s="3">
        <f>IFERROR(__xludf.DUMMYFUNCTION("""COMPUTED_VALUE"""),1.0)</f>
        <v>1</v>
      </c>
      <c r="H336" s="3"/>
      <c r="I336" s="3">
        <f t="shared" ref="I336:M336" si="336">if(not(isblank(C336)),IFERROR(MATCH(VLOOKUP(C336,$A:$A,1,FALSE),$A:$A,0),),)</f>
        <v>22</v>
      </c>
      <c r="J336" s="3">
        <f t="shared" si="336"/>
        <v>66</v>
      </c>
      <c r="K336" s="3">
        <f t="shared" si="336"/>
        <v>17</v>
      </c>
      <c r="L336" s="3">
        <f t="shared" si="336"/>
        <v>46</v>
      </c>
      <c r="M336" s="3">
        <f t="shared" si="336"/>
        <v>14</v>
      </c>
      <c r="N336" s="3"/>
      <c r="O336" s="3"/>
      <c r="P336" s="3">
        <v>8.0</v>
      </c>
      <c r="Q336" s="3">
        <v>93.0</v>
      </c>
      <c r="R336" s="3">
        <v>25.0</v>
      </c>
      <c r="S336" s="3">
        <v>46.0</v>
      </c>
      <c r="T336" s="3">
        <v>7.0</v>
      </c>
      <c r="U336" s="3"/>
      <c r="V336" s="3"/>
      <c r="W336" s="3"/>
      <c r="X336" s="3"/>
      <c r="Y336" s="3"/>
      <c r="Z336" s="3"/>
      <c r="AA336" s="3"/>
      <c r="AB336" s="3"/>
      <c r="AC336" s="3"/>
      <c r="AD336" s="3">
        <f t="shared" si="3"/>
        <v>66</v>
      </c>
      <c r="AE336" s="3"/>
      <c r="AF336" s="3"/>
      <c r="AG336" s="3"/>
      <c r="AH336" s="3">
        <f t="shared" si="4"/>
        <v>93</v>
      </c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>
      <c r="A337" s="9"/>
      <c r="B337" s="4" t="s">
        <v>295</v>
      </c>
      <c r="C337" s="3">
        <f>IFERROR(__xludf.DUMMYFUNCTION("IFERROR(SPLIT(B337,"" ""),)"),43.0)</f>
        <v>43</v>
      </c>
      <c r="D337" s="3">
        <f>IFERROR(__xludf.DUMMYFUNCTION("""COMPUTED_VALUE"""),62.0)</f>
        <v>62</v>
      </c>
      <c r="E337" s="3">
        <f>IFERROR(__xludf.DUMMYFUNCTION("""COMPUTED_VALUE"""),10.0)</f>
        <v>10</v>
      </c>
      <c r="F337" s="3">
        <f>IFERROR(__xludf.DUMMYFUNCTION("""COMPUTED_VALUE"""),13.0)</f>
        <v>13</v>
      </c>
      <c r="G337" s="3">
        <f>IFERROR(__xludf.DUMMYFUNCTION("""COMPUTED_VALUE"""),58.0)</f>
        <v>58</v>
      </c>
      <c r="H337" s="3"/>
      <c r="I337" s="3">
        <f t="shared" ref="I337:M337" si="337">if(not(isblank(C337)),IFERROR(MATCH(VLOOKUP(C337,$A:$A,1,FALSE),$A:$A,0),),)</f>
        <v>69</v>
      </c>
      <c r="J337" s="3">
        <f t="shared" si="337"/>
        <v>24</v>
      </c>
      <c r="K337" s="3">
        <f t="shared" si="337"/>
        <v>47</v>
      </c>
      <c r="L337" s="3">
        <f t="shared" si="337"/>
        <v>7</v>
      </c>
      <c r="M337" s="3">
        <f t="shared" si="337"/>
        <v>37</v>
      </c>
      <c r="N337" s="3"/>
      <c r="O337" s="3"/>
      <c r="P337" s="3">
        <v>16.0</v>
      </c>
      <c r="Q337" s="3">
        <v>56.0</v>
      </c>
      <c r="R337" s="3">
        <v>53.0</v>
      </c>
      <c r="S337" s="3">
        <v>14.0</v>
      </c>
      <c r="T337" s="3">
        <v>37.0</v>
      </c>
      <c r="U337" s="3"/>
      <c r="V337" s="3"/>
      <c r="W337" s="3"/>
      <c r="X337" s="3"/>
      <c r="Y337" s="3"/>
      <c r="Z337" s="3"/>
      <c r="AA337" s="3"/>
      <c r="AB337" s="3"/>
      <c r="AC337" s="3"/>
      <c r="AD337" s="3">
        <f t="shared" si="3"/>
        <v>69</v>
      </c>
      <c r="AE337" s="3"/>
      <c r="AF337" s="3"/>
      <c r="AG337" s="3"/>
      <c r="AH337" s="3">
        <f t="shared" si="4"/>
        <v>56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>
      <c r="A338" s="9"/>
      <c r="B338" s="3"/>
      <c r="C338" s="3" t="str">
        <f>IFERROR(__xludf.DUMMYFUNCTION("IFERROR(SPLIT(B338,"" ""),)"),"")</f>
        <v/>
      </c>
      <c r="D338" s="3"/>
      <c r="E338" s="3"/>
      <c r="F338" s="3"/>
      <c r="G338" s="3"/>
      <c r="H338" s="3"/>
      <c r="I338" s="3" t="str">
        <f t="shared" ref="I338:M338" si="338">if(not(isblank(C338)),IFERROR(MATCH(VLOOKUP(C338,$A:$A,1,FALSE),$A:$A,0),),)</f>
        <v/>
      </c>
      <c r="J338" s="3" t="str">
        <f t="shared" si="338"/>
        <v/>
      </c>
      <c r="K338" s="3" t="str">
        <f t="shared" si="338"/>
        <v/>
      </c>
      <c r="L338" s="3" t="str">
        <f t="shared" si="338"/>
        <v/>
      </c>
      <c r="M338" s="3" t="str">
        <f t="shared" si="338"/>
        <v/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 t="str">
        <f t="shared" si="3"/>
        <v/>
      </c>
      <c r="AE338" s="3"/>
      <c r="AF338" s="3"/>
      <c r="AG338" s="3"/>
      <c r="AH338" s="3" t="str">
        <f t="shared" si="4"/>
        <v/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>
      <c r="A339" s="9"/>
      <c r="B339" s="4" t="s">
        <v>296</v>
      </c>
      <c r="C339" s="3">
        <f>IFERROR(__xludf.DUMMYFUNCTION("IFERROR(SPLIT(B339,"" ""),)"),92.0)</f>
        <v>92</v>
      </c>
      <c r="D339" s="3">
        <f>IFERROR(__xludf.DUMMYFUNCTION("""COMPUTED_VALUE"""),98.0)</f>
        <v>98</v>
      </c>
      <c r="E339" s="3">
        <f>IFERROR(__xludf.DUMMYFUNCTION("""COMPUTED_VALUE"""),20.0)</f>
        <v>20</v>
      </c>
      <c r="F339" s="3">
        <f>IFERROR(__xludf.DUMMYFUNCTION("""COMPUTED_VALUE"""),94.0)</f>
        <v>94</v>
      </c>
      <c r="G339" s="3">
        <f>IFERROR(__xludf.DUMMYFUNCTION("""COMPUTED_VALUE"""),95.0)</f>
        <v>95</v>
      </c>
      <c r="H339" s="3"/>
      <c r="I339" s="3">
        <f t="shared" ref="I339:M339" si="339">if(not(isblank(C339)),IFERROR(MATCH(VLOOKUP(C339,$A:$A,1,FALSE),$A:$A,0),),)</f>
        <v>10</v>
      </c>
      <c r="J339" s="3">
        <f t="shared" si="339"/>
        <v>64</v>
      </c>
      <c r="K339" s="3">
        <f t="shared" si="339"/>
        <v>32</v>
      </c>
      <c r="L339" s="3">
        <f t="shared" si="339"/>
        <v>77</v>
      </c>
      <c r="M339" s="3">
        <f t="shared" si="339"/>
        <v>5</v>
      </c>
      <c r="N339" s="3"/>
      <c r="O339" s="3"/>
      <c r="P339" s="3">
        <f t="array" ref="P339:T343">TRANSPOSE(I339:M343)</f>
        <v>10</v>
      </c>
      <c r="Q339" s="3">
        <v>23.0</v>
      </c>
      <c r="R339" s="3">
        <v>15.0</v>
      </c>
      <c r="S339" s="3">
        <v>80.0</v>
      </c>
      <c r="T339" s="3">
        <v>53.0</v>
      </c>
      <c r="U339" s="3"/>
      <c r="V339" s="3"/>
      <c r="W339" s="3"/>
      <c r="X339" s="3">
        <f t="array" ref="X339">SUM(IF(I339:M343&gt;$AP$3,C339:G343,))*$AP$4</f>
        <v>62196</v>
      </c>
      <c r="Y339" s="3"/>
      <c r="Z339" s="3"/>
      <c r="AA339" s="3"/>
      <c r="AB339" s="10">
        <f t="array" ref="AB339">SUM(IF(I339:M343&gt;$AS$3,C339:G343,))*$AS$4</f>
        <v>16184</v>
      </c>
      <c r="AC339" s="3"/>
      <c r="AD339" s="3">
        <f t="shared" si="3"/>
        <v>77</v>
      </c>
      <c r="AE339" s="3"/>
      <c r="AF339" s="3"/>
      <c r="AG339" s="3"/>
      <c r="AH339" s="3">
        <f t="shared" si="4"/>
        <v>80</v>
      </c>
      <c r="AI339" s="3"/>
      <c r="AJ339" s="3">
        <f>min(AD339:AH343)</f>
        <v>75</v>
      </c>
      <c r="AK339" s="3"/>
      <c r="AL339" s="3"/>
      <c r="AM339" s="3"/>
      <c r="AN339" s="3"/>
      <c r="AO339" s="3"/>
      <c r="AP339" s="3"/>
      <c r="AQ339" s="3"/>
      <c r="AR339" s="3"/>
      <c r="AS339" s="3"/>
    </row>
    <row r="340">
      <c r="A340" s="9"/>
      <c r="B340" s="4" t="s">
        <v>297</v>
      </c>
      <c r="C340" s="3">
        <f>IFERROR(__xludf.DUMMYFUNCTION("IFERROR(SPLIT(B340,"" ""),)"),37.0)</f>
        <v>37</v>
      </c>
      <c r="D340" s="3">
        <f>IFERROR(__xludf.DUMMYFUNCTION("""COMPUTED_VALUE"""),57.0)</f>
        <v>57</v>
      </c>
      <c r="E340" s="3">
        <f>IFERROR(__xludf.DUMMYFUNCTION("""COMPUTED_VALUE"""),74.0)</f>
        <v>74</v>
      </c>
      <c r="F340" s="3">
        <f>IFERROR(__xludf.DUMMYFUNCTION("""COMPUTED_VALUE"""),47.0)</f>
        <v>47</v>
      </c>
      <c r="G340" s="3">
        <f>IFERROR(__xludf.DUMMYFUNCTION("""COMPUTED_VALUE"""),38.0)</f>
        <v>38</v>
      </c>
      <c r="H340" s="3"/>
      <c r="I340" s="3">
        <f t="shared" ref="I340:M340" si="340">if(not(isblank(C340)),IFERROR(MATCH(VLOOKUP(C340,$A:$A,1,FALSE),$A:$A,0),),)</f>
        <v>23</v>
      </c>
      <c r="J340" s="3">
        <f t="shared" si="340"/>
        <v>42</v>
      </c>
      <c r="K340" s="3">
        <f t="shared" si="340"/>
        <v>93</v>
      </c>
      <c r="L340" s="3">
        <f t="shared" si="340"/>
        <v>26</v>
      </c>
      <c r="M340" s="3">
        <f t="shared" si="340"/>
        <v>89</v>
      </c>
      <c r="N340" s="3"/>
      <c r="O340" s="3"/>
      <c r="P340" s="3">
        <v>64.0</v>
      </c>
      <c r="Q340" s="3">
        <v>42.0</v>
      </c>
      <c r="R340" s="3">
        <v>76.0</v>
      </c>
      <c r="S340" s="3">
        <v>54.0</v>
      </c>
      <c r="T340" s="3">
        <v>24.0</v>
      </c>
      <c r="U340" s="3"/>
      <c r="V340" s="3"/>
      <c r="W340" s="3"/>
      <c r="X340" s="3"/>
      <c r="Y340" s="3"/>
      <c r="Z340" s="3"/>
      <c r="AA340" s="3"/>
      <c r="AB340" s="3"/>
      <c r="AC340" s="3"/>
      <c r="AD340" s="3">
        <f t="shared" si="3"/>
        <v>93</v>
      </c>
      <c r="AE340" s="3"/>
      <c r="AF340" s="3"/>
      <c r="AG340" s="3"/>
      <c r="AH340" s="3">
        <f t="shared" si="4"/>
        <v>76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>
      <c r="A341" s="9"/>
      <c r="B341" s="4" t="s">
        <v>298</v>
      </c>
      <c r="C341" s="3">
        <f>IFERROR(__xludf.DUMMYFUNCTION("IFERROR(SPLIT(B341,"" ""),)"),36.0)</f>
        <v>36</v>
      </c>
      <c r="D341" s="3">
        <f>IFERROR(__xludf.DUMMYFUNCTION("""COMPUTED_VALUE"""),89.0)</f>
        <v>89</v>
      </c>
      <c r="E341" s="3">
        <f>IFERROR(__xludf.DUMMYFUNCTION("""COMPUTED_VALUE"""),97.0)</f>
        <v>97</v>
      </c>
      <c r="F341" s="3">
        <f>IFERROR(__xludf.DUMMYFUNCTION("""COMPUTED_VALUE"""),14.0)</f>
        <v>14</v>
      </c>
      <c r="G341" s="3">
        <f>IFERROR(__xludf.DUMMYFUNCTION("""COMPUTED_VALUE"""),59.0)</f>
        <v>59</v>
      </c>
      <c r="H341" s="3"/>
      <c r="I341" s="3">
        <f t="shared" ref="I341:M341" si="341">if(not(isblank(C341)),IFERROR(MATCH(VLOOKUP(C341,$A:$A,1,FALSE),$A:$A,0),),)</f>
        <v>15</v>
      </c>
      <c r="J341" s="3">
        <f t="shared" si="341"/>
        <v>76</v>
      </c>
      <c r="K341" s="3">
        <f t="shared" si="341"/>
        <v>87</v>
      </c>
      <c r="L341" s="3">
        <f t="shared" si="341"/>
        <v>101</v>
      </c>
      <c r="M341" s="3">
        <f t="shared" si="341"/>
        <v>17</v>
      </c>
      <c r="N341" s="3"/>
      <c r="O341" s="3"/>
      <c r="P341" s="3">
        <v>32.0</v>
      </c>
      <c r="Q341" s="3">
        <v>93.0</v>
      </c>
      <c r="R341" s="3">
        <v>87.0</v>
      </c>
      <c r="S341" s="3">
        <v>88.0</v>
      </c>
      <c r="T341" s="3">
        <v>4.0</v>
      </c>
      <c r="U341" s="3"/>
      <c r="V341" s="3"/>
      <c r="W341" s="3"/>
      <c r="X341" s="3"/>
      <c r="Y341" s="3"/>
      <c r="Z341" s="3"/>
      <c r="AA341" s="3"/>
      <c r="AB341" s="3"/>
      <c r="AC341" s="3"/>
      <c r="AD341" s="3">
        <f t="shared" si="3"/>
        <v>101</v>
      </c>
      <c r="AE341" s="3"/>
      <c r="AF341" s="3"/>
      <c r="AG341" s="3"/>
      <c r="AH341" s="3">
        <f t="shared" si="4"/>
        <v>93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>
      <c r="A342" s="9"/>
      <c r="B342" s="4" t="s">
        <v>299</v>
      </c>
      <c r="C342" s="3">
        <f>IFERROR(__xludf.DUMMYFUNCTION("IFERROR(SPLIT(B342,"" ""),)"),81.0)</f>
        <v>81</v>
      </c>
      <c r="D342" s="3">
        <f>IFERROR(__xludf.DUMMYFUNCTION("""COMPUTED_VALUE"""),46.0)</f>
        <v>46</v>
      </c>
      <c r="E342" s="3">
        <f>IFERROR(__xludf.DUMMYFUNCTION("""COMPUTED_VALUE"""),66.0)</f>
        <v>66</v>
      </c>
      <c r="F342" s="3">
        <f>IFERROR(__xludf.DUMMYFUNCTION("""COMPUTED_VALUE"""),55.0)</f>
        <v>55</v>
      </c>
      <c r="G342" s="3">
        <f>IFERROR(__xludf.DUMMYFUNCTION("""COMPUTED_VALUE"""),35.0)</f>
        <v>35</v>
      </c>
      <c r="H342" s="3"/>
      <c r="I342" s="3">
        <f t="shared" ref="I342:M342" si="342">if(not(isblank(C342)),IFERROR(MATCH(VLOOKUP(C342,$A:$A,1,FALSE),$A:$A,0),),)</f>
        <v>80</v>
      </c>
      <c r="J342" s="3">
        <f t="shared" si="342"/>
        <v>54</v>
      </c>
      <c r="K342" s="3">
        <f t="shared" si="342"/>
        <v>88</v>
      </c>
      <c r="L342" s="3">
        <f t="shared" si="342"/>
        <v>19</v>
      </c>
      <c r="M342" s="3">
        <f t="shared" si="342"/>
        <v>6</v>
      </c>
      <c r="N342" s="3"/>
      <c r="O342" s="3"/>
      <c r="P342" s="3">
        <v>77.0</v>
      </c>
      <c r="Q342" s="3">
        <v>26.0</v>
      </c>
      <c r="R342" s="3">
        <v>101.0</v>
      </c>
      <c r="S342" s="3">
        <v>19.0</v>
      </c>
      <c r="T342" s="3">
        <v>60.0</v>
      </c>
      <c r="U342" s="3"/>
      <c r="V342" s="3"/>
      <c r="W342" s="3"/>
      <c r="X342" s="3"/>
      <c r="Y342" s="3"/>
      <c r="Z342" s="3"/>
      <c r="AA342" s="3"/>
      <c r="AB342" s="3"/>
      <c r="AC342" s="3"/>
      <c r="AD342" s="3">
        <f t="shared" si="3"/>
        <v>88</v>
      </c>
      <c r="AE342" s="3"/>
      <c r="AF342" s="3"/>
      <c r="AG342" s="3"/>
      <c r="AH342" s="3">
        <f t="shared" si="4"/>
        <v>101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>
      <c r="A343" s="9"/>
      <c r="B343" s="4" t="s">
        <v>300</v>
      </c>
      <c r="C343" s="3">
        <f>IFERROR(__xludf.DUMMYFUNCTION("IFERROR(SPLIT(B343,"" ""),)"),82.0)</f>
        <v>82</v>
      </c>
      <c r="D343" s="3">
        <f>IFERROR(__xludf.DUMMYFUNCTION("""COMPUTED_VALUE"""),62.0)</f>
        <v>62</v>
      </c>
      <c r="E343" s="3">
        <f>IFERROR(__xludf.DUMMYFUNCTION("""COMPUTED_VALUE"""),42.0)</f>
        <v>42</v>
      </c>
      <c r="F343" s="3">
        <f>IFERROR(__xludf.DUMMYFUNCTION("""COMPUTED_VALUE"""),12.0)</f>
        <v>12</v>
      </c>
      <c r="G343" s="3">
        <f>IFERROR(__xludf.DUMMYFUNCTION("""COMPUTED_VALUE"""),28.0)</f>
        <v>28</v>
      </c>
      <c r="H343" s="3"/>
      <c r="I343" s="3">
        <f t="shared" ref="I343:M343" si="343">if(not(isblank(C343)),IFERROR(MATCH(VLOOKUP(C343,$A:$A,1,FALSE),$A:$A,0),),)</f>
        <v>53</v>
      </c>
      <c r="J343" s="3">
        <f t="shared" si="343"/>
        <v>24</v>
      </c>
      <c r="K343" s="3">
        <f t="shared" si="343"/>
        <v>4</v>
      </c>
      <c r="L343" s="3">
        <f t="shared" si="343"/>
        <v>60</v>
      </c>
      <c r="M343" s="3">
        <f t="shared" si="343"/>
        <v>75</v>
      </c>
      <c r="N343" s="3"/>
      <c r="O343" s="3"/>
      <c r="P343" s="3">
        <v>5.0</v>
      </c>
      <c r="Q343" s="3">
        <v>89.0</v>
      </c>
      <c r="R343" s="3">
        <v>17.0</v>
      </c>
      <c r="S343" s="3">
        <v>6.0</v>
      </c>
      <c r="T343" s="3">
        <v>75.0</v>
      </c>
      <c r="U343" s="3"/>
      <c r="V343" s="3"/>
      <c r="W343" s="3"/>
      <c r="X343" s="3"/>
      <c r="Y343" s="3"/>
      <c r="Z343" s="3"/>
      <c r="AA343" s="3"/>
      <c r="AB343" s="3"/>
      <c r="AC343" s="3"/>
      <c r="AD343" s="3">
        <f t="shared" si="3"/>
        <v>75</v>
      </c>
      <c r="AE343" s="3"/>
      <c r="AF343" s="3"/>
      <c r="AG343" s="3"/>
      <c r="AH343" s="3">
        <f t="shared" si="4"/>
        <v>89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>
      <c r="A344" s="9"/>
      <c r="B344" s="3"/>
      <c r="C344" s="3" t="str">
        <f>IFERROR(__xludf.DUMMYFUNCTION("IFERROR(SPLIT(B344,"" ""),)"),"")</f>
        <v/>
      </c>
      <c r="D344" s="3"/>
      <c r="E344" s="3"/>
      <c r="F344" s="3"/>
      <c r="G344" s="3"/>
      <c r="H344" s="3"/>
      <c r="I344" s="3" t="str">
        <f t="shared" ref="I344:M344" si="344">if(not(isblank(C344)),IFERROR(MATCH(VLOOKUP(C344,$A:$A,1,FALSE),$A:$A,0),),)</f>
        <v/>
      </c>
      <c r="J344" s="3" t="str">
        <f t="shared" si="344"/>
        <v/>
      </c>
      <c r="K344" s="3" t="str">
        <f t="shared" si="344"/>
        <v/>
      </c>
      <c r="L344" s="3" t="str">
        <f t="shared" si="344"/>
        <v/>
      </c>
      <c r="M344" s="3" t="str">
        <f t="shared" si="344"/>
        <v/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 t="str">
        <f t="shared" si="3"/>
        <v/>
      </c>
      <c r="AE344" s="3"/>
      <c r="AF344" s="3"/>
      <c r="AG344" s="3"/>
      <c r="AH344" s="3" t="str">
        <f t="shared" si="4"/>
        <v/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>
      <c r="A345" s="9"/>
      <c r="B345" s="4" t="s">
        <v>301</v>
      </c>
      <c r="C345" s="3">
        <f>IFERROR(__xludf.DUMMYFUNCTION("IFERROR(SPLIT(B345,"" ""),)"),5.0)</f>
        <v>5</v>
      </c>
      <c r="D345" s="3">
        <f>IFERROR(__xludf.DUMMYFUNCTION("""COMPUTED_VALUE"""),81.0)</f>
        <v>81</v>
      </c>
      <c r="E345" s="3">
        <f>IFERROR(__xludf.DUMMYFUNCTION("""COMPUTED_VALUE"""),8.0)</f>
        <v>8</v>
      </c>
      <c r="F345" s="3">
        <f>IFERROR(__xludf.DUMMYFUNCTION("""COMPUTED_VALUE"""),23.0)</f>
        <v>23</v>
      </c>
      <c r="G345" s="3">
        <f>IFERROR(__xludf.DUMMYFUNCTION("""COMPUTED_VALUE"""),36.0)</f>
        <v>36</v>
      </c>
      <c r="H345" s="3"/>
      <c r="I345" s="3">
        <f t="shared" ref="I345:M345" si="345">if(not(isblank(C345)),IFERROR(MATCH(VLOOKUP(C345,$A:$A,1,FALSE),$A:$A,0),),)</f>
        <v>38</v>
      </c>
      <c r="J345" s="3">
        <f t="shared" si="345"/>
        <v>80</v>
      </c>
      <c r="K345" s="3">
        <f t="shared" si="345"/>
        <v>34</v>
      </c>
      <c r="L345" s="3">
        <f t="shared" si="345"/>
        <v>28</v>
      </c>
      <c r="M345" s="3">
        <f t="shared" si="345"/>
        <v>15</v>
      </c>
      <c r="N345" s="3"/>
      <c r="O345" s="3"/>
      <c r="P345" s="3">
        <f t="array" ref="P345:T349">TRANSPOSE(I345:M349)</f>
        <v>38</v>
      </c>
      <c r="Q345" s="3">
        <v>30.0</v>
      </c>
      <c r="R345" s="3">
        <v>57.0</v>
      </c>
      <c r="S345" s="3">
        <v>62.0</v>
      </c>
      <c r="T345" s="3">
        <v>61.0</v>
      </c>
      <c r="U345" s="3"/>
      <c r="V345" s="3"/>
      <c r="W345" s="3"/>
      <c r="X345" s="3">
        <f t="array" ref="X345">SUM(IF(I345:M349&gt;$AP$3,C345:G349,))*$AP$4</f>
        <v>62693</v>
      </c>
      <c r="Y345" s="3"/>
      <c r="Z345" s="3"/>
      <c r="AA345" s="3"/>
      <c r="AB345" s="10">
        <f t="array" ref="AB345">SUM(IF(I345:M349&gt;$AS$3,C345:G349,))*$AS$4</f>
        <v>10640</v>
      </c>
      <c r="AC345" s="3"/>
      <c r="AD345" s="3">
        <f t="shared" si="3"/>
        <v>80</v>
      </c>
      <c r="AE345" s="3"/>
      <c r="AF345" s="3"/>
      <c r="AG345" s="3"/>
      <c r="AH345" s="3">
        <f t="shared" si="4"/>
        <v>62</v>
      </c>
      <c r="AI345" s="3"/>
      <c r="AJ345" s="3">
        <f>min(AD345:AH349)</f>
        <v>62</v>
      </c>
      <c r="AK345" s="3"/>
      <c r="AL345" s="3"/>
      <c r="AM345" s="3"/>
      <c r="AN345" s="3"/>
      <c r="AO345" s="3"/>
      <c r="AP345" s="3"/>
      <c r="AQ345" s="3"/>
      <c r="AR345" s="3"/>
      <c r="AS345" s="3"/>
    </row>
    <row r="346">
      <c r="A346" s="9"/>
      <c r="B346" s="4" t="s">
        <v>302</v>
      </c>
      <c r="C346" s="3">
        <f>IFERROR(__xludf.DUMMYFUNCTION("IFERROR(SPLIT(B346,"" ""),)"),61.0)</f>
        <v>61</v>
      </c>
      <c r="D346" s="3">
        <f>IFERROR(__xludf.DUMMYFUNCTION("""COMPUTED_VALUE"""),7.0)</f>
        <v>7</v>
      </c>
      <c r="E346" s="3">
        <f>IFERROR(__xludf.DUMMYFUNCTION("""COMPUTED_VALUE"""),94.0)</f>
        <v>94</v>
      </c>
      <c r="F346" s="3">
        <f>IFERROR(__xludf.DUMMYFUNCTION("""COMPUTED_VALUE"""),95.0)</f>
        <v>95</v>
      </c>
      <c r="G346" s="3">
        <f>IFERROR(__xludf.DUMMYFUNCTION("""COMPUTED_VALUE"""),74.0)</f>
        <v>74</v>
      </c>
      <c r="H346" s="3"/>
      <c r="I346" s="3">
        <f t="shared" ref="I346:M346" si="346">if(not(isblank(C346)),IFERROR(MATCH(VLOOKUP(C346,$A:$A,1,FALSE),$A:$A,0),),)</f>
        <v>30</v>
      </c>
      <c r="J346" s="3">
        <f t="shared" si="346"/>
        <v>72</v>
      </c>
      <c r="K346" s="3">
        <f t="shared" si="346"/>
        <v>77</v>
      </c>
      <c r="L346" s="3">
        <f t="shared" si="346"/>
        <v>5</v>
      </c>
      <c r="M346" s="3">
        <f t="shared" si="346"/>
        <v>93</v>
      </c>
      <c r="N346" s="3"/>
      <c r="O346" s="3"/>
      <c r="P346" s="3">
        <v>80.0</v>
      </c>
      <c r="Q346" s="3">
        <v>72.0</v>
      </c>
      <c r="R346" s="3">
        <v>35.0</v>
      </c>
      <c r="S346" s="3">
        <v>12.0</v>
      </c>
      <c r="T346" s="3">
        <v>22.0</v>
      </c>
      <c r="U346" s="3"/>
      <c r="V346" s="3"/>
      <c r="W346" s="3"/>
      <c r="X346" s="3"/>
      <c r="Y346" s="3"/>
      <c r="Z346" s="3"/>
      <c r="AA346" s="3"/>
      <c r="AB346" s="3"/>
      <c r="AC346" s="3"/>
      <c r="AD346" s="3">
        <f t="shared" si="3"/>
        <v>93</v>
      </c>
      <c r="AE346" s="3"/>
      <c r="AF346" s="3"/>
      <c r="AG346" s="3"/>
      <c r="AH346" s="3">
        <f t="shared" si="4"/>
        <v>80</v>
      </c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>
      <c r="A347" s="9"/>
      <c r="B347" s="4" t="s">
        <v>303</v>
      </c>
      <c r="C347" s="3">
        <f>IFERROR(__xludf.DUMMYFUNCTION("IFERROR(SPLIT(B347,"" ""),)"),91.0)</f>
        <v>91</v>
      </c>
      <c r="D347" s="3">
        <f>IFERROR(__xludf.DUMMYFUNCTION("""COMPUTED_VALUE"""),71.0)</f>
        <v>71</v>
      </c>
      <c r="E347" s="3">
        <f>IFERROR(__xludf.DUMMYFUNCTION("""COMPUTED_VALUE"""),6.0)</f>
        <v>6</v>
      </c>
      <c r="F347" s="3">
        <f>IFERROR(__xludf.DUMMYFUNCTION("""COMPUTED_VALUE"""),32.0)</f>
        <v>32</v>
      </c>
      <c r="G347" s="3">
        <f>IFERROR(__xludf.DUMMYFUNCTION("""COMPUTED_VALUE"""),65.0)</f>
        <v>65</v>
      </c>
      <c r="H347" s="3"/>
      <c r="I347" s="3">
        <f t="shared" ref="I347:M347" si="347">if(not(isblank(C347)),IFERROR(MATCH(VLOOKUP(C347,$A:$A,1,FALSE),$A:$A,0),),)</f>
        <v>57</v>
      </c>
      <c r="J347" s="3">
        <f t="shared" si="347"/>
        <v>35</v>
      </c>
      <c r="K347" s="3">
        <f t="shared" si="347"/>
        <v>83</v>
      </c>
      <c r="L347" s="3">
        <f t="shared" si="347"/>
        <v>91</v>
      </c>
      <c r="M347" s="3">
        <f t="shared" si="347"/>
        <v>52</v>
      </c>
      <c r="N347" s="3"/>
      <c r="O347" s="3"/>
      <c r="P347" s="3">
        <v>34.0</v>
      </c>
      <c r="Q347" s="3">
        <v>77.0</v>
      </c>
      <c r="R347" s="3">
        <v>83.0</v>
      </c>
      <c r="S347" s="3">
        <v>73.0</v>
      </c>
      <c r="T347" s="3">
        <v>95.0</v>
      </c>
      <c r="U347" s="3"/>
      <c r="V347" s="3"/>
      <c r="W347" s="3"/>
      <c r="X347" s="3"/>
      <c r="Y347" s="3"/>
      <c r="Z347" s="3"/>
      <c r="AA347" s="3"/>
      <c r="AB347" s="3"/>
      <c r="AC347" s="3"/>
      <c r="AD347" s="3">
        <f t="shared" si="3"/>
        <v>91</v>
      </c>
      <c r="AE347" s="3"/>
      <c r="AF347" s="3"/>
      <c r="AG347" s="3"/>
      <c r="AH347" s="3">
        <f t="shared" si="4"/>
        <v>95</v>
      </c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>
      <c r="A348" s="9"/>
      <c r="B348" s="4" t="s">
        <v>304</v>
      </c>
      <c r="C348" s="3">
        <f>IFERROR(__xludf.DUMMYFUNCTION("IFERROR(SPLIT(B348,"" ""),)"),79.0)</f>
        <v>79</v>
      </c>
      <c r="D348" s="3">
        <f>IFERROR(__xludf.DUMMYFUNCTION("""COMPUTED_VALUE"""),30.0)</f>
        <v>30</v>
      </c>
      <c r="E348" s="3">
        <f>IFERROR(__xludf.DUMMYFUNCTION("""COMPUTED_VALUE"""),67.0)</f>
        <v>67</v>
      </c>
      <c r="F348" s="3">
        <f>IFERROR(__xludf.DUMMYFUNCTION("""COMPUTED_VALUE"""),49.0)</f>
        <v>49</v>
      </c>
      <c r="G348" s="3">
        <f>IFERROR(__xludf.DUMMYFUNCTION("""COMPUTED_VALUE"""),37.0)</f>
        <v>37</v>
      </c>
      <c r="H348" s="3"/>
      <c r="I348" s="3">
        <f t="shared" ref="I348:M348" si="348">if(not(isblank(C348)),IFERROR(MATCH(VLOOKUP(C348,$A:$A,1,FALSE),$A:$A,0),),)</f>
        <v>62</v>
      </c>
      <c r="J348" s="3">
        <f t="shared" si="348"/>
        <v>12</v>
      </c>
      <c r="K348" s="3">
        <f t="shared" si="348"/>
        <v>73</v>
      </c>
      <c r="L348" s="3">
        <f t="shared" si="348"/>
        <v>81</v>
      </c>
      <c r="M348" s="3">
        <f t="shared" si="348"/>
        <v>23</v>
      </c>
      <c r="N348" s="3"/>
      <c r="O348" s="3"/>
      <c r="P348" s="3">
        <v>28.0</v>
      </c>
      <c r="Q348" s="3">
        <v>5.0</v>
      </c>
      <c r="R348" s="3">
        <v>91.0</v>
      </c>
      <c r="S348" s="3">
        <v>81.0</v>
      </c>
      <c r="T348" s="3">
        <v>37.0</v>
      </c>
      <c r="U348" s="3"/>
      <c r="V348" s="3"/>
      <c r="W348" s="3"/>
      <c r="X348" s="3"/>
      <c r="Y348" s="3"/>
      <c r="Z348" s="3"/>
      <c r="AA348" s="3"/>
      <c r="AB348" s="3"/>
      <c r="AC348" s="3"/>
      <c r="AD348" s="3">
        <f t="shared" si="3"/>
        <v>81</v>
      </c>
      <c r="AE348" s="3"/>
      <c r="AF348" s="3"/>
      <c r="AG348" s="3"/>
      <c r="AH348" s="3">
        <f t="shared" si="4"/>
        <v>91</v>
      </c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>
      <c r="A349" s="9"/>
      <c r="B349" s="4" t="s">
        <v>305</v>
      </c>
      <c r="C349" s="3">
        <f>IFERROR(__xludf.DUMMYFUNCTION("IFERROR(SPLIT(B349,"" ""),)"),9.0)</f>
        <v>9</v>
      </c>
      <c r="D349" s="3">
        <f>IFERROR(__xludf.DUMMYFUNCTION("""COMPUTED_VALUE"""),44.0)</f>
        <v>44</v>
      </c>
      <c r="E349" s="3">
        <f>IFERROR(__xludf.DUMMYFUNCTION("""COMPUTED_VALUE"""),84.0)</f>
        <v>84</v>
      </c>
      <c r="F349" s="3">
        <f>IFERROR(__xludf.DUMMYFUNCTION("""COMPUTED_VALUE"""),58.0)</f>
        <v>58</v>
      </c>
      <c r="G349" s="3">
        <f>IFERROR(__xludf.DUMMYFUNCTION("""COMPUTED_VALUE"""),82.0)</f>
        <v>82</v>
      </c>
      <c r="H349" s="3"/>
      <c r="I349" s="3">
        <f t="shared" ref="I349:M349" si="349">if(not(isblank(C349)),IFERROR(MATCH(VLOOKUP(C349,$A:$A,1,FALSE),$A:$A,0),),)</f>
        <v>61</v>
      </c>
      <c r="J349" s="3">
        <f t="shared" si="349"/>
        <v>22</v>
      </c>
      <c r="K349" s="3">
        <f t="shared" si="349"/>
        <v>95</v>
      </c>
      <c r="L349" s="3">
        <f t="shared" si="349"/>
        <v>37</v>
      </c>
      <c r="M349" s="3">
        <f t="shared" si="349"/>
        <v>53</v>
      </c>
      <c r="N349" s="3"/>
      <c r="O349" s="3"/>
      <c r="P349" s="3">
        <v>15.0</v>
      </c>
      <c r="Q349" s="3">
        <v>93.0</v>
      </c>
      <c r="R349" s="3">
        <v>52.0</v>
      </c>
      <c r="S349" s="3">
        <v>23.0</v>
      </c>
      <c r="T349" s="3">
        <v>53.0</v>
      </c>
      <c r="U349" s="3"/>
      <c r="V349" s="3"/>
      <c r="W349" s="3"/>
      <c r="X349" s="3"/>
      <c r="Y349" s="3"/>
      <c r="Z349" s="3"/>
      <c r="AA349" s="3"/>
      <c r="AB349" s="3"/>
      <c r="AC349" s="3"/>
      <c r="AD349" s="3">
        <f t="shared" si="3"/>
        <v>95</v>
      </c>
      <c r="AE349" s="3"/>
      <c r="AF349" s="3"/>
      <c r="AG349" s="3"/>
      <c r="AH349" s="3">
        <f t="shared" si="4"/>
        <v>93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>
      <c r="A350" s="9"/>
      <c r="B350" s="3"/>
      <c r="C350" s="3" t="str">
        <f>IFERROR(__xludf.DUMMYFUNCTION("IFERROR(SPLIT(B350,"" ""),)"),"")</f>
        <v/>
      </c>
      <c r="D350" s="3"/>
      <c r="E350" s="3"/>
      <c r="F350" s="3"/>
      <c r="G350" s="3"/>
      <c r="H350" s="3"/>
      <c r="I350" s="3" t="str">
        <f t="shared" ref="I350:M350" si="350">if(not(isblank(C350)),IFERROR(MATCH(VLOOKUP(C350,$A:$A,1,FALSE),$A:$A,0),),)</f>
        <v/>
      </c>
      <c r="J350" s="3" t="str">
        <f t="shared" si="350"/>
        <v/>
      </c>
      <c r="K350" s="3" t="str">
        <f t="shared" si="350"/>
        <v/>
      </c>
      <c r="L350" s="3" t="str">
        <f t="shared" si="350"/>
        <v/>
      </c>
      <c r="M350" s="3" t="str">
        <f t="shared" si="350"/>
        <v/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 t="str">
        <f t="shared" si="3"/>
        <v/>
      </c>
      <c r="AE350" s="3"/>
      <c r="AF350" s="3"/>
      <c r="AG350" s="3"/>
      <c r="AH350" s="3" t="str">
        <f t="shared" si="4"/>
        <v/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>
      <c r="A351" s="9"/>
      <c r="B351" s="4" t="s">
        <v>306</v>
      </c>
      <c r="C351" s="3">
        <f>IFERROR(__xludf.DUMMYFUNCTION("IFERROR(SPLIT(B351,"" ""),)"),19.0)</f>
        <v>19</v>
      </c>
      <c r="D351" s="3">
        <f>IFERROR(__xludf.DUMMYFUNCTION("""COMPUTED_VALUE"""),56.0)</f>
        <v>56</v>
      </c>
      <c r="E351" s="3">
        <f>IFERROR(__xludf.DUMMYFUNCTION("""COMPUTED_VALUE"""),13.0)</f>
        <v>13</v>
      </c>
      <c r="F351" s="3">
        <f>IFERROR(__xludf.DUMMYFUNCTION("""COMPUTED_VALUE"""),80.0)</f>
        <v>80</v>
      </c>
      <c r="G351" s="3">
        <f>IFERROR(__xludf.DUMMYFUNCTION("""COMPUTED_VALUE"""),65.0)</f>
        <v>65</v>
      </c>
      <c r="H351" s="3"/>
      <c r="I351" s="3">
        <f t="shared" ref="I351:M351" si="351">if(not(isblank(C351)),IFERROR(MATCH(VLOOKUP(C351,$A:$A,1,FALSE),$A:$A,0),),)</f>
        <v>49</v>
      </c>
      <c r="J351" s="3">
        <f t="shared" si="351"/>
        <v>86</v>
      </c>
      <c r="K351" s="3">
        <f t="shared" si="351"/>
        <v>7</v>
      </c>
      <c r="L351" s="3">
        <f t="shared" si="351"/>
        <v>27</v>
      </c>
      <c r="M351" s="3">
        <f t="shared" si="351"/>
        <v>52</v>
      </c>
      <c r="N351" s="3"/>
      <c r="O351" s="3"/>
      <c r="P351" s="3">
        <f t="array" ref="P351:T355">TRANSPOSE(I351:M355)</f>
        <v>49</v>
      </c>
      <c r="Q351" s="3">
        <v>62.0</v>
      </c>
      <c r="R351" s="3">
        <v>67.0</v>
      </c>
      <c r="S351" s="3">
        <v>48.0</v>
      </c>
      <c r="T351" s="3">
        <v>50.0</v>
      </c>
      <c r="U351" s="3"/>
      <c r="V351" s="3"/>
      <c r="W351" s="3"/>
      <c r="X351" s="3">
        <f t="array" ref="X351">SUM(IF(I351:M355&gt;$AP$3,C351:G355,))*$AP$4</f>
        <v>59711</v>
      </c>
      <c r="Y351" s="3"/>
      <c r="Z351" s="3"/>
      <c r="AA351" s="3"/>
      <c r="AB351" s="10">
        <f t="array" ref="AB351">SUM(IF(I351:M355&gt;$AS$3,C351:G355,))*$AS$4</f>
        <v>11928</v>
      </c>
      <c r="AC351" s="3"/>
      <c r="AD351" s="3">
        <f t="shared" si="3"/>
        <v>86</v>
      </c>
      <c r="AE351" s="3"/>
      <c r="AF351" s="3"/>
      <c r="AG351" s="3"/>
      <c r="AH351" s="3">
        <f t="shared" si="4"/>
        <v>67</v>
      </c>
      <c r="AI351" s="3"/>
      <c r="AJ351" s="3">
        <f>min(AD351:AH355)</f>
        <v>62</v>
      </c>
      <c r="AK351" s="3"/>
      <c r="AL351" s="3"/>
      <c r="AM351" s="3"/>
      <c r="AN351" s="3"/>
      <c r="AO351" s="3"/>
      <c r="AP351" s="3"/>
      <c r="AQ351" s="3"/>
      <c r="AR351" s="3"/>
      <c r="AS351" s="3"/>
    </row>
    <row r="352">
      <c r="A352" s="9"/>
      <c r="B352" s="4" t="s">
        <v>307</v>
      </c>
      <c r="C352" s="3">
        <f>IFERROR(__xludf.DUMMYFUNCTION("IFERROR(SPLIT(B352,"" ""),)"),79.0)</f>
        <v>79</v>
      </c>
      <c r="D352" s="3">
        <f>IFERROR(__xludf.DUMMYFUNCTION("""COMPUTED_VALUE"""),59.0)</f>
        <v>59</v>
      </c>
      <c r="E352" s="3">
        <f>IFERROR(__xludf.DUMMYFUNCTION("""COMPUTED_VALUE"""),57.0)</f>
        <v>57</v>
      </c>
      <c r="F352" s="3">
        <f>IFERROR(__xludf.DUMMYFUNCTION("""COMPUTED_VALUE"""),10.0)</f>
        <v>10</v>
      </c>
      <c r="G352" s="3">
        <f>IFERROR(__xludf.DUMMYFUNCTION("""COMPUTED_VALUE"""),44.0)</f>
        <v>44</v>
      </c>
      <c r="H352" s="3"/>
      <c r="I352" s="3">
        <f t="shared" ref="I352:M352" si="352">if(not(isblank(C352)),IFERROR(MATCH(VLOOKUP(C352,$A:$A,1,FALSE),$A:$A,0),),)</f>
        <v>62</v>
      </c>
      <c r="J352" s="3">
        <f t="shared" si="352"/>
        <v>17</v>
      </c>
      <c r="K352" s="3">
        <f t="shared" si="352"/>
        <v>42</v>
      </c>
      <c r="L352" s="3">
        <f t="shared" si="352"/>
        <v>47</v>
      </c>
      <c r="M352" s="3">
        <f t="shared" si="352"/>
        <v>22</v>
      </c>
      <c r="N352" s="3"/>
      <c r="O352" s="3"/>
      <c r="P352" s="3">
        <v>86.0</v>
      </c>
      <c r="Q352" s="3">
        <v>17.0</v>
      </c>
      <c r="R352" s="3">
        <v>87.0</v>
      </c>
      <c r="S352" s="3">
        <v>5.0</v>
      </c>
      <c r="T352" s="3">
        <v>9.0</v>
      </c>
      <c r="U352" s="3"/>
      <c r="V352" s="3"/>
      <c r="W352" s="3"/>
      <c r="X352" s="3"/>
      <c r="Y352" s="3"/>
      <c r="Z352" s="3"/>
      <c r="AA352" s="3"/>
      <c r="AB352" s="3"/>
      <c r="AC352" s="3"/>
      <c r="AD352" s="3">
        <f t="shared" si="3"/>
        <v>62</v>
      </c>
      <c r="AE352" s="3"/>
      <c r="AF352" s="3"/>
      <c r="AG352" s="3"/>
      <c r="AH352" s="3">
        <f t="shared" si="4"/>
        <v>87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>
      <c r="A353" s="9"/>
      <c r="B353" s="4" t="s">
        <v>308</v>
      </c>
      <c r="C353" s="3">
        <f>IFERROR(__xludf.DUMMYFUNCTION("IFERROR(SPLIT(B353,"" ""),)"),78.0)</f>
        <v>78</v>
      </c>
      <c r="D353" s="3">
        <f>IFERROR(__xludf.DUMMYFUNCTION("""COMPUTED_VALUE"""),97.0)</f>
        <v>97</v>
      </c>
      <c r="E353" s="3">
        <f>IFERROR(__xludf.DUMMYFUNCTION("""COMPUTED_VALUE"""),49.0)</f>
        <v>49</v>
      </c>
      <c r="F353" s="3">
        <f>IFERROR(__xludf.DUMMYFUNCTION("""COMPUTED_VALUE"""),26.0)</f>
        <v>26</v>
      </c>
      <c r="G353" s="3">
        <f>IFERROR(__xludf.DUMMYFUNCTION("""COMPUTED_VALUE"""),70.0)</f>
        <v>70</v>
      </c>
      <c r="H353" s="3"/>
      <c r="I353" s="3">
        <f t="shared" ref="I353:M353" si="353">if(not(isblank(C353)),IFERROR(MATCH(VLOOKUP(C353,$A:$A,1,FALSE),$A:$A,0),),)</f>
        <v>67</v>
      </c>
      <c r="J353" s="3">
        <f t="shared" si="353"/>
        <v>87</v>
      </c>
      <c r="K353" s="3">
        <f t="shared" si="353"/>
        <v>81</v>
      </c>
      <c r="L353" s="3">
        <f t="shared" si="353"/>
        <v>45</v>
      </c>
      <c r="M353" s="3">
        <f t="shared" si="353"/>
        <v>92</v>
      </c>
      <c r="N353" s="3"/>
      <c r="O353" s="3"/>
      <c r="P353" s="3">
        <v>7.0</v>
      </c>
      <c r="Q353" s="3">
        <v>42.0</v>
      </c>
      <c r="R353" s="3">
        <v>81.0</v>
      </c>
      <c r="S353" s="3">
        <v>59.0</v>
      </c>
      <c r="T353" s="3">
        <v>11.0</v>
      </c>
      <c r="U353" s="3"/>
      <c r="V353" s="3"/>
      <c r="W353" s="3"/>
      <c r="X353" s="3"/>
      <c r="Y353" s="3"/>
      <c r="Z353" s="3"/>
      <c r="AA353" s="3"/>
      <c r="AB353" s="3"/>
      <c r="AC353" s="3"/>
      <c r="AD353" s="3">
        <f t="shared" si="3"/>
        <v>92</v>
      </c>
      <c r="AE353" s="3"/>
      <c r="AF353" s="3"/>
      <c r="AG353" s="3"/>
      <c r="AH353" s="3">
        <f t="shared" si="4"/>
        <v>81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>
      <c r="A354" s="9"/>
      <c r="B354" s="4" t="s">
        <v>309</v>
      </c>
      <c r="C354" s="3">
        <f>IFERROR(__xludf.DUMMYFUNCTION("IFERROR(SPLIT(B354,"" ""),)"),72.0)</f>
        <v>72</v>
      </c>
      <c r="D354" s="3">
        <f>IFERROR(__xludf.DUMMYFUNCTION("""COMPUTED_VALUE"""),95.0)</f>
        <v>95</v>
      </c>
      <c r="E354" s="3">
        <f>IFERROR(__xludf.DUMMYFUNCTION("""COMPUTED_VALUE"""),18.0)</f>
        <v>18</v>
      </c>
      <c r="F354" s="3">
        <f>IFERROR(__xludf.DUMMYFUNCTION("""COMPUTED_VALUE"""),14.0)</f>
        <v>14</v>
      </c>
      <c r="G354" s="3">
        <f>IFERROR(__xludf.DUMMYFUNCTION("""COMPUTED_VALUE"""),96.0)</f>
        <v>96</v>
      </c>
      <c r="H354" s="3"/>
      <c r="I354" s="3">
        <f t="shared" ref="I354:M354" si="354">if(not(isblank(C354)),IFERROR(MATCH(VLOOKUP(C354,$A:$A,1,FALSE),$A:$A,0),),)</f>
        <v>48</v>
      </c>
      <c r="J354" s="3">
        <f t="shared" si="354"/>
        <v>5</v>
      </c>
      <c r="K354" s="3">
        <f t="shared" si="354"/>
        <v>59</v>
      </c>
      <c r="L354" s="3">
        <f t="shared" si="354"/>
        <v>101</v>
      </c>
      <c r="M354" s="3">
        <f t="shared" si="354"/>
        <v>84</v>
      </c>
      <c r="N354" s="3"/>
      <c r="O354" s="3"/>
      <c r="P354" s="3">
        <v>27.0</v>
      </c>
      <c r="Q354" s="3">
        <v>47.0</v>
      </c>
      <c r="R354" s="3">
        <v>45.0</v>
      </c>
      <c r="S354" s="3">
        <v>101.0</v>
      </c>
      <c r="T354" s="3">
        <v>91.0</v>
      </c>
      <c r="U354" s="3"/>
      <c r="V354" s="3"/>
      <c r="W354" s="3"/>
      <c r="X354" s="3"/>
      <c r="Y354" s="3"/>
      <c r="Z354" s="3"/>
      <c r="AA354" s="3"/>
      <c r="AB354" s="3"/>
      <c r="AC354" s="3"/>
      <c r="AD354" s="3">
        <f t="shared" si="3"/>
        <v>101</v>
      </c>
      <c r="AE354" s="3"/>
      <c r="AF354" s="3"/>
      <c r="AG354" s="3"/>
      <c r="AH354" s="3">
        <f t="shared" si="4"/>
        <v>101</v>
      </c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>
      <c r="A355" s="9"/>
      <c r="B355" s="4" t="s">
        <v>310</v>
      </c>
      <c r="C355" s="3">
        <f>IFERROR(__xludf.DUMMYFUNCTION("IFERROR(SPLIT(B355,"" ""),)"),3.0)</f>
        <v>3</v>
      </c>
      <c r="D355" s="3">
        <f>IFERROR(__xludf.DUMMYFUNCTION("""COMPUTED_VALUE"""),99.0)</f>
        <v>99</v>
      </c>
      <c r="E355" s="3">
        <f>IFERROR(__xludf.DUMMYFUNCTION("""COMPUTED_VALUE"""),33.0)</f>
        <v>33</v>
      </c>
      <c r="F355" s="3">
        <f>IFERROR(__xludf.DUMMYFUNCTION("""COMPUTED_VALUE"""),32.0)</f>
        <v>32</v>
      </c>
      <c r="G355" s="3">
        <f>IFERROR(__xludf.DUMMYFUNCTION("""COMPUTED_VALUE"""),41.0)</f>
        <v>41</v>
      </c>
      <c r="H355" s="3"/>
      <c r="I355" s="3">
        <f t="shared" ref="I355:M355" si="355">if(not(isblank(C355)),IFERROR(MATCH(VLOOKUP(C355,$A:$A,1,FALSE),$A:$A,0),),)</f>
        <v>50</v>
      </c>
      <c r="J355" s="3">
        <f t="shared" si="355"/>
        <v>9</v>
      </c>
      <c r="K355" s="3">
        <f t="shared" si="355"/>
        <v>11</v>
      </c>
      <c r="L355" s="3">
        <f t="shared" si="355"/>
        <v>91</v>
      </c>
      <c r="M355" s="3">
        <f t="shared" si="355"/>
        <v>25</v>
      </c>
      <c r="N355" s="3"/>
      <c r="O355" s="3"/>
      <c r="P355" s="3">
        <v>52.0</v>
      </c>
      <c r="Q355" s="3">
        <v>22.0</v>
      </c>
      <c r="R355" s="3">
        <v>92.0</v>
      </c>
      <c r="S355" s="3">
        <v>84.0</v>
      </c>
      <c r="T355" s="3">
        <v>25.0</v>
      </c>
      <c r="U355" s="3"/>
      <c r="V355" s="3"/>
      <c r="W355" s="3"/>
      <c r="X355" s="3"/>
      <c r="Y355" s="3"/>
      <c r="Z355" s="3"/>
      <c r="AA355" s="3"/>
      <c r="AB355" s="3"/>
      <c r="AC355" s="3"/>
      <c r="AD355" s="3">
        <f t="shared" si="3"/>
        <v>91</v>
      </c>
      <c r="AE355" s="3"/>
      <c r="AF355" s="3"/>
      <c r="AG355" s="3"/>
      <c r="AH355" s="3">
        <f t="shared" si="4"/>
        <v>92</v>
      </c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>
      <c r="A356" s="9"/>
      <c r="B356" s="3"/>
      <c r="C356" s="3" t="str">
        <f>IFERROR(__xludf.DUMMYFUNCTION("IFERROR(SPLIT(B356,"" ""),)"),"")</f>
        <v/>
      </c>
      <c r="D356" s="3"/>
      <c r="E356" s="3"/>
      <c r="F356" s="3"/>
      <c r="G356" s="3"/>
      <c r="H356" s="3"/>
      <c r="I356" s="3" t="str">
        <f t="shared" ref="I356:M356" si="356">if(not(isblank(C356)),IFERROR(MATCH(VLOOKUP(C356,$A:$A,1,FALSE),$A:$A,0),),)</f>
        <v/>
      </c>
      <c r="J356" s="3" t="str">
        <f t="shared" si="356"/>
        <v/>
      </c>
      <c r="K356" s="3" t="str">
        <f t="shared" si="356"/>
        <v/>
      </c>
      <c r="L356" s="3" t="str">
        <f t="shared" si="356"/>
        <v/>
      </c>
      <c r="M356" s="3" t="str">
        <f t="shared" si="356"/>
        <v/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 t="str">
        <f t="shared" si="3"/>
        <v/>
      </c>
      <c r="AE356" s="3"/>
      <c r="AF356" s="3"/>
      <c r="AG356" s="3"/>
      <c r="AH356" s="3" t="str">
        <f t="shared" si="4"/>
        <v/>
      </c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>
      <c r="A357" s="9"/>
      <c r="B357" s="4" t="s">
        <v>311</v>
      </c>
      <c r="C357" s="3">
        <f>IFERROR(__xludf.DUMMYFUNCTION("IFERROR(SPLIT(B357,"" ""),)"),5.0)</f>
        <v>5</v>
      </c>
      <c r="D357" s="3">
        <f>IFERROR(__xludf.DUMMYFUNCTION("""COMPUTED_VALUE"""),42.0)</f>
        <v>42</v>
      </c>
      <c r="E357" s="3">
        <f>IFERROR(__xludf.DUMMYFUNCTION("""COMPUTED_VALUE"""),18.0)</f>
        <v>18</v>
      </c>
      <c r="F357" s="3">
        <f>IFERROR(__xludf.DUMMYFUNCTION("""COMPUTED_VALUE"""),14.0)</f>
        <v>14</v>
      </c>
      <c r="G357" s="3">
        <f>IFERROR(__xludf.DUMMYFUNCTION("""COMPUTED_VALUE"""),57.0)</f>
        <v>57</v>
      </c>
      <c r="H357" s="3"/>
      <c r="I357" s="3">
        <f t="shared" ref="I357:M357" si="357">if(not(isblank(C357)),IFERROR(MATCH(VLOOKUP(C357,$A:$A,1,FALSE),$A:$A,0),),)</f>
        <v>38</v>
      </c>
      <c r="J357" s="3">
        <f t="shared" si="357"/>
        <v>4</v>
      </c>
      <c r="K357" s="3">
        <f t="shared" si="357"/>
        <v>59</v>
      </c>
      <c r="L357" s="3">
        <f t="shared" si="357"/>
        <v>101</v>
      </c>
      <c r="M357" s="3">
        <f t="shared" si="357"/>
        <v>42</v>
      </c>
      <c r="N357" s="3"/>
      <c r="O357" s="3"/>
      <c r="P357" s="3">
        <f t="array" ref="P357:T361">TRANSPOSE(I357:M361)</f>
        <v>38</v>
      </c>
      <c r="Q357" s="3">
        <v>49.0</v>
      </c>
      <c r="R357" s="3">
        <v>44.0</v>
      </c>
      <c r="S357" s="3">
        <v>58.0</v>
      </c>
      <c r="T357" s="3">
        <v>57.0</v>
      </c>
      <c r="U357" s="3"/>
      <c r="V357" s="3"/>
      <c r="W357" s="3"/>
      <c r="X357" s="3">
        <f t="array" ref="X357">SUM(IF(I357:M361&gt;$AP$3,C357:G361,))*$AP$4</f>
        <v>53889</v>
      </c>
      <c r="Y357" s="3"/>
      <c r="Z357" s="3"/>
      <c r="AA357" s="3"/>
      <c r="AB357" s="10">
        <f t="array" ref="AB357">SUM(IF(I357:M361&gt;$AS$3,C357:G361,))*$AS$4</f>
        <v>9856</v>
      </c>
      <c r="AC357" s="3"/>
      <c r="AD357" s="3">
        <f t="shared" si="3"/>
        <v>101</v>
      </c>
      <c r="AE357" s="3"/>
      <c r="AF357" s="3"/>
      <c r="AG357" s="3"/>
      <c r="AH357" s="3">
        <f t="shared" si="4"/>
        <v>58</v>
      </c>
      <c r="AI357" s="3"/>
      <c r="AJ357" s="3">
        <f>min(AD357:AH361)</f>
        <v>58</v>
      </c>
      <c r="AK357" s="3"/>
      <c r="AL357" s="3"/>
      <c r="AM357" s="3"/>
      <c r="AN357" s="3"/>
      <c r="AO357" s="3"/>
      <c r="AP357" s="3"/>
      <c r="AQ357" s="3"/>
      <c r="AR357" s="3"/>
      <c r="AS357" s="3"/>
    </row>
    <row r="358">
      <c r="A358" s="9"/>
      <c r="B358" s="4" t="s">
        <v>312</v>
      </c>
      <c r="C358" s="3">
        <f>IFERROR(__xludf.DUMMYFUNCTION("IFERROR(SPLIT(B358,"" ""),)"),19.0)</f>
        <v>19</v>
      </c>
      <c r="D358" s="3">
        <f>IFERROR(__xludf.DUMMYFUNCTION("""COMPUTED_VALUE"""),62.0)</f>
        <v>62</v>
      </c>
      <c r="E358" s="3">
        <f>IFERROR(__xludf.DUMMYFUNCTION("""COMPUTED_VALUE"""),6.0)</f>
        <v>6</v>
      </c>
      <c r="F358" s="3">
        <f>IFERROR(__xludf.DUMMYFUNCTION("""COMPUTED_VALUE"""),92.0)</f>
        <v>92</v>
      </c>
      <c r="G358" s="3">
        <f>IFERROR(__xludf.DUMMYFUNCTION("""COMPUTED_VALUE"""),96.0)</f>
        <v>96</v>
      </c>
      <c r="H358" s="3"/>
      <c r="I358" s="3">
        <f t="shared" ref="I358:M358" si="358">if(not(isblank(C358)),IFERROR(MATCH(VLOOKUP(C358,$A:$A,1,FALSE),$A:$A,0),),)</f>
        <v>49</v>
      </c>
      <c r="J358" s="3">
        <f t="shared" si="358"/>
        <v>24</v>
      </c>
      <c r="K358" s="3">
        <f t="shared" si="358"/>
        <v>83</v>
      </c>
      <c r="L358" s="3">
        <f t="shared" si="358"/>
        <v>10</v>
      </c>
      <c r="M358" s="3">
        <f t="shared" si="358"/>
        <v>84</v>
      </c>
      <c r="N358" s="3"/>
      <c r="O358" s="3"/>
      <c r="P358" s="3">
        <v>4.0</v>
      </c>
      <c r="Q358" s="3">
        <v>24.0</v>
      </c>
      <c r="R358" s="3">
        <v>37.0</v>
      </c>
      <c r="S358" s="3">
        <v>74.0</v>
      </c>
      <c r="T358" s="3">
        <v>23.0</v>
      </c>
      <c r="U358" s="3"/>
      <c r="V358" s="3"/>
      <c r="W358" s="3"/>
      <c r="X358" s="3"/>
      <c r="Y358" s="3"/>
      <c r="Z358" s="3"/>
      <c r="AA358" s="3"/>
      <c r="AB358" s="3"/>
      <c r="AC358" s="3"/>
      <c r="AD358" s="3">
        <f t="shared" si="3"/>
        <v>84</v>
      </c>
      <c r="AE358" s="3"/>
      <c r="AF358" s="3"/>
      <c r="AG358" s="3"/>
      <c r="AH358" s="3">
        <f t="shared" si="4"/>
        <v>74</v>
      </c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>
      <c r="A359" s="9"/>
      <c r="B359" s="4" t="s">
        <v>313</v>
      </c>
      <c r="C359" s="3">
        <f>IFERROR(__xludf.DUMMYFUNCTION("IFERROR(SPLIT(B359,"" ""),)"),2.0)</f>
        <v>2</v>
      </c>
      <c r="D359" s="3">
        <f>IFERROR(__xludf.DUMMYFUNCTION("""COMPUTED_VALUE"""),58.0)</f>
        <v>58</v>
      </c>
      <c r="E359" s="3">
        <f>IFERROR(__xludf.DUMMYFUNCTION("""COMPUTED_VALUE"""),75.0)</f>
        <v>75</v>
      </c>
      <c r="F359" s="3">
        <f>IFERROR(__xludf.DUMMYFUNCTION("""COMPUTED_VALUE"""),49.0)</f>
        <v>49</v>
      </c>
      <c r="G359" s="3">
        <f>IFERROR(__xludf.DUMMYFUNCTION("""COMPUTED_VALUE"""),9.0)</f>
        <v>9</v>
      </c>
      <c r="H359" s="3"/>
      <c r="I359" s="3">
        <f t="shared" ref="I359:M359" si="359">if(not(isblank(C359)),IFERROR(MATCH(VLOOKUP(C359,$A:$A,1,FALSE),$A:$A,0),),)</f>
        <v>44</v>
      </c>
      <c r="J359" s="3">
        <f t="shared" si="359"/>
        <v>37</v>
      </c>
      <c r="K359" s="3">
        <f t="shared" si="359"/>
        <v>98</v>
      </c>
      <c r="L359" s="3">
        <f t="shared" si="359"/>
        <v>81</v>
      </c>
      <c r="M359" s="3">
        <f t="shared" si="359"/>
        <v>61</v>
      </c>
      <c r="N359" s="3"/>
      <c r="O359" s="3"/>
      <c r="P359" s="3">
        <v>59.0</v>
      </c>
      <c r="Q359" s="3">
        <v>83.0</v>
      </c>
      <c r="R359" s="3">
        <v>98.0</v>
      </c>
      <c r="S359" s="3">
        <v>19.0</v>
      </c>
      <c r="T359" s="3">
        <v>94.0</v>
      </c>
      <c r="U359" s="3"/>
      <c r="V359" s="3"/>
      <c r="W359" s="3"/>
      <c r="X359" s="3"/>
      <c r="Y359" s="3"/>
      <c r="Z359" s="3"/>
      <c r="AA359" s="3"/>
      <c r="AB359" s="3"/>
      <c r="AC359" s="3"/>
      <c r="AD359" s="3">
        <f t="shared" si="3"/>
        <v>98</v>
      </c>
      <c r="AE359" s="3"/>
      <c r="AF359" s="3"/>
      <c r="AG359" s="3"/>
      <c r="AH359" s="3">
        <f t="shared" si="4"/>
        <v>98</v>
      </c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>
      <c r="A360" s="9"/>
      <c r="B360" s="4" t="s">
        <v>314</v>
      </c>
      <c r="C360" s="3">
        <f>IFERROR(__xludf.DUMMYFUNCTION("IFERROR(SPLIT(B360,"" ""),)"),24.0)</f>
        <v>24</v>
      </c>
      <c r="D360" s="3">
        <f>IFERROR(__xludf.DUMMYFUNCTION("""COMPUTED_VALUE"""),48.0)</f>
        <v>48</v>
      </c>
      <c r="E360" s="3">
        <f>IFERROR(__xludf.DUMMYFUNCTION("""COMPUTED_VALUE"""),55.0)</f>
        <v>55</v>
      </c>
      <c r="F360" s="3">
        <f>IFERROR(__xludf.DUMMYFUNCTION("""COMPUTED_VALUE"""),60.0)</f>
        <v>60</v>
      </c>
      <c r="G360" s="3">
        <f>IFERROR(__xludf.DUMMYFUNCTION("""COMPUTED_VALUE"""),67.0)</f>
        <v>67</v>
      </c>
      <c r="H360" s="3"/>
      <c r="I360" s="3">
        <f t="shared" ref="I360:M360" si="360">if(not(isblank(C360)),IFERROR(MATCH(VLOOKUP(C360,$A:$A,1,FALSE),$A:$A,0),),)</f>
        <v>58</v>
      </c>
      <c r="J360" s="3">
        <f t="shared" si="360"/>
        <v>74</v>
      </c>
      <c r="K360" s="3">
        <f t="shared" si="360"/>
        <v>19</v>
      </c>
      <c r="L360" s="3">
        <f t="shared" si="360"/>
        <v>99</v>
      </c>
      <c r="M360" s="3">
        <f t="shared" si="360"/>
        <v>73</v>
      </c>
      <c r="N360" s="3"/>
      <c r="O360" s="3"/>
      <c r="P360" s="3">
        <v>101.0</v>
      </c>
      <c r="Q360" s="3">
        <v>10.0</v>
      </c>
      <c r="R360" s="3">
        <v>81.0</v>
      </c>
      <c r="S360" s="3">
        <v>99.0</v>
      </c>
      <c r="T360" s="3">
        <v>36.0</v>
      </c>
      <c r="U360" s="3"/>
      <c r="V360" s="3"/>
      <c r="W360" s="3"/>
      <c r="X360" s="3"/>
      <c r="Y360" s="3"/>
      <c r="Z360" s="3"/>
      <c r="AA360" s="3"/>
      <c r="AB360" s="3"/>
      <c r="AC360" s="3"/>
      <c r="AD360" s="3">
        <f t="shared" si="3"/>
        <v>99</v>
      </c>
      <c r="AE360" s="3"/>
      <c r="AF360" s="3"/>
      <c r="AG360" s="3"/>
      <c r="AH360" s="3">
        <f t="shared" si="4"/>
        <v>101</v>
      </c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>
      <c r="A361" s="9"/>
      <c r="B361" s="4" t="s">
        <v>315</v>
      </c>
      <c r="C361" s="3">
        <f>IFERROR(__xludf.DUMMYFUNCTION("IFERROR(SPLIT(B361,"" ""),)"),91.0)</f>
        <v>91</v>
      </c>
      <c r="D361" s="3">
        <f>IFERROR(__xludf.DUMMYFUNCTION("""COMPUTED_VALUE"""),37.0)</f>
        <v>37</v>
      </c>
      <c r="E361" s="3">
        <f>IFERROR(__xludf.DUMMYFUNCTION("""COMPUTED_VALUE"""),27.0)</f>
        <v>27</v>
      </c>
      <c r="F361" s="3">
        <f>IFERROR(__xludf.DUMMYFUNCTION("""COMPUTED_VALUE"""),34.0)</f>
        <v>34</v>
      </c>
      <c r="G361" s="3">
        <f>IFERROR(__xludf.DUMMYFUNCTION("""COMPUTED_VALUE"""),59.0)</f>
        <v>59</v>
      </c>
      <c r="H361" s="3"/>
      <c r="I361" s="3">
        <f t="shared" ref="I361:M361" si="361">if(not(isblank(C361)),IFERROR(MATCH(VLOOKUP(C361,$A:$A,1,FALSE),$A:$A,0),),)</f>
        <v>57</v>
      </c>
      <c r="J361" s="3">
        <f t="shared" si="361"/>
        <v>23</v>
      </c>
      <c r="K361" s="3">
        <f t="shared" si="361"/>
        <v>94</v>
      </c>
      <c r="L361" s="3">
        <f t="shared" si="361"/>
        <v>36</v>
      </c>
      <c r="M361" s="3">
        <f t="shared" si="361"/>
        <v>17</v>
      </c>
      <c r="N361" s="3"/>
      <c r="O361" s="3"/>
      <c r="P361" s="3">
        <v>42.0</v>
      </c>
      <c r="Q361" s="3">
        <v>84.0</v>
      </c>
      <c r="R361" s="3">
        <v>61.0</v>
      </c>
      <c r="S361" s="3">
        <v>73.0</v>
      </c>
      <c r="T361" s="3">
        <v>17.0</v>
      </c>
      <c r="U361" s="3"/>
      <c r="V361" s="3"/>
      <c r="W361" s="3"/>
      <c r="X361" s="3"/>
      <c r="Y361" s="3"/>
      <c r="Z361" s="3"/>
      <c r="AA361" s="3"/>
      <c r="AB361" s="3"/>
      <c r="AC361" s="3"/>
      <c r="AD361" s="3">
        <f t="shared" si="3"/>
        <v>94</v>
      </c>
      <c r="AE361" s="3"/>
      <c r="AF361" s="3"/>
      <c r="AG361" s="3"/>
      <c r="AH361" s="3">
        <f t="shared" si="4"/>
        <v>84</v>
      </c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>
      <c r="A362" s="9"/>
      <c r="B362" s="3"/>
      <c r="C362" s="3" t="str">
        <f>IFERROR(__xludf.DUMMYFUNCTION("IFERROR(SPLIT(B362,"" ""),)"),"")</f>
        <v/>
      </c>
      <c r="D362" s="3"/>
      <c r="E362" s="3"/>
      <c r="F362" s="3"/>
      <c r="G362" s="3"/>
      <c r="H362" s="3"/>
      <c r="I362" s="3" t="str">
        <f t="shared" ref="I362:M362" si="362">if(not(isblank(C362)),IFERROR(MATCH(VLOOKUP(C362,$A:$A,1,FALSE),$A:$A,0),),)</f>
        <v/>
      </c>
      <c r="J362" s="3" t="str">
        <f t="shared" si="362"/>
        <v/>
      </c>
      <c r="K362" s="3" t="str">
        <f t="shared" si="362"/>
        <v/>
      </c>
      <c r="L362" s="3" t="str">
        <f t="shared" si="362"/>
        <v/>
      </c>
      <c r="M362" s="3" t="str">
        <f t="shared" si="362"/>
        <v/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 t="str">
        <f t="shared" si="3"/>
        <v/>
      </c>
      <c r="AE362" s="3"/>
      <c r="AF362" s="3"/>
      <c r="AG362" s="3"/>
      <c r="AH362" s="3" t="str">
        <f t="shared" si="4"/>
        <v/>
      </c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>
      <c r="A363" s="9"/>
      <c r="B363" s="4" t="s">
        <v>316</v>
      </c>
      <c r="C363" s="3">
        <f>IFERROR(__xludf.DUMMYFUNCTION("IFERROR(SPLIT(B363,"" ""),)"),65.0)</f>
        <v>65</v>
      </c>
      <c r="D363" s="3">
        <f>IFERROR(__xludf.DUMMYFUNCTION("""COMPUTED_VALUE"""),11.0)</f>
        <v>11</v>
      </c>
      <c r="E363" s="3">
        <f>IFERROR(__xludf.DUMMYFUNCTION("""COMPUTED_VALUE"""),18.0)</f>
        <v>18</v>
      </c>
      <c r="F363" s="3">
        <f>IFERROR(__xludf.DUMMYFUNCTION("""COMPUTED_VALUE"""),78.0)</f>
        <v>78</v>
      </c>
      <c r="G363" s="3">
        <f>IFERROR(__xludf.DUMMYFUNCTION("""COMPUTED_VALUE"""),6.0)</f>
        <v>6</v>
      </c>
      <c r="H363" s="3"/>
      <c r="I363" s="3">
        <f t="shared" ref="I363:M363" si="363">if(not(isblank(C363)),IFERROR(MATCH(VLOOKUP(C363,$A:$A,1,FALSE),$A:$A,0),),)</f>
        <v>52</v>
      </c>
      <c r="J363" s="3">
        <f t="shared" si="363"/>
        <v>102</v>
      </c>
      <c r="K363" s="3">
        <f t="shared" si="363"/>
        <v>59</v>
      </c>
      <c r="L363" s="3">
        <f t="shared" si="363"/>
        <v>67</v>
      </c>
      <c r="M363" s="3">
        <f t="shared" si="363"/>
        <v>83</v>
      </c>
      <c r="N363" s="3"/>
      <c r="O363" s="3"/>
      <c r="P363" s="3">
        <f t="array" ref="P363:T367">TRANSPOSE(I363:M367)</f>
        <v>52</v>
      </c>
      <c r="Q363" s="3">
        <v>12.0</v>
      </c>
      <c r="R363" s="3">
        <v>81.0</v>
      </c>
      <c r="S363" s="3">
        <v>32.0</v>
      </c>
      <c r="T363" s="3">
        <v>16.0</v>
      </c>
      <c r="U363" s="3"/>
      <c r="V363" s="3"/>
      <c r="W363" s="3"/>
      <c r="X363" s="3">
        <f t="array" ref="X363">SUM(IF(I363:M367&gt;$AP$3,C363:G367,))*$AP$4</f>
        <v>30459</v>
      </c>
      <c r="Y363" s="3"/>
      <c r="Z363" s="3"/>
      <c r="AA363" s="3"/>
      <c r="AB363" s="10">
        <f t="array" ref="AB363">SUM(IF(I363:M367&gt;$AS$3,C363:G367,))*$AS$4</f>
        <v>2968</v>
      </c>
      <c r="AC363" s="3"/>
      <c r="AD363" s="3">
        <f t="shared" si="3"/>
        <v>102</v>
      </c>
      <c r="AE363" s="3"/>
      <c r="AF363" s="3"/>
      <c r="AG363" s="3"/>
      <c r="AH363" s="3">
        <f t="shared" si="4"/>
        <v>81</v>
      </c>
      <c r="AI363" s="3"/>
      <c r="AJ363" s="3">
        <f>min(AD363:AH367)</f>
        <v>58</v>
      </c>
      <c r="AK363" s="3"/>
      <c r="AL363" s="3"/>
      <c r="AM363" s="3"/>
      <c r="AN363" s="3"/>
      <c r="AO363" s="3"/>
      <c r="AP363" s="3"/>
      <c r="AQ363" s="3"/>
      <c r="AR363" s="3"/>
      <c r="AS363" s="3"/>
    </row>
    <row r="364">
      <c r="A364" s="9"/>
      <c r="B364" s="4" t="s">
        <v>317</v>
      </c>
      <c r="C364" s="3">
        <f>IFERROR(__xludf.DUMMYFUNCTION("IFERROR(SPLIT(B364,"" ""),)"),30.0)</f>
        <v>30</v>
      </c>
      <c r="D364" s="3">
        <f>IFERROR(__xludf.DUMMYFUNCTION("""COMPUTED_VALUE"""),76.0)</f>
        <v>76</v>
      </c>
      <c r="E364" s="3">
        <f>IFERROR(__xludf.DUMMYFUNCTION("""COMPUTED_VALUE"""),61.0)</f>
        <v>61</v>
      </c>
      <c r="F364" s="3">
        <f>IFERROR(__xludf.DUMMYFUNCTION("""COMPUTED_VALUE"""),27.0)</f>
        <v>27</v>
      </c>
      <c r="G364" s="3">
        <f>IFERROR(__xludf.DUMMYFUNCTION("""COMPUTED_VALUE"""),15.0)</f>
        <v>15</v>
      </c>
      <c r="H364" s="3"/>
      <c r="I364" s="3">
        <f t="shared" ref="I364:M364" si="364">if(not(isblank(C364)),IFERROR(MATCH(VLOOKUP(C364,$A:$A,1,FALSE),$A:$A,0),),)</f>
        <v>12</v>
      </c>
      <c r="J364" s="3">
        <f t="shared" si="364"/>
        <v>33</v>
      </c>
      <c r="K364" s="3">
        <f t="shared" si="364"/>
        <v>30</v>
      </c>
      <c r="L364" s="3">
        <f t="shared" si="364"/>
        <v>94</v>
      </c>
      <c r="M364" s="3">
        <f t="shared" si="364"/>
        <v>100</v>
      </c>
      <c r="N364" s="3"/>
      <c r="O364" s="3"/>
      <c r="P364" s="3">
        <v>102.0</v>
      </c>
      <c r="Q364" s="3">
        <v>33.0</v>
      </c>
      <c r="R364" s="3">
        <v>20.0</v>
      </c>
      <c r="S364" s="3">
        <v>58.0</v>
      </c>
      <c r="T364" s="3">
        <v>18.0</v>
      </c>
      <c r="U364" s="3"/>
      <c r="V364" s="3"/>
      <c r="W364" s="3"/>
      <c r="X364" s="3"/>
      <c r="Y364" s="3"/>
      <c r="Z364" s="3"/>
      <c r="AA364" s="3"/>
      <c r="AB364" s="3"/>
      <c r="AC364" s="3"/>
      <c r="AD364" s="3">
        <f t="shared" si="3"/>
        <v>100</v>
      </c>
      <c r="AE364" s="3"/>
      <c r="AF364" s="3"/>
      <c r="AG364" s="3"/>
      <c r="AH364" s="3">
        <f t="shared" si="4"/>
        <v>102</v>
      </c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>
      <c r="A365" s="9"/>
      <c r="B365" s="4" t="s">
        <v>318</v>
      </c>
      <c r="C365" s="3">
        <f>IFERROR(__xludf.DUMMYFUNCTION("IFERROR(SPLIT(B365,"" ""),)"),49.0)</f>
        <v>49</v>
      </c>
      <c r="D365" s="3">
        <f>IFERROR(__xludf.DUMMYFUNCTION("""COMPUTED_VALUE"""),25.0)</f>
        <v>25</v>
      </c>
      <c r="E365" s="3">
        <f>IFERROR(__xludf.DUMMYFUNCTION("""COMPUTED_VALUE"""),59.0)</f>
        <v>59</v>
      </c>
      <c r="F365" s="3">
        <f>IFERROR(__xludf.DUMMYFUNCTION("""COMPUTED_VALUE"""),17.0)</f>
        <v>17</v>
      </c>
      <c r="G365" s="3">
        <f>IFERROR(__xludf.DUMMYFUNCTION("""COMPUTED_VALUE"""),29.0)</f>
        <v>29</v>
      </c>
      <c r="H365" s="3"/>
      <c r="I365" s="3">
        <f t="shared" ref="I365:M365" si="365">if(not(isblank(C365)),IFERROR(MATCH(VLOOKUP(C365,$A:$A,1,FALSE),$A:$A,0),),)</f>
        <v>81</v>
      </c>
      <c r="J365" s="3">
        <f t="shared" si="365"/>
        <v>20</v>
      </c>
      <c r="K365" s="3">
        <f t="shared" si="365"/>
        <v>17</v>
      </c>
      <c r="L365" s="3">
        <f t="shared" si="365"/>
        <v>43</v>
      </c>
      <c r="M365" s="3">
        <f t="shared" si="365"/>
        <v>85</v>
      </c>
      <c r="N365" s="3"/>
      <c r="O365" s="3"/>
      <c r="P365" s="3">
        <v>59.0</v>
      </c>
      <c r="Q365" s="3">
        <v>30.0</v>
      </c>
      <c r="R365" s="3">
        <v>17.0</v>
      </c>
      <c r="S365" s="3">
        <v>9.0</v>
      </c>
      <c r="T365" s="3">
        <v>70.0</v>
      </c>
      <c r="U365" s="3"/>
      <c r="V365" s="3"/>
      <c r="W365" s="3"/>
      <c r="X365" s="3"/>
      <c r="Y365" s="3"/>
      <c r="Z365" s="3"/>
      <c r="AA365" s="3"/>
      <c r="AB365" s="3"/>
      <c r="AC365" s="3"/>
      <c r="AD365" s="3">
        <f t="shared" si="3"/>
        <v>85</v>
      </c>
      <c r="AE365" s="3"/>
      <c r="AF365" s="3"/>
      <c r="AG365" s="3"/>
      <c r="AH365" s="3">
        <f t="shared" si="4"/>
        <v>70</v>
      </c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>
      <c r="A366" s="9"/>
      <c r="B366" s="4" t="s">
        <v>319</v>
      </c>
      <c r="C366" s="3">
        <f>IFERROR(__xludf.DUMMYFUNCTION("IFERROR(SPLIT(B366,"" ""),)"),20.0)</f>
        <v>20</v>
      </c>
      <c r="D366" s="3">
        <f>IFERROR(__xludf.DUMMYFUNCTION("""COMPUTED_VALUE"""),24.0)</f>
        <v>24</v>
      </c>
      <c r="E366" s="3">
        <f>IFERROR(__xludf.DUMMYFUNCTION("""COMPUTED_VALUE"""),99.0)</f>
        <v>99</v>
      </c>
      <c r="F366" s="3">
        <f>IFERROR(__xludf.DUMMYFUNCTION("""COMPUTED_VALUE"""),37.0)</f>
        <v>37</v>
      </c>
      <c r="G366" s="3">
        <f>IFERROR(__xludf.DUMMYFUNCTION("""COMPUTED_VALUE"""),40.0)</f>
        <v>40</v>
      </c>
      <c r="H366" s="3"/>
      <c r="I366" s="3">
        <f t="shared" ref="I366:M366" si="366">if(not(isblank(C366)),IFERROR(MATCH(VLOOKUP(C366,$A:$A,1,FALSE),$A:$A,0),),)</f>
        <v>32</v>
      </c>
      <c r="J366" s="3">
        <f t="shared" si="366"/>
        <v>58</v>
      </c>
      <c r="K366" s="3">
        <f t="shared" si="366"/>
        <v>9</v>
      </c>
      <c r="L366" s="3">
        <f t="shared" si="366"/>
        <v>23</v>
      </c>
      <c r="M366" s="3">
        <f t="shared" si="366"/>
        <v>8</v>
      </c>
      <c r="N366" s="3"/>
      <c r="O366" s="3"/>
      <c r="P366" s="3">
        <v>67.0</v>
      </c>
      <c r="Q366" s="3">
        <v>94.0</v>
      </c>
      <c r="R366" s="3">
        <v>43.0</v>
      </c>
      <c r="S366" s="3">
        <v>23.0</v>
      </c>
      <c r="T366" s="3">
        <v>35.0</v>
      </c>
      <c r="U366" s="3"/>
      <c r="V366" s="3"/>
      <c r="W366" s="3"/>
      <c r="X366" s="3"/>
      <c r="Y366" s="3"/>
      <c r="Z366" s="3"/>
      <c r="AA366" s="3"/>
      <c r="AB366" s="3"/>
      <c r="AC366" s="3"/>
      <c r="AD366" s="3">
        <f t="shared" si="3"/>
        <v>58</v>
      </c>
      <c r="AE366" s="3"/>
      <c r="AF366" s="3"/>
      <c r="AG366" s="3"/>
      <c r="AH366" s="3">
        <f t="shared" si="4"/>
        <v>94</v>
      </c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>
      <c r="A367" s="9"/>
      <c r="B367" s="4" t="s">
        <v>320</v>
      </c>
      <c r="C367" s="3">
        <f>IFERROR(__xludf.DUMMYFUNCTION("IFERROR(SPLIT(B367,"" ""),)"),93.0)</f>
        <v>93</v>
      </c>
      <c r="D367" s="3">
        <f>IFERROR(__xludf.DUMMYFUNCTION("""COMPUTED_VALUE"""),90.0)</f>
        <v>90</v>
      </c>
      <c r="E367" s="3">
        <f>IFERROR(__xludf.DUMMYFUNCTION("""COMPUTED_VALUE"""),68.0)</f>
        <v>68</v>
      </c>
      <c r="F367" s="3">
        <f>IFERROR(__xludf.DUMMYFUNCTION("""COMPUTED_VALUE"""),71.0)</f>
        <v>71</v>
      </c>
      <c r="G367" s="3">
        <f>IFERROR(__xludf.DUMMYFUNCTION("""COMPUTED_VALUE"""),22.0)</f>
        <v>22</v>
      </c>
      <c r="H367" s="3"/>
      <c r="I367" s="3">
        <f t="shared" ref="I367:M367" si="367">if(not(isblank(C367)),IFERROR(MATCH(VLOOKUP(C367,$A:$A,1,FALSE),$A:$A,0),),)</f>
        <v>16</v>
      </c>
      <c r="J367" s="3">
        <f t="shared" si="367"/>
        <v>18</v>
      </c>
      <c r="K367" s="3">
        <f t="shared" si="367"/>
        <v>70</v>
      </c>
      <c r="L367" s="3">
        <f t="shared" si="367"/>
        <v>35</v>
      </c>
      <c r="M367" s="3">
        <f t="shared" si="367"/>
        <v>40</v>
      </c>
      <c r="N367" s="3"/>
      <c r="O367" s="3"/>
      <c r="P367" s="3">
        <v>83.0</v>
      </c>
      <c r="Q367" s="3">
        <v>100.0</v>
      </c>
      <c r="R367" s="3">
        <v>85.0</v>
      </c>
      <c r="S367" s="3">
        <v>8.0</v>
      </c>
      <c r="T367" s="3">
        <v>40.0</v>
      </c>
      <c r="U367" s="3"/>
      <c r="V367" s="3"/>
      <c r="W367" s="3"/>
      <c r="X367" s="3"/>
      <c r="Y367" s="3"/>
      <c r="Z367" s="3"/>
      <c r="AA367" s="3"/>
      <c r="AB367" s="3"/>
      <c r="AC367" s="3"/>
      <c r="AD367" s="3">
        <f t="shared" si="3"/>
        <v>70</v>
      </c>
      <c r="AE367" s="3"/>
      <c r="AF367" s="3"/>
      <c r="AG367" s="3"/>
      <c r="AH367" s="3">
        <f t="shared" si="4"/>
        <v>100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>
      <c r="A368" s="9"/>
      <c r="B368" s="3"/>
      <c r="C368" s="3" t="str">
        <f>IFERROR(__xludf.DUMMYFUNCTION("IFERROR(SPLIT(B368,"" ""),)"),"")</f>
        <v/>
      </c>
      <c r="D368" s="3"/>
      <c r="E368" s="3"/>
      <c r="F368" s="3"/>
      <c r="G368" s="3"/>
      <c r="H368" s="3"/>
      <c r="I368" s="3" t="str">
        <f t="shared" ref="I368:M368" si="368">if(not(isblank(C368)),IFERROR(MATCH(VLOOKUP(C368,$A:$A,1,FALSE),$A:$A,0),),)</f>
        <v/>
      </c>
      <c r="J368" s="3" t="str">
        <f t="shared" si="368"/>
        <v/>
      </c>
      <c r="K368" s="3" t="str">
        <f t="shared" si="368"/>
        <v/>
      </c>
      <c r="L368" s="3" t="str">
        <f t="shared" si="368"/>
        <v/>
      </c>
      <c r="M368" s="3" t="str">
        <f t="shared" si="368"/>
        <v/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 t="str">
        <f t="shared" si="3"/>
        <v/>
      </c>
      <c r="AE368" s="3"/>
      <c r="AF368" s="3"/>
      <c r="AG368" s="3"/>
      <c r="AH368" s="3" t="str">
        <f t="shared" si="4"/>
        <v/>
      </c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>
      <c r="A369" s="9"/>
      <c r="B369" s="4" t="s">
        <v>321</v>
      </c>
      <c r="C369" s="3">
        <f>IFERROR(__xludf.DUMMYFUNCTION("IFERROR(SPLIT(B369,"" ""),)"),34.0)</f>
        <v>34</v>
      </c>
      <c r="D369" s="3">
        <f>IFERROR(__xludf.DUMMYFUNCTION("""COMPUTED_VALUE"""),15.0)</f>
        <v>15</v>
      </c>
      <c r="E369" s="3">
        <f>IFERROR(__xludf.DUMMYFUNCTION("""COMPUTED_VALUE"""),77.0)</f>
        <v>77</v>
      </c>
      <c r="F369" s="3">
        <f>IFERROR(__xludf.DUMMYFUNCTION("""COMPUTED_VALUE"""),98.0)</f>
        <v>98</v>
      </c>
      <c r="G369" s="3">
        <f>IFERROR(__xludf.DUMMYFUNCTION("""COMPUTED_VALUE"""),70.0)</f>
        <v>70</v>
      </c>
      <c r="H369" s="3"/>
      <c r="I369" s="3">
        <f t="shared" ref="I369:M369" si="369">if(not(isblank(C369)),IFERROR(MATCH(VLOOKUP(C369,$A:$A,1,FALSE),$A:$A,0),),)</f>
        <v>36</v>
      </c>
      <c r="J369" s="3">
        <f t="shared" si="369"/>
        <v>100</v>
      </c>
      <c r="K369" s="3">
        <f t="shared" si="369"/>
        <v>21</v>
      </c>
      <c r="L369" s="3">
        <f t="shared" si="369"/>
        <v>64</v>
      </c>
      <c r="M369" s="3">
        <f t="shared" si="369"/>
        <v>92</v>
      </c>
      <c r="N369" s="3"/>
      <c r="O369" s="3"/>
      <c r="P369" s="3">
        <f t="array" ref="P369:T373">TRANSPOSE(I369:M373)</f>
        <v>36</v>
      </c>
      <c r="Q369" s="3">
        <v>37.0</v>
      </c>
      <c r="R369" s="3">
        <v>81.0</v>
      </c>
      <c r="S369" s="3">
        <v>12.0</v>
      </c>
      <c r="T369" s="3">
        <v>27.0</v>
      </c>
      <c r="U369" s="3"/>
      <c r="V369" s="3"/>
      <c r="W369" s="3"/>
      <c r="X369" s="3">
        <f t="array" ref="X369">SUM(IF(I369:M373&gt;$AP$3,C369:G373,))*$AP$4</f>
        <v>58433</v>
      </c>
      <c r="Y369" s="3"/>
      <c r="Z369" s="3"/>
      <c r="AA369" s="3"/>
      <c r="AB369" s="10">
        <f t="array" ref="AB369">SUM(IF(I369:M373&gt;$AS$3,C369:G373,))*$AS$4</f>
        <v>9912</v>
      </c>
      <c r="AC369" s="3"/>
      <c r="AD369" s="3">
        <f t="shared" si="3"/>
        <v>100</v>
      </c>
      <c r="AE369" s="3"/>
      <c r="AF369" s="3"/>
      <c r="AG369" s="3"/>
      <c r="AH369" s="3">
        <f t="shared" si="4"/>
        <v>81</v>
      </c>
      <c r="AI369" s="3"/>
      <c r="AJ369" s="3">
        <f>min(AD369:AH373)</f>
        <v>68</v>
      </c>
      <c r="AK369" s="3"/>
      <c r="AL369" s="3"/>
      <c r="AM369" s="3"/>
      <c r="AN369" s="3"/>
      <c r="AO369" s="3"/>
      <c r="AP369" s="3"/>
      <c r="AQ369" s="3"/>
      <c r="AR369" s="3"/>
      <c r="AS369" s="3"/>
    </row>
    <row r="370">
      <c r="A370" s="9"/>
      <c r="B370" s="4" t="s">
        <v>322</v>
      </c>
      <c r="C370" s="3">
        <f>IFERROR(__xludf.DUMMYFUNCTION("IFERROR(SPLIT(B370,"" ""),)"),58.0)</f>
        <v>58</v>
      </c>
      <c r="D370" s="3">
        <f>IFERROR(__xludf.DUMMYFUNCTION("""COMPUTED_VALUE"""),21.0)</f>
        <v>21</v>
      </c>
      <c r="E370" s="3">
        <f>IFERROR(__xludf.DUMMYFUNCTION("""COMPUTED_VALUE"""),54.0)</f>
        <v>54</v>
      </c>
      <c r="F370" s="3">
        <f>IFERROR(__xludf.DUMMYFUNCTION("""COMPUTED_VALUE"""),8.0)</f>
        <v>8</v>
      </c>
      <c r="G370" s="3">
        <f>IFERROR(__xludf.DUMMYFUNCTION("""COMPUTED_VALUE"""),60.0)</f>
        <v>60</v>
      </c>
      <c r="H370" s="3"/>
      <c r="I370" s="3">
        <f t="shared" ref="I370:M370" si="370">if(not(isblank(C370)),IFERROR(MATCH(VLOOKUP(C370,$A:$A,1,FALSE),$A:$A,0),),)</f>
        <v>37</v>
      </c>
      <c r="J370" s="3">
        <f t="shared" si="370"/>
        <v>31</v>
      </c>
      <c r="K370" s="3">
        <f t="shared" si="370"/>
        <v>68</v>
      </c>
      <c r="L370" s="3">
        <f t="shared" si="370"/>
        <v>34</v>
      </c>
      <c r="M370" s="3">
        <f t="shared" si="370"/>
        <v>99</v>
      </c>
      <c r="N370" s="3"/>
      <c r="O370" s="3"/>
      <c r="P370" s="3">
        <v>100.0</v>
      </c>
      <c r="Q370" s="3">
        <v>31.0</v>
      </c>
      <c r="R370" s="3">
        <v>91.0</v>
      </c>
      <c r="S370" s="3">
        <v>43.0</v>
      </c>
      <c r="T370" s="3">
        <v>74.0</v>
      </c>
      <c r="U370" s="3"/>
      <c r="V370" s="3"/>
      <c r="W370" s="3"/>
      <c r="X370" s="3"/>
      <c r="Y370" s="3"/>
      <c r="Z370" s="3"/>
      <c r="AA370" s="3"/>
      <c r="AB370" s="3"/>
      <c r="AC370" s="3"/>
      <c r="AD370" s="3">
        <f t="shared" si="3"/>
        <v>99</v>
      </c>
      <c r="AE370" s="3"/>
      <c r="AF370" s="3"/>
      <c r="AG370" s="3"/>
      <c r="AH370" s="3">
        <f t="shared" si="4"/>
        <v>100</v>
      </c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>
      <c r="A371" s="9"/>
      <c r="B371" s="4" t="s">
        <v>323</v>
      </c>
      <c r="C371" s="3">
        <f>IFERROR(__xludf.DUMMYFUNCTION("IFERROR(SPLIT(B371,"" ""),)"),49.0)</f>
        <v>49</v>
      </c>
      <c r="D371" s="3">
        <f>IFERROR(__xludf.DUMMYFUNCTION("""COMPUTED_VALUE"""),32.0)</f>
        <v>32</v>
      </c>
      <c r="E371" s="3">
        <f>IFERROR(__xludf.DUMMYFUNCTION("""COMPUTED_VALUE"""),62.0)</f>
        <v>62</v>
      </c>
      <c r="F371" s="3">
        <f>IFERROR(__xludf.DUMMYFUNCTION("""COMPUTED_VALUE"""),56.0)</f>
        <v>56</v>
      </c>
      <c r="G371" s="3">
        <f>IFERROR(__xludf.DUMMYFUNCTION("""COMPUTED_VALUE"""),87.0)</f>
        <v>87</v>
      </c>
      <c r="H371" s="3"/>
      <c r="I371" s="3">
        <f t="shared" ref="I371:M371" si="371">if(not(isblank(C371)),IFERROR(MATCH(VLOOKUP(C371,$A:$A,1,FALSE),$A:$A,0),),)</f>
        <v>81</v>
      </c>
      <c r="J371" s="3">
        <f t="shared" si="371"/>
        <v>91</v>
      </c>
      <c r="K371" s="3">
        <f t="shared" si="371"/>
        <v>24</v>
      </c>
      <c r="L371" s="3">
        <f t="shared" si="371"/>
        <v>86</v>
      </c>
      <c r="M371" s="3">
        <f t="shared" si="371"/>
        <v>71</v>
      </c>
      <c r="N371" s="3"/>
      <c r="O371" s="3"/>
      <c r="P371" s="3">
        <v>21.0</v>
      </c>
      <c r="Q371" s="3">
        <v>68.0</v>
      </c>
      <c r="R371" s="3">
        <v>24.0</v>
      </c>
      <c r="S371" s="3">
        <v>13.0</v>
      </c>
      <c r="T371" s="3">
        <v>47.0</v>
      </c>
      <c r="U371" s="3"/>
      <c r="V371" s="3"/>
      <c r="W371" s="3"/>
      <c r="X371" s="3"/>
      <c r="Y371" s="3"/>
      <c r="Z371" s="3"/>
      <c r="AA371" s="3"/>
      <c r="AB371" s="3"/>
      <c r="AC371" s="3"/>
      <c r="AD371" s="3">
        <f t="shared" si="3"/>
        <v>91</v>
      </c>
      <c r="AE371" s="3"/>
      <c r="AF371" s="3"/>
      <c r="AG371" s="3"/>
      <c r="AH371" s="3">
        <f t="shared" si="4"/>
        <v>68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>
      <c r="A372" s="9"/>
      <c r="B372" s="4" t="s">
        <v>324</v>
      </c>
      <c r="C372" s="3">
        <f>IFERROR(__xludf.DUMMYFUNCTION("IFERROR(SPLIT(B372,"" ""),)"),30.0)</f>
        <v>30</v>
      </c>
      <c r="D372" s="3">
        <f>IFERROR(__xludf.DUMMYFUNCTION("""COMPUTED_VALUE"""),17.0)</f>
        <v>17</v>
      </c>
      <c r="E372" s="3">
        <f>IFERROR(__xludf.DUMMYFUNCTION("""COMPUTED_VALUE"""),83.0)</f>
        <v>83</v>
      </c>
      <c r="F372" s="3">
        <f>IFERROR(__xludf.DUMMYFUNCTION("""COMPUTED_VALUE"""),85.0)</f>
        <v>85</v>
      </c>
      <c r="G372" s="3">
        <f>IFERROR(__xludf.DUMMYFUNCTION("""COMPUTED_VALUE"""),23.0)</f>
        <v>23</v>
      </c>
      <c r="H372" s="3"/>
      <c r="I372" s="3">
        <f t="shared" ref="I372:M372" si="372">if(not(isblank(C372)),IFERROR(MATCH(VLOOKUP(C372,$A:$A,1,FALSE),$A:$A,0),),)</f>
        <v>12</v>
      </c>
      <c r="J372" s="3">
        <f t="shared" si="372"/>
        <v>43</v>
      </c>
      <c r="K372" s="3">
        <f t="shared" si="372"/>
        <v>13</v>
      </c>
      <c r="L372" s="3">
        <f t="shared" si="372"/>
        <v>79</v>
      </c>
      <c r="M372" s="3">
        <f t="shared" si="372"/>
        <v>28</v>
      </c>
      <c r="N372" s="3"/>
      <c r="O372" s="3"/>
      <c r="P372" s="3">
        <v>64.0</v>
      </c>
      <c r="Q372" s="3">
        <v>34.0</v>
      </c>
      <c r="R372" s="3">
        <v>86.0</v>
      </c>
      <c r="S372" s="3">
        <v>79.0</v>
      </c>
      <c r="T372" s="3">
        <v>45.0</v>
      </c>
      <c r="U372" s="3"/>
      <c r="V372" s="3"/>
      <c r="W372" s="3"/>
      <c r="X372" s="3"/>
      <c r="Y372" s="3"/>
      <c r="Z372" s="3"/>
      <c r="AA372" s="3"/>
      <c r="AB372" s="3"/>
      <c r="AC372" s="3"/>
      <c r="AD372" s="3">
        <f t="shared" si="3"/>
        <v>79</v>
      </c>
      <c r="AE372" s="3"/>
      <c r="AF372" s="3"/>
      <c r="AG372" s="3"/>
      <c r="AH372" s="3">
        <f t="shared" si="4"/>
        <v>86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>
      <c r="A373" s="9"/>
      <c r="B373" s="4" t="s">
        <v>325</v>
      </c>
      <c r="C373" s="3">
        <f>IFERROR(__xludf.DUMMYFUNCTION("IFERROR(SPLIT(B373,"" ""),)"),80.0)</f>
        <v>80</v>
      </c>
      <c r="D373" s="3">
        <f>IFERROR(__xludf.DUMMYFUNCTION("""COMPUTED_VALUE"""),48.0)</f>
        <v>48</v>
      </c>
      <c r="E373" s="3">
        <f>IFERROR(__xludf.DUMMYFUNCTION("""COMPUTED_VALUE"""),10.0)</f>
        <v>10</v>
      </c>
      <c r="F373" s="3">
        <f>IFERROR(__xludf.DUMMYFUNCTION("""COMPUTED_VALUE"""),26.0)</f>
        <v>26</v>
      </c>
      <c r="G373" s="3">
        <f>IFERROR(__xludf.DUMMYFUNCTION("""COMPUTED_VALUE"""),24.0)</f>
        <v>24</v>
      </c>
      <c r="H373" s="3"/>
      <c r="I373" s="3">
        <f t="shared" ref="I373:M373" si="373">if(not(isblank(C373)),IFERROR(MATCH(VLOOKUP(C373,$A:$A,1,FALSE),$A:$A,0),),)</f>
        <v>27</v>
      </c>
      <c r="J373" s="3">
        <f t="shared" si="373"/>
        <v>74</v>
      </c>
      <c r="K373" s="3">
        <f t="shared" si="373"/>
        <v>47</v>
      </c>
      <c r="L373" s="3">
        <f t="shared" si="373"/>
        <v>45</v>
      </c>
      <c r="M373" s="3">
        <f t="shared" si="373"/>
        <v>58</v>
      </c>
      <c r="N373" s="3"/>
      <c r="O373" s="3"/>
      <c r="P373" s="3">
        <v>92.0</v>
      </c>
      <c r="Q373" s="3">
        <v>99.0</v>
      </c>
      <c r="R373" s="3">
        <v>71.0</v>
      </c>
      <c r="S373" s="3">
        <v>28.0</v>
      </c>
      <c r="T373" s="3">
        <v>58.0</v>
      </c>
      <c r="U373" s="3"/>
      <c r="V373" s="3"/>
      <c r="W373" s="3"/>
      <c r="X373" s="3"/>
      <c r="Y373" s="3"/>
      <c r="Z373" s="3"/>
      <c r="AA373" s="3"/>
      <c r="AB373" s="3"/>
      <c r="AC373" s="3"/>
      <c r="AD373" s="3">
        <f t="shared" si="3"/>
        <v>74</v>
      </c>
      <c r="AE373" s="3"/>
      <c r="AF373" s="3"/>
      <c r="AG373" s="3"/>
      <c r="AH373" s="3">
        <f t="shared" si="4"/>
        <v>99</v>
      </c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>
      <c r="A374" s="9"/>
      <c r="B374" s="3"/>
      <c r="C374" s="3" t="str">
        <f>IFERROR(__xludf.DUMMYFUNCTION("IFERROR(SPLIT(B374,"" ""),)"),"")</f>
        <v/>
      </c>
      <c r="D374" s="3"/>
      <c r="E374" s="3"/>
      <c r="F374" s="3"/>
      <c r="G374" s="3"/>
      <c r="H374" s="3"/>
      <c r="I374" s="3" t="str">
        <f t="shared" ref="I374:M374" si="374">if(not(isblank(C374)),IFERROR(MATCH(VLOOKUP(C374,$A:$A,1,FALSE),$A:$A,0),),)</f>
        <v/>
      </c>
      <c r="J374" s="3" t="str">
        <f t="shared" si="374"/>
        <v/>
      </c>
      <c r="K374" s="3" t="str">
        <f t="shared" si="374"/>
        <v/>
      </c>
      <c r="L374" s="3" t="str">
        <f t="shared" si="374"/>
        <v/>
      </c>
      <c r="M374" s="3" t="str">
        <f t="shared" si="374"/>
        <v/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 t="str">
        <f t="shared" si="3"/>
        <v/>
      </c>
      <c r="AE374" s="3"/>
      <c r="AF374" s="3"/>
      <c r="AG374" s="3"/>
      <c r="AH374" s="3" t="str">
        <f t="shared" si="4"/>
        <v/>
      </c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>
      <c r="A375" s="9"/>
      <c r="B375" s="4" t="s">
        <v>326</v>
      </c>
      <c r="C375" s="3">
        <f>IFERROR(__xludf.DUMMYFUNCTION("IFERROR(SPLIT(B375,"" ""),)"),39.0)</f>
        <v>39</v>
      </c>
      <c r="D375" s="3">
        <f>IFERROR(__xludf.DUMMYFUNCTION("""COMPUTED_VALUE"""),90.0)</f>
        <v>90</v>
      </c>
      <c r="E375" s="3">
        <f>IFERROR(__xludf.DUMMYFUNCTION("""COMPUTED_VALUE"""),21.0)</f>
        <v>21</v>
      </c>
      <c r="F375" s="3">
        <f>IFERROR(__xludf.DUMMYFUNCTION("""COMPUTED_VALUE"""),4.0)</f>
        <v>4</v>
      </c>
      <c r="G375" s="3">
        <f>IFERROR(__xludf.DUMMYFUNCTION("""COMPUTED_VALUE"""),71.0)</f>
        <v>71</v>
      </c>
      <c r="H375" s="3"/>
      <c r="I375" s="3">
        <f t="shared" ref="I375:M375" si="375">if(not(isblank(C375)),IFERROR(MATCH(VLOOKUP(C375,$A:$A,1,FALSE),$A:$A,0),),)</f>
        <v>41</v>
      </c>
      <c r="J375" s="3">
        <f t="shared" si="375"/>
        <v>18</v>
      </c>
      <c r="K375" s="3">
        <f t="shared" si="375"/>
        <v>31</v>
      </c>
      <c r="L375" s="3">
        <f t="shared" si="375"/>
        <v>66</v>
      </c>
      <c r="M375" s="3">
        <f t="shared" si="375"/>
        <v>35</v>
      </c>
      <c r="N375" s="3"/>
      <c r="O375" s="3"/>
      <c r="P375" s="3">
        <f t="array" ref="P375:T379">TRANSPOSE(I375:M379)</f>
        <v>41</v>
      </c>
      <c r="Q375" s="3">
        <v>78.0</v>
      </c>
      <c r="R375" s="3">
        <v>38.0</v>
      </c>
      <c r="S375" s="3">
        <v>91.0</v>
      </c>
      <c r="T375" s="3">
        <v>9.0</v>
      </c>
      <c r="U375" s="3"/>
      <c r="V375" s="3"/>
      <c r="W375" s="3"/>
      <c r="X375" s="3">
        <f t="array" ref="X375">SUM(IF(I375:M379&gt;$AP$3,C375:G379,))*$AP$4</f>
        <v>40612</v>
      </c>
      <c r="Y375" s="3"/>
      <c r="Z375" s="3"/>
      <c r="AA375" s="3"/>
      <c r="AB375" s="10">
        <f t="array" ref="AB375">SUM(IF(I375:M379&gt;$AS$3,C375:G379,))*$AS$4</f>
        <v>7000</v>
      </c>
      <c r="AC375" s="3"/>
      <c r="AD375" s="3">
        <f t="shared" si="3"/>
        <v>66</v>
      </c>
      <c r="AE375" s="3"/>
      <c r="AF375" s="3"/>
      <c r="AG375" s="3"/>
      <c r="AH375" s="3">
        <f t="shared" si="4"/>
        <v>91</v>
      </c>
      <c r="AI375" s="3"/>
      <c r="AJ375" s="3">
        <f>min(AD375:AH379)</f>
        <v>57</v>
      </c>
      <c r="AK375" s="3"/>
      <c r="AL375" s="3"/>
      <c r="AM375" s="3"/>
      <c r="AN375" s="3"/>
      <c r="AO375" s="3"/>
      <c r="AP375" s="3"/>
      <c r="AQ375" s="3"/>
      <c r="AR375" s="3"/>
      <c r="AS375" s="3"/>
    </row>
    <row r="376">
      <c r="A376" s="9"/>
      <c r="B376" s="4" t="s">
        <v>327</v>
      </c>
      <c r="C376" s="3">
        <f>IFERROR(__xludf.DUMMYFUNCTION("IFERROR(SPLIT(B376,"" ""),)"),53.0)</f>
        <v>53</v>
      </c>
      <c r="D376" s="3">
        <f>IFERROR(__xludf.DUMMYFUNCTION("""COMPUTED_VALUE"""),55.0)</f>
        <v>55</v>
      </c>
      <c r="E376" s="3">
        <f>IFERROR(__xludf.DUMMYFUNCTION("""COMPUTED_VALUE"""),24.0)</f>
        <v>24</v>
      </c>
      <c r="F376" s="3">
        <f>IFERROR(__xludf.DUMMYFUNCTION("""COMPUTED_VALUE"""),27.0)</f>
        <v>27</v>
      </c>
      <c r="G376" s="3">
        <f>IFERROR(__xludf.DUMMYFUNCTION("""COMPUTED_VALUE"""),28.0)</f>
        <v>28</v>
      </c>
      <c r="H376" s="3"/>
      <c r="I376" s="3">
        <f t="shared" ref="I376:M376" si="376">if(not(isblank(C376)),IFERROR(MATCH(VLOOKUP(C376,$A:$A,1,FALSE),$A:$A,0),),)</f>
        <v>78</v>
      </c>
      <c r="J376" s="3">
        <f t="shared" si="376"/>
        <v>19</v>
      </c>
      <c r="K376" s="3">
        <f t="shared" si="376"/>
        <v>58</v>
      </c>
      <c r="L376" s="3">
        <f t="shared" si="376"/>
        <v>94</v>
      </c>
      <c r="M376" s="3">
        <f t="shared" si="376"/>
        <v>75</v>
      </c>
      <c r="N376" s="3"/>
      <c r="O376" s="3"/>
      <c r="P376" s="3">
        <v>18.0</v>
      </c>
      <c r="Q376" s="3">
        <v>19.0</v>
      </c>
      <c r="R376" s="3">
        <v>71.0</v>
      </c>
      <c r="S376" s="3">
        <v>59.0</v>
      </c>
      <c r="T376" s="3">
        <v>27.0</v>
      </c>
      <c r="U376" s="3"/>
      <c r="V376" s="3"/>
      <c r="W376" s="3"/>
      <c r="X376" s="3"/>
      <c r="Y376" s="3"/>
      <c r="Z376" s="3"/>
      <c r="AA376" s="3"/>
      <c r="AB376" s="3"/>
      <c r="AC376" s="3"/>
      <c r="AD376" s="3">
        <f t="shared" si="3"/>
        <v>94</v>
      </c>
      <c r="AE376" s="3"/>
      <c r="AF376" s="3"/>
      <c r="AG376" s="3"/>
      <c r="AH376" s="3">
        <f t="shared" si="4"/>
        <v>71</v>
      </c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>
      <c r="A377" s="9"/>
      <c r="B377" s="4" t="s">
        <v>328</v>
      </c>
      <c r="C377" s="3">
        <f>IFERROR(__xludf.DUMMYFUNCTION("IFERROR(SPLIT(B377,"" ""),)"),5.0)</f>
        <v>5</v>
      </c>
      <c r="D377" s="3">
        <f>IFERROR(__xludf.DUMMYFUNCTION("""COMPUTED_VALUE"""),87.0)</f>
        <v>87</v>
      </c>
      <c r="E377" s="3">
        <f>IFERROR(__xludf.DUMMYFUNCTION("""COMPUTED_VALUE"""),54.0)</f>
        <v>54</v>
      </c>
      <c r="F377" s="3">
        <f>IFERROR(__xludf.DUMMYFUNCTION("""COMPUTED_VALUE"""),66.0)</f>
        <v>66</v>
      </c>
      <c r="G377" s="3">
        <f>IFERROR(__xludf.DUMMYFUNCTION("""COMPUTED_VALUE"""),20.0)</f>
        <v>20</v>
      </c>
      <c r="H377" s="3"/>
      <c r="I377" s="3">
        <f t="shared" ref="I377:M377" si="377">if(not(isblank(C377)),IFERROR(MATCH(VLOOKUP(C377,$A:$A,1,FALSE),$A:$A,0),),)</f>
        <v>38</v>
      </c>
      <c r="J377" s="3">
        <f t="shared" si="377"/>
        <v>71</v>
      </c>
      <c r="K377" s="3">
        <f t="shared" si="377"/>
        <v>68</v>
      </c>
      <c r="L377" s="3">
        <f t="shared" si="377"/>
        <v>88</v>
      </c>
      <c r="M377" s="3">
        <f t="shared" si="377"/>
        <v>32</v>
      </c>
      <c r="N377" s="3"/>
      <c r="O377" s="3"/>
      <c r="P377" s="3">
        <v>31.0</v>
      </c>
      <c r="Q377" s="3">
        <v>58.0</v>
      </c>
      <c r="R377" s="3">
        <v>68.0</v>
      </c>
      <c r="S377" s="3">
        <v>47.0</v>
      </c>
      <c r="T377" s="3">
        <v>57.0</v>
      </c>
      <c r="U377" s="3"/>
      <c r="V377" s="3"/>
      <c r="W377" s="3"/>
      <c r="X377" s="3"/>
      <c r="Y377" s="3"/>
      <c r="Z377" s="3"/>
      <c r="AA377" s="3"/>
      <c r="AB377" s="3"/>
      <c r="AC377" s="3"/>
      <c r="AD377" s="3">
        <f t="shared" si="3"/>
        <v>88</v>
      </c>
      <c r="AE377" s="3"/>
      <c r="AF377" s="3"/>
      <c r="AG377" s="3"/>
      <c r="AH377" s="3">
        <f t="shared" si="4"/>
        <v>68</v>
      </c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>
      <c r="A378" s="9"/>
      <c r="B378" s="4" t="s">
        <v>329</v>
      </c>
      <c r="C378" s="3">
        <f>IFERROR(__xludf.DUMMYFUNCTION("IFERROR(SPLIT(B378,"" ""),)"),32.0)</f>
        <v>32</v>
      </c>
      <c r="D378" s="3">
        <f>IFERROR(__xludf.DUMMYFUNCTION("""COMPUTED_VALUE"""),18.0)</f>
        <v>18</v>
      </c>
      <c r="E378" s="3">
        <f>IFERROR(__xludf.DUMMYFUNCTION("""COMPUTED_VALUE"""),10.0)</f>
        <v>10</v>
      </c>
      <c r="F378" s="3">
        <f>IFERROR(__xludf.DUMMYFUNCTION("""COMPUTED_VALUE"""),77.0)</f>
        <v>77</v>
      </c>
      <c r="G378" s="3">
        <f>IFERROR(__xludf.DUMMYFUNCTION("""COMPUTED_VALUE"""),59.0)</f>
        <v>59</v>
      </c>
      <c r="H378" s="3"/>
      <c r="I378" s="3">
        <f t="shared" ref="I378:M378" si="378">if(not(isblank(C378)),IFERROR(MATCH(VLOOKUP(C378,$A:$A,1,FALSE),$A:$A,0),),)</f>
        <v>91</v>
      </c>
      <c r="J378" s="3">
        <f t="shared" si="378"/>
        <v>59</v>
      </c>
      <c r="K378" s="3">
        <f t="shared" si="378"/>
        <v>47</v>
      </c>
      <c r="L378" s="3">
        <f t="shared" si="378"/>
        <v>21</v>
      </c>
      <c r="M378" s="3">
        <f t="shared" si="378"/>
        <v>17</v>
      </c>
      <c r="N378" s="3"/>
      <c r="O378" s="3"/>
      <c r="P378" s="3">
        <v>66.0</v>
      </c>
      <c r="Q378" s="3">
        <v>94.0</v>
      </c>
      <c r="R378" s="3">
        <v>88.0</v>
      </c>
      <c r="S378" s="3">
        <v>21.0</v>
      </c>
      <c r="T378" s="3">
        <v>7.0</v>
      </c>
      <c r="U378" s="3"/>
      <c r="V378" s="3"/>
      <c r="W378" s="3"/>
      <c r="X378" s="3"/>
      <c r="Y378" s="3"/>
      <c r="Z378" s="3"/>
      <c r="AA378" s="3"/>
      <c r="AB378" s="3"/>
      <c r="AC378" s="3"/>
      <c r="AD378" s="3">
        <f t="shared" si="3"/>
        <v>91</v>
      </c>
      <c r="AE378" s="3"/>
      <c r="AF378" s="3"/>
      <c r="AG378" s="3"/>
      <c r="AH378" s="3">
        <f t="shared" si="4"/>
        <v>94</v>
      </c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>
      <c r="A379" s="9"/>
      <c r="B379" s="4" t="s">
        <v>330</v>
      </c>
      <c r="C379" s="3">
        <f>IFERROR(__xludf.DUMMYFUNCTION("IFERROR(SPLIT(B379,"" ""),)"),99.0)</f>
        <v>99</v>
      </c>
      <c r="D379" s="3">
        <f>IFERROR(__xludf.DUMMYFUNCTION("""COMPUTED_VALUE"""),80.0)</f>
        <v>80</v>
      </c>
      <c r="E379" s="3">
        <f>IFERROR(__xludf.DUMMYFUNCTION("""COMPUTED_VALUE"""),91.0)</f>
        <v>91</v>
      </c>
      <c r="F379" s="3">
        <f>IFERROR(__xludf.DUMMYFUNCTION("""COMPUTED_VALUE"""),13.0)</f>
        <v>13</v>
      </c>
      <c r="G379" s="3">
        <f>IFERROR(__xludf.DUMMYFUNCTION("""COMPUTED_VALUE"""),34.0)</f>
        <v>34</v>
      </c>
      <c r="H379" s="3"/>
      <c r="I379" s="3">
        <f t="shared" ref="I379:M379" si="379">if(not(isblank(C379)),IFERROR(MATCH(VLOOKUP(C379,$A:$A,1,FALSE),$A:$A,0),),)</f>
        <v>9</v>
      </c>
      <c r="J379" s="3">
        <f t="shared" si="379"/>
        <v>27</v>
      </c>
      <c r="K379" s="3">
        <f t="shared" si="379"/>
        <v>57</v>
      </c>
      <c r="L379" s="3">
        <f t="shared" si="379"/>
        <v>7</v>
      </c>
      <c r="M379" s="3">
        <f t="shared" si="379"/>
        <v>36</v>
      </c>
      <c r="N379" s="3"/>
      <c r="O379" s="3"/>
      <c r="P379" s="3">
        <v>35.0</v>
      </c>
      <c r="Q379" s="3">
        <v>75.0</v>
      </c>
      <c r="R379" s="3">
        <v>32.0</v>
      </c>
      <c r="S379" s="3">
        <v>17.0</v>
      </c>
      <c r="T379" s="3">
        <v>36.0</v>
      </c>
      <c r="U379" s="3"/>
      <c r="V379" s="3"/>
      <c r="W379" s="3"/>
      <c r="X379" s="3"/>
      <c r="Y379" s="3"/>
      <c r="Z379" s="3"/>
      <c r="AA379" s="3"/>
      <c r="AB379" s="3"/>
      <c r="AC379" s="3"/>
      <c r="AD379" s="3">
        <f t="shared" si="3"/>
        <v>57</v>
      </c>
      <c r="AE379" s="3"/>
      <c r="AF379" s="3"/>
      <c r="AG379" s="3"/>
      <c r="AH379" s="3">
        <f t="shared" si="4"/>
        <v>75</v>
      </c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>
      <c r="A380" s="9"/>
      <c r="B380" s="3"/>
      <c r="C380" s="3" t="str">
        <f>IFERROR(__xludf.DUMMYFUNCTION("IFERROR(SPLIT(B380,"" ""),)"),"")</f>
        <v/>
      </c>
      <c r="D380" s="3"/>
      <c r="E380" s="3"/>
      <c r="F380" s="3"/>
      <c r="G380" s="3"/>
      <c r="H380" s="3"/>
      <c r="I380" s="3" t="str">
        <f t="shared" ref="I380:M380" si="380">if(not(isblank(C380)),IFERROR(MATCH(VLOOKUP(C380,$A:$A,1,FALSE),$A:$A,0),),)</f>
        <v/>
      </c>
      <c r="J380" s="3" t="str">
        <f t="shared" si="380"/>
        <v/>
      </c>
      <c r="K380" s="3" t="str">
        <f t="shared" si="380"/>
        <v/>
      </c>
      <c r="L380" s="3" t="str">
        <f t="shared" si="380"/>
        <v/>
      </c>
      <c r="M380" s="3" t="str">
        <f t="shared" si="380"/>
        <v/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 t="str">
        <f t="shared" si="3"/>
        <v/>
      </c>
      <c r="AE380" s="3"/>
      <c r="AF380" s="3"/>
      <c r="AG380" s="3"/>
      <c r="AH380" s="3" t="str">
        <f t="shared" si="4"/>
        <v/>
      </c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>
      <c r="A381" s="9"/>
      <c r="B381" s="4" t="s">
        <v>331</v>
      </c>
      <c r="C381" s="3">
        <f>IFERROR(__xludf.DUMMYFUNCTION("IFERROR(SPLIT(B381,"" ""),)"),8.0)</f>
        <v>8</v>
      </c>
      <c r="D381" s="3">
        <f>IFERROR(__xludf.DUMMYFUNCTION("""COMPUTED_VALUE"""),80.0)</f>
        <v>80</v>
      </c>
      <c r="E381" s="3">
        <f>IFERROR(__xludf.DUMMYFUNCTION("""COMPUTED_VALUE"""),50.0)</f>
        <v>50</v>
      </c>
      <c r="F381" s="3">
        <f>IFERROR(__xludf.DUMMYFUNCTION("""COMPUTED_VALUE"""),63.0)</f>
        <v>63</v>
      </c>
      <c r="G381" s="3">
        <f>IFERROR(__xludf.DUMMYFUNCTION("""COMPUTED_VALUE"""),42.0)</f>
        <v>42</v>
      </c>
      <c r="H381" s="3"/>
      <c r="I381" s="3">
        <f t="shared" ref="I381:M381" si="381">if(not(isblank(C381)),IFERROR(MATCH(VLOOKUP(C381,$A:$A,1,FALSE),$A:$A,0),),)</f>
        <v>34</v>
      </c>
      <c r="J381" s="3">
        <f t="shared" si="381"/>
        <v>27</v>
      </c>
      <c r="K381" s="3">
        <f t="shared" si="381"/>
        <v>63</v>
      </c>
      <c r="L381" s="3">
        <f t="shared" si="381"/>
        <v>56</v>
      </c>
      <c r="M381" s="3">
        <f t="shared" si="381"/>
        <v>4</v>
      </c>
      <c r="N381" s="3"/>
      <c r="O381" s="3"/>
      <c r="P381" s="3">
        <f t="array" ref="P381:T385">TRANSPOSE(I381:M385)</f>
        <v>34</v>
      </c>
      <c r="Q381" s="3">
        <v>61.0</v>
      </c>
      <c r="R381" s="3">
        <v>57.0</v>
      </c>
      <c r="S381" s="3">
        <v>75.0</v>
      </c>
      <c r="T381" s="3">
        <v>17.0</v>
      </c>
      <c r="U381" s="3"/>
      <c r="V381" s="3"/>
      <c r="W381" s="3"/>
      <c r="X381" s="3">
        <f t="array" ref="X381">SUM(IF(I381:M385&gt;$AP$3,C381:G385,))*$AP$4</f>
        <v>41180</v>
      </c>
      <c r="Y381" s="3"/>
      <c r="Z381" s="3"/>
      <c r="AA381" s="3"/>
      <c r="AB381" s="10">
        <f t="array" ref="AB381">SUM(IF(I381:M385&gt;$AS$3,C381:G385,))*$AS$4</f>
        <v>5936</v>
      </c>
      <c r="AC381" s="3"/>
      <c r="AD381" s="3">
        <f t="shared" si="3"/>
        <v>63</v>
      </c>
      <c r="AE381" s="3"/>
      <c r="AF381" s="3"/>
      <c r="AG381" s="3"/>
      <c r="AH381" s="3">
        <f t="shared" si="4"/>
        <v>75</v>
      </c>
      <c r="AI381" s="3"/>
      <c r="AJ381" s="3">
        <f>min(AD381:AH385)</f>
        <v>49</v>
      </c>
      <c r="AK381" s="3"/>
      <c r="AL381" s="3"/>
      <c r="AM381" s="3"/>
      <c r="AN381" s="3"/>
      <c r="AO381" s="3"/>
      <c r="AP381" s="3"/>
      <c r="AQ381" s="3"/>
      <c r="AR381" s="3"/>
      <c r="AS381" s="3"/>
    </row>
    <row r="382">
      <c r="A382" s="9"/>
      <c r="B382" s="4" t="s">
        <v>332</v>
      </c>
      <c r="C382" s="3">
        <f>IFERROR(__xludf.DUMMYFUNCTION("IFERROR(SPLIT(B382,"" ""),)"),9.0)</f>
        <v>9</v>
      </c>
      <c r="D382" s="3">
        <f>IFERROR(__xludf.DUMMYFUNCTION("""COMPUTED_VALUE"""),40.0)</f>
        <v>40</v>
      </c>
      <c r="E382" s="3">
        <f>IFERROR(__xludf.DUMMYFUNCTION("""COMPUTED_VALUE"""),51.0)</f>
        <v>51</v>
      </c>
      <c r="F382" s="3">
        <f>IFERROR(__xludf.DUMMYFUNCTION("""COMPUTED_VALUE"""),83.0)</f>
        <v>83</v>
      </c>
      <c r="G382" s="3">
        <f>IFERROR(__xludf.DUMMYFUNCTION("""COMPUTED_VALUE"""),93.0)</f>
        <v>93</v>
      </c>
      <c r="H382" s="3"/>
      <c r="I382" s="3">
        <f t="shared" ref="I382:M382" si="382">if(not(isblank(C382)),IFERROR(MATCH(VLOOKUP(C382,$A:$A,1,FALSE),$A:$A,0),),)</f>
        <v>61</v>
      </c>
      <c r="J382" s="3">
        <f t="shared" si="382"/>
        <v>8</v>
      </c>
      <c r="K382" s="3">
        <f t="shared" si="382"/>
        <v>29</v>
      </c>
      <c r="L382" s="3">
        <f t="shared" si="382"/>
        <v>13</v>
      </c>
      <c r="M382" s="3">
        <f t="shared" si="382"/>
        <v>16</v>
      </c>
      <c r="N382" s="3"/>
      <c r="O382" s="3"/>
      <c r="P382" s="3">
        <v>27.0</v>
      </c>
      <c r="Q382" s="3">
        <v>8.0</v>
      </c>
      <c r="R382" s="3">
        <v>76.0</v>
      </c>
      <c r="S382" s="3">
        <v>52.0</v>
      </c>
      <c r="T382" s="3">
        <v>55.0</v>
      </c>
      <c r="U382" s="3"/>
      <c r="V382" s="3"/>
      <c r="W382" s="3"/>
      <c r="X382" s="3"/>
      <c r="Y382" s="3"/>
      <c r="Z382" s="3"/>
      <c r="AA382" s="3"/>
      <c r="AB382" s="3"/>
      <c r="AC382" s="3"/>
      <c r="AD382" s="3">
        <f t="shared" si="3"/>
        <v>61</v>
      </c>
      <c r="AE382" s="3"/>
      <c r="AF382" s="3"/>
      <c r="AG382" s="3"/>
      <c r="AH382" s="3">
        <f t="shared" si="4"/>
        <v>76</v>
      </c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>
      <c r="A383" s="9"/>
      <c r="B383" s="4" t="s">
        <v>333</v>
      </c>
      <c r="C383" s="3">
        <f>IFERROR(__xludf.DUMMYFUNCTION("IFERROR(SPLIT(B383,"" ""),)"),91.0)</f>
        <v>91</v>
      </c>
      <c r="D383" s="3">
        <f>IFERROR(__xludf.DUMMYFUNCTION("""COMPUTED_VALUE"""),89.0)</f>
        <v>89</v>
      </c>
      <c r="E383" s="3">
        <f>IFERROR(__xludf.DUMMYFUNCTION("""COMPUTED_VALUE"""),32.0)</f>
        <v>32</v>
      </c>
      <c r="F383" s="3">
        <f>IFERROR(__xludf.DUMMYFUNCTION("""COMPUTED_VALUE"""),74.0)</f>
        <v>74</v>
      </c>
      <c r="G383" s="3">
        <f>IFERROR(__xludf.DUMMYFUNCTION("""COMPUTED_VALUE"""),41.0)</f>
        <v>41</v>
      </c>
      <c r="H383" s="3"/>
      <c r="I383" s="3">
        <f t="shared" ref="I383:M383" si="383">if(not(isblank(C383)),IFERROR(MATCH(VLOOKUP(C383,$A:$A,1,FALSE),$A:$A,0),),)</f>
        <v>57</v>
      </c>
      <c r="J383" s="3">
        <f t="shared" si="383"/>
        <v>76</v>
      </c>
      <c r="K383" s="3">
        <f t="shared" si="383"/>
        <v>91</v>
      </c>
      <c r="L383" s="3">
        <f t="shared" si="383"/>
        <v>93</v>
      </c>
      <c r="M383" s="3">
        <f t="shared" si="383"/>
        <v>25</v>
      </c>
      <c r="N383" s="3"/>
      <c r="O383" s="3"/>
      <c r="P383" s="3">
        <v>63.0</v>
      </c>
      <c r="Q383" s="3">
        <v>29.0</v>
      </c>
      <c r="R383" s="3">
        <v>91.0</v>
      </c>
      <c r="S383" s="3">
        <v>85.0</v>
      </c>
      <c r="T383" s="3">
        <v>9.0</v>
      </c>
      <c r="U383" s="3"/>
      <c r="V383" s="3"/>
      <c r="W383" s="3"/>
      <c r="X383" s="3"/>
      <c r="Y383" s="3"/>
      <c r="Z383" s="3"/>
      <c r="AA383" s="3"/>
      <c r="AB383" s="3"/>
      <c r="AC383" s="3"/>
      <c r="AD383" s="3">
        <f t="shared" si="3"/>
        <v>93</v>
      </c>
      <c r="AE383" s="3"/>
      <c r="AF383" s="3"/>
      <c r="AG383" s="3"/>
      <c r="AH383" s="3">
        <f t="shared" si="4"/>
        <v>91</v>
      </c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>
      <c r="A384" s="9"/>
      <c r="B384" s="4" t="s">
        <v>334</v>
      </c>
      <c r="C384" s="3">
        <f>IFERROR(__xludf.DUMMYFUNCTION("IFERROR(SPLIT(B384,"" ""),)"),28.0)</f>
        <v>28</v>
      </c>
      <c r="D384" s="3">
        <f>IFERROR(__xludf.DUMMYFUNCTION("""COMPUTED_VALUE"""),65.0)</f>
        <v>65</v>
      </c>
      <c r="E384" s="3">
        <f>IFERROR(__xludf.DUMMYFUNCTION("""COMPUTED_VALUE"""),29.0)</f>
        <v>29</v>
      </c>
      <c r="F384" s="3">
        <f>IFERROR(__xludf.DUMMYFUNCTION("""COMPUTED_VALUE"""),33.0)</f>
        <v>33</v>
      </c>
      <c r="G384" s="3">
        <f>IFERROR(__xludf.DUMMYFUNCTION("""COMPUTED_VALUE"""),55.0)</f>
        <v>55</v>
      </c>
      <c r="H384" s="3"/>
      <c r="I384" s="3">
        <f t="shared" ref="I384:M384" si="384">if(not(isblank(C384)),IFERROR(MATCH(VLOOKUP(C384,$A:$A,1,FALSE),$A:$A,0),),)</f>
        <v>75</v>
      </c>
      <c r="J384" s="3">
        <f t="shared" si="384"/>
        <v>52</v>
      </c>
      <c r="K384" s="3">
        <f t="shared" si="384"/>
        <v>85</v>
      </c>
      <c r="L384" s="3">
        <f t="shared" si="384"/>
        <v>11</v>
      </c>
      <c r="M384" s="3">
        <f t="shared" si="384"/>
        <v>19</v>
      </c>
      <c r="N384" s="3"/>
      <c r="O384" s="3"/>
      <c r="P384" s="3">
        <v>56.0</v>
      </c>
      <c r="Q384" s="3">
        <v>13.0</v>
      </c>
      <c r="R384" s="3">
        <v>93.0</v>
      </c>
      <c r="S384" s="3">
        <v>11.0</v>
      </c>
      <c r="T384" s="3">
        <v>15.0</v>
      </c>
      <c r="U384" s="3"/>
      <c r="V384" s="3"/>
      <c r="W384" s="3"/>
      <c r="X384" s="3"/>
      <c r="Y384" s="3"/>
      <c r="Z384" s="3"/>
      <c r="AA384" s="3"/>
      <c r="AB384" s="3"/>
      <c r="AC384" s="3"/>
      <c r="AD384" s="3">
        <f t="shared" si="3"/>
        <v>85</v>
      </c>
      <c r="AE384" s="3"/>
      <c r="AF384" s="3"/>
      <c r="AG384" s="3"/>
      <c r="AH384" s="3">
        <f t="shared" si="4"/>
        <v>93</v>
      </c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>
      <c r="A385" s="9"/>
      <c r="B385" s="4" t="s">
        <v>335</v>
      </c>
      <c r="C385" s="3">
        <f>IFERROR(__xludf.DUMMYFUNCTION("IFERROR(SPLIT(B385,"" ""),)"),59.0)</f>
        <v>59</v>
      </c>
      <c r="D385" s="3">
        <f>IFERROR(__xludf.DUMMYFUNCTION("""COMPUTED_VALUE"""),31.0)</f>
        <v>31</v>
      </c>
      <c r="E385" s="3">
        <f>IFERROR(__xludf.DUMMYFUNCTION("""COMPUTED_VALUE"""),99.0)</f>
        <v>99</v>
      </c>
      <c r="F385" s="3">
        <f>IFERROR(__xludf.DUMMYFUNCTION("""COMPUTED_VALUE"""),36.0)</f>
        <v>36</v>
      </c>
      <c r="G385" s="3">
        <f>IFERROR(__xludf.DUMMYFUNCTION("""COMPUTED_VALUE"""),19.0)</f>
        <v>19</v>
      </c>
      <c r="H385" s="3"/>
      <c r="I385" s="3">
        <f t="shared" ref="I385:M385" si="385">if(not(isblank(C385)),IFERROR(MATCH(VLOOKUP(C385,$A:$A,1,FALSE),$A:$A,0),),)</f>
        <v>17</v>
      </c>
      <c r="J385" s="3">
        <f t="shared" si="385"/>
        <v>55</v>
      </c>
      <c r="K385" s="3">
        <f t="shared" si="385"/>
        <v>9</v>
      </c>
      <c r="L385" s="3">
        <f t="shared" si="385"/>
        <v>15</v>
      </c>
      <c r="M385" s="3">
        <f t="shared" si="385"/>
        <v>49</v>
      </c>
      <c r="N385" s="3"/>
      <c r="O385" s="3"/>
      <c r="P385" s="3">
        <v>4.0</v>
      </c>
      <c r="Q385" s="3">
        <v>16.0</v>
      </c>
      <c r="R385" s="3">
        <v>25.0</v>
      </c>
      <c r="S385" s="3">
        <v>19.0</v>
      </c>
      <c r="T385" s="3">
        <v>49.0</v>
      </c>
      <c r="U385" s="3"/>
      <c r="V385" s="3"/>
      <c r="W385" s="3"/>
      <c r="X385" s="3"/>
      <c r="Y385" s="3"/>
      <c r="Z385" s="3"/>
      <c r="AA385" s="3"/>
      <c r="AB385" s="3"/>
      <c r="AC385" s="3"/>
      <c r="AD385" s="3">
        <f t="shared" si="3"/>
        <v>55</v>
      </c>
      <c r="AE385" s="3"/>
      <c r="AF385" s="3"/>
      <c r="AG385" s="3"/>
      <c r="AH385" s="3">
        <f t="shared" si="4"/>
        <v>49</v>
      </c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>
      <c r="A386" s="9"/>
      <c r="B386" s="3"/>
      <c r="C386" s="3" t="str">
        <f>IFERROR(__xludf.DUMMYFUNCTION("IFERROR(SPLIT(B386,"" ""),)"),"")</f>
        <v/>
      </c>
      <c r="D386" s="3"/>
      <c r="E386" s="3"/>
      <c r="F386" s="3"/>
      <c r="G386" s="3"/>
      <c r="H386" s="3"/>
      <c r="I386" s="3" t="str">
        <f t="shared" ref="I386:M386" si="386">if(not(isblank(C386)),IFERROR(MATCH(VLOOKUP(C386,$A:$A,1,FALSE),$A:$A,0),),)</f>
        <v/>
      </c>
      <c r="J386" s="3" t="str">
        <f t="shared" si="386"/>
        <v/>
      </c>
      <c r="K386" s="3" t="str">
        <f t="shared" si="386"/>
        <v/>
      </c>
      <c r="L386" s="3" t="str">
        <f t="shared" si="386"/>
        <v/>
      </c>
      <c r="M386" s="3" t="str">
        <f t="shared" si="386"/>
        <v/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 t="str">
        <f t="shared" si="3"/>
        <v/>
      </c>
      <c r="AE386" s="3"/>
      <c r="AF386" s="3"/>
      <c r="AG386" s="3"/>
      <c r="AH386" s="3" t="str">
        <f t="shared" si="4"/>
        <v/>
      </c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>
      <c r="A387" s="9"/>
      <c r="B387" s="4" t="s">
        <v>336</v>
      </c>
      <c r="C387" s="3">
        <f>IFERROR(__xludf.DUMMYFUNCTION("IFERROR(SPLIT(B387,"" ""),)"),4.0)</f>
        <v>4</v>
      </c>
      <c r="D387" s="3">
        <f>IFERROR(__xludf.DUMMYFUNCTION("""COMPUTED_VALUE"""),96.0)</f>
        <v>96</v>
      </c>
      <c r="E387" s="3">
        <f>IFERROR(__xludf.DUMMYFUNCTION("""COMPUTED_VALUE"""),28.0)</f>
        <v>28</v>
      </c>
      <c r="F387" s="3">
        <f>IFERROR(__xludf.DUMMYFUNCTION("""COMPUTED_VALUE"""),51.0)</f>
        <v>51</v>
      </c>
      <c r="G387" s="3">
        <f>IFERROR(__xludf.DUMMYFUNCTION("""COMPUTED_VALUE"""),14.0)</f>
        <v>14</v>
      </c>
      <c r="H387" s="3"/>
      <c r="I387" s="3">
        <f t="shared" ref="I387:M387" si="387">if(not(isblank(C387)),IFERROR(MATCH(VLOOKUP(C387,$A:$A,1,FALSE),$A:$A,0),),)</f>
        <v>66</v>
      </c>
      <c r="J387" s="3">
        <f t="shared" si="387"/>
        <v>84</v>
      </c>
      <c r="K387" s="3">
        <f t="shared" si="387"/>
        <v>75</v>
      </c>
      <c r="L387" s="3">
        <f t="shared" si="387"/>
        <v>29</v>
      </c>
      <c r="M387" s="3">
        <f t="shared" si="387"/>
        <v>101</v>
      </c>
      <c r="N387" s="3"/>
      <c r="O387" s="3"/>
      <c r="P387" s="3">
        <f t="array" ref="P387:T391">TRANSPOSE(I387:M391)</f>
        <v>66</v>
      </c>
      <c r="Q387" s="3">
        <v>95.0</v>
      </c>
      <c r="R387" s="3">
        <v>71.0</v>
      </c>
      <c r="S387" s="3">
        <v>44.0</v>
      </c>
      <c r="T387" s="3">
        <v>72.0</v>
      </c>
      <c r="U387" s="3"/>
      <c r="V387" s="3"/>
      <c r="W387" s="3"/>
      <c r="X387" s="3">
        <f t="array" ref="X387">SUM(IF(I387:M391&gt;$AP$3,C387:G391,))*$AP$4</f>
        <v>65036</v>
      </c>
      <c r="Y387" s="3"/>
      <c r="Z387" s="3"/>
      <c r="AA387" s="3"/>
      <c r="AB387" s="10">
        <f t="array" ref="AB387">SUM(IF(I387:M391&gt;$AS$3,C387:G391,))*$AS$4</f>
        <v>12992</v>
      </c>
      <c r="AC387" s="3"/>
      <c r="AD387" s="3">
        <f t="shared" si="3"/>
        <v>101</v>
      </c>
      <c r="AE387" s="3"/>
      <c r="AF387" s="3"/>
      <c r="AG387" s="3"/>
      <c r="AH387" s="3">
        <f t="shared" si="4"/>
        <v>95</v>
      </c>
      <c r="AI387" s="3"/>
      <c r="AJ387" s="3">
        <f>min(AD387:AH391)</f>
        <v>46</v>
      </c>
      <c r="AK387" s="3"/>
      <c r="AL387" s="3"/>
      <c r="AM387" s="3"/>
      <c r="AN387" s="3"/>
      <c r="AO387" s="3"/>
      <c r="AP387" s="3"/>
      <c r="AQ387" s="3"/>
      <c r="AR387" s="3"/>
      <c r="AS387" s="3"/>
    </row>
    <row r="388">
      <c r="A388" s="9"/>
      <c r="B388" s="4" t="s">
        <v>337</v>
      </c>
      <c r="C388" s="3">
        <f>IFERROR(__xludf.DUMMYFUNCTION("IFERROR(SPLIT(B388,"" ""),)"),84.0)</f>
        <v>84</v>
      </c>
      <c r="D388" s="3">
        <f>IFERROR(__xludf.DUMMYFUNCTION("""COMPUTED_VALUE"""),39.0)</f>
        <v>39</v>
      </c>
      <c r="E388" s="3">
        <f>IFERROR(__xludf.DUMMYFUNCTION("""COMPUTED_VALUE"""),98.0)</f>
        <v>98</v>
      </c>
      <c r="F388" s="3">
        <f>IFERROR(__xludf.DUMMYFUNCTION("""COMPUTED_VALUE"""),59.0)</f>
        <v>59</v>
      </c>
      <c r="G388" s="3">
        <f>IFERROR(__xludf.DUMMYFUNCTION("""COMPUTED_VALUE"""),15.0)</f>
        <v>15</v>
      </c>
      <c r="H388" s="3"/>
      <c r="I388" s="3">
        <f t="shared" ref="I388:M388" si="388">if(not(isblank(C388)),IFERROR(MATCH(VLOOKUP(C388,$A:$A,1,FALSE),$A:$A,0),),)</f>
        <v>95</v>
      </c>
      <c r="J388" s="3">
        <f t="shared" si="388"/>
        <v>41</v>
      </c>
      <c r="K388" s="3">
        <f t="shared" si="388"/>
        <v>64</v>
      </c>
      <c r="L388" s="3">
        <f t="shared" si="388"/>
        <v>17</v>
      </c>
      <c r="M388" s="3">
        <f t="shared" si="388"/>
        <v>100</v>
      </c>
      <c r="N388" s="3"/>
      <c r="O388" s="3"/>
      <c r="P388" s="3">
        <v>84.0</v>
      </c>
      <c r="Q388" s="3">
        <v>41.0</v>
      </c>
      <c r="R388" s="3">
        <v>97.0</v>
      </c>
      <c r="S388" s="3">
        <v>34.0</v>
      </c>
      <c r="T388" s="3">
        <v>61.0</v>
      </c>
      <c r="U388" s="3"/>
      <c r="V388" s="3"/>
      <c r="W388" s="3"/>
      <c r="X388" s="3"/>
      <c r="Y388" s="3"/>
      <c r="Z388" s="3"/>
      <c r="AA388" s="3"/>
      <c r="AB388" s="3"/>
      <c r="AC388" s="3"/>
      <c r="AD388" s="3">
        <f t="shared" si="3"/>
        <v>100</v>
      </c>
      <c r="AE388" s="3"/>
      <c r="AF388" s="3"/>
      <c r="AG388" s="3"/>
      <c r="AH388" s="3">
        <f t="shared" si="4"/>
        <v>97</v>
      </c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>
      <c r="A389" s="9"/>
      <c r="B389" s="4" t="s">
        <v>338</v>
      </c>
      <c r="C389" s="3">
        <f>IFERROR(__xludf.DUMMYFUNCTION("IFERROR(SPLIT(B389,"" ""),)"),87.0)</f>
        <v>87</v>
      </c>
      <c r="D389" s="3">
        <f>IFERROR(__xludf.DUMMYFUNCTION("""COMPUTED_VALUE"""),45.0)</f>
        <v>45</v>
      </c>
      <c r="E389" s="3">
        <f>IFERROR(__xludf.DUMMYFUNCTION("""COMPUTED_VALUE"""),65.0)</f>
        <v>65</v>
      </c>
      <c r="F389" s="3">
        <f>IFERROR(__xludf.DUMMYFUNCTION("""COMPUTED_VALUE"""),83.0)</f>
        <v>83</v>
      </c>
      <c r="G389" s="3">
        <f>IFERROR(__xludf.DUMMYFUNCTION("""COMPUTED_VALUE"""),78.0)</f>
        <v>78</v>
      </c>
      <c r="H389" s="3"/>
      <c r="I389" s="3">
        <f t="shared" ref="I389:M389" si="389">if(not(isblank(C389)),IFERROR(MATCH(VLOOKUP(C389,$A:$A,1,FALSE),$A:$A,0),),)</f>
        <v>71</v>
      </c>
      <c r="J389" s="3">
        <f t="shared" si="389"/>
        <v>97</v>
      </c>
      <c r="K389" s="3">
        <f t="shared" si="389"/>
        <v>52</v>
      </c>
      <c r="L389" s="3">
        <f t="shared" si="389"/>
        <v>13</v>
      </c>
      <c r="M389" s="3">
        <f t="shared" si="389"/>
        <v>67</v>
      </c>
      <c r="N389" s="3"/>
      <c r="O389" s="3"/>
      <c r="P389" s="3">
        <v>75.0</v>
      </c>
      <c r="Q389" s="3">
        <v>64.0</v>
      </c>
      <c r="R389" s="3">
        <v>52.0</v>
      </c>
      <c r="S389" s="3">
        <v>81.0</v>
      </c>
      <c r="T389" s="3">
        <v>51.0</v>
      </c>
      <c r="U389" s="3"/>
      <c r="V389" s="3"/>
      <c r="W389" s="3"/>
      <c r="X389" s="3"/>
      <c r="Y389" s="3"/>
      <c r="Z389" s="3"/>
      <c r="AA389" s="3"/>
      <c r="AB389" s="3"/>
      <c r="AC389" s="3"/>
      <c r="AD389" s="3">
        <f t="shared" si="3"/>
        <v>97</v>
      </c>
      <c r="AE389" s="3"/>
      <c r="AF389" s="3"/>
      <c r="AG389" s="3"/>
      <c r="AH389" s="3">
        <f t="shared" si="4"/>
        <v>81</v>
      </c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>
      <c r="A390" s="9"/>
      <c r="B390" s="4" t="s">
        <v>339</v>
      </c>
      <c r="C390" s="3">
        <f>IFERROR(__xludf.DUMMYFUNCTION("IFERROR(SPLIT(B390,"" ""),)"),2.0)</f>
        <v>2</v>
      </c>
      <c r="D390" s="3">
        <f>IFERROR(__xludf.DUMMYFUNCTION("""COMPUTED_VALUE"""),8.0)</f>
        <v>8</v>
      </c>
      <c r="E390" s="3">
        <f>IFERROR(__xludf.DUMMYFUNCTION("""COMPUTED_VALUE"""),49.0)</f>
        <v>49</v>
      </c>
      <c r="F390" s="3">
        <f>IFERROR(__xludf.DUMMYFUNCTION("""COMPUTED_VALUE"""),0.0)</f>
        <v>0</v>
      </c>
      <c r="G390" s="3">
        <f>IFERROR(__xludf.DUMMYFUNCTION("""COMPUTED_VALUE"""),36.0)</f>
        <v>36</v>
      </c>
      <c r="H390" s="3"/>
      <c r="I390" s="3">
        <f t="shared" ref="I390:M390" si="390">if(not(isblank(C390)),IFERROR(MATCH(VLOOKUP(C390,$A:$A,1,FALSE),$A:$A,0),),)</f>
        <v>44</v>
      </c>
      <c r="J390" s="3">
        <f t="shared" si="390"/>
        <v>34</v>
      </c>
      <c r="K390" s="3">
        <f t="shared" si="390"/>
        <v>81</v>
      </c>
      <c r="L390" s="3">
        <f t="shared" si="390"/>
        <v>46</v>
      </c>
      <c r="M390" s="3">
        <f t="shared" si="390"/>
        <v>15</v>
      </c>
      <c r="N390" s="3"/>
      <c r="O390" s="3"/>
      <c r="P390" s="3">
        <v>29.0</v>
      </c>
      <c r="Q390" s="3">
        <v>17.0</v>
      </c>
      <c r="R390" s="3">
        <v>13.0</v>
      </c>
      <c r="S390" s="3">
        <v>46.0</v>
      </c>
      <c r="T390" s="3">
        <v>37.0</v>
      </c>
      <c r="U390" s="3"/>
      <c r="V390" s="3"/>
      <c r="W390" s="3"/>
      <c r="X390" s="3"/>
      <c r="Y390" s="3"/>
      <c r="Z390" s="3"/>
      <c r="AA390" s="3"/>
      <c r="AB390" s="3"/>
      <c r="AC390" s="3"/>
      <c r="AD390" s="3">
        <f t="shared" si="3"/>
        <v>81</v>
      </c>
      <c r="AE390" s="3"/>
      <c r="AF390" s="3"/>
      <c r="AG390" s="3"/>
      <c r="AH390" s="3">
        <f t="shared" si="4"/>
        <v>46</v>
      </c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>
      <c r="A391" s="9"/>
      <c r="B391" s="4" t="s">
        <v>340</v>
      </c>
      <c r="C391" s="3">
        <f>IFERROR(__xludf.DUMMYFUNCTION("IFERROR(SPLIT(B391,"" ""),)"),7.0)</f>
        <v>7</v>
      </c>
      <c r="D391" s="3">
        <f>IFERROR(__xludf.DUMMYFUNCTION("""COMPUTED_VALUE"""),9.0)</f>
        <v>9</v>
      </c>
      <c r="E391" s="3">
        <f>IFERROR(__xludf.DUMMYFUNCTION("""COMPUTED_VALUE"""),64.0)</f>
        <v>64</v>
      </c>
      <c r="F391" s="3">
        <f>IFERROR(__xludf.DUMMYFUNCTION("""COMPUTED_VALUE"""),58.0)</f>
        <v>58</v>
      </c>
      <c r="G391" s="3">
        <f>IFERROR(__xludf.DUMMYFUNCTION("""COMPUTED_VALUE"""),74.0)</f>
        <v>74</v>
      </c>
      <c r="H391" s="3"/>
      <c r="I391" s="3">
        <f t="shared" ref="I391:M391" si="391">if(not(isblank(C391)),IFERROR(MATCH(VLOOKUP(C391,$A:$A,1,FALSE),$A:$A,0),),)</f>
        <v>72</v>
      </c>
      <c r="J391" s="3">
        <f t="shared" si="391"/>
        <v>61</v>
      </c>
      <c r="K391" s="3">
        <f t="shared" si="391"/>
        <v>51</v>
      </c>
      <c r="L391" s="3">
        <f t="shared" si="391"/>
        <v>37</v>
      </c>
      <c r="M391" s="3">
        <f t="shared" si="391"/>
        <v>93</v>
      </c>
      <c r="N391" s="3"/>
      <c r="O391" s="3"/>
      <c r="P391" s="3">
        <v>101.0</v>
      </c>
      <c r="Q391" s="3">
        <v>100.0</v>
      </c>
      <c r="R391" s="3">
        <v>67.0</v>
      </c>
      <c r="S391" s="3">
        <v>15.0</v>
      </c>
      <c r="T391" s="3">
        <v>93.0</v>
      </c>
      <c r="U391" s="3"/>
      <c r="V391" s="3"/>
      <c r="W391" s="3"/>
      <c r="X391" s="3"/>
      <c r="Y391" s="3"/>
      <c r="Z391" s="3"/>
      <c r="AA391" s="3"/>
      <c r="AB391" s="3"/>
      <c r="AC391" s="3"/>
      <c r="AD391" s="3">
        <f t="shared" si="3"/>
        <v>93</v>
      </c>
      <c r="AE391" s="3"/>
      <c r="AF391" s="3"/>
      <c r="AG391" s="3"/>
      <c r="AH391" s="3">
        <f t="shared" si="4"/>
        <v>101</v>
      </c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>
      <c r="A392" s="9"/>
      <c r="B392" s="3"/>
      <c r="C392" s="3" t="str">
        <f>IFERROR(__xludf.DUMMYFUNCTION("IFERROR(SPLIT(B392,"" ""),)"),"")</f>
        <v/>
      </c>
      <c r="D392" s="3"/>
      <c r="E392" s="3"/>
      <c r="F392" s="3"/>
      <c r="G392" s="3"/>
      <c r="H392" s="3"/>
      <c r="I392" s="3" t="str">
        <f t="shared" ref="I392:M392" si="392">if(not(isblank(C392)),IFERROR(MATCH(VLOOKUP(C392,$A:$A,1,FALSE),$A:$A,0),),)</f>
        <v/>
      </c>
      <c r="J392" s="3" t="str">
        <f t="shared" si="392"/>
        <v/>
      </c>
      <c r="K392" s="3" t="str">
        <f t="shared" si="392"/>
        <v/>
      </c>
      <c r="L392" s="3" t="str">
        <f t="shared" si="392"/>
        <v/>
      </c>
      <c r="M392" s="3" t="str">
        <f t="shared" si="392"/>
        <v/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 t="str">
        <f t="shared" si="3"/>
        <v/>
      </c>
      <c r="AE392" s="3"/>
      <c r="AF392" s="3"/>
      <c r="AG392" s="3"/>
      <c r="AH392" s="3" t="str">
        <f t="shared" si="4"/>
        <v/>
      </c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>
      <c r="A393" s="9"/>
      <c r="B393" s="4" t="s">
        <v>341</v>
      </c>
      <c r="C393" s="3">
        <f>IFERROR(__xludf.DUMMYFUNCTION("IFERROR(SPLIT(B393,"" ""),)"),23.0)</f>
        <v>23</v>
      </c>
      <c r="D393" s="3">
        <f>IFERROR(__xludf.DUMMYFUNCTION("""COMPUTED_VALUE"""),10.0)</f>
        <v>10</v>
      </c>
      <c r="E393" s="3">
        <f>IFERROR(__xludf.DUMMYFUNCTION("""COMPUTED_VALUE"""),70.0)</f>
        <v>70</v>
      </c>
      <c r="F393" s="3">
        <f>IFERROR(__xludf.DUMMYFUNCTION("""COMPUTED_VALUE"""),59.0)</f>
        <v>59</v>
      </c>
      <c r="G393" s="3">
        <f>IFERROR(__xludf.DUMMYFUNCTION("""COMPUTED_VALUE"""),36.0)</f>
        <v>36</v>
      </c>
      <c r="H393" s="3"/>
      <c r="I393" s="3">
        <f t="shared" ref="I393:M393" si="393">if(not(isblank(C393)),IFERROR(MATCH(VLOOKUP(C393,$A:$A,1,FALSE),$A:$A,0),),)</f>
        <v>28</v>
      </c>
      <c r="J393" s="3">
        <f t="shared" si="393"/>
        <v>47</v>
      </c>
      <c r="K393" s="3">
        <f t="shared" si="393"/>
        <v>92</v>
      </c>
      <c r="L393" s="3">
        <f t="shared" si="393"/>
        <v>17</v>
      </c>
      <c r="M393" s="3">
        <f t="shared" si="393"/>
        <v>15</v>
      </c>
      <c r="N393" s="3"/>
      <c r="O393" s="3"/>
      <c r="P393" s="3">
        <f t="array" ref="P393:T397">TRANSPOSE(I393:M397)</f>
        <v>28</v>
      </c>
      <c r="Q393" s="3">
        <v>19.0</v>
      </c>
      <c r="R393" s="3">
        <v>26.0</v>
      </c>
      <c r="S393" s="3">
        <v>58.0</v>
      </c>
      <c r="T393" s="3">
        <v>21.0</v>
      </c>
      <c r="U393" s="3"/>
      <c r="V393" s="3"/>
      <c r="W393" s="3"/>
      <c r="X393" s="3">
        <f t="array" ref="X393">SUM(IF(I393:M397&gt;$AP$3,C393:G397,))*$AP$4</f>
        <v>47996</v>
      </c>
      <c r="Y393" s="3"/>
      <c r="Z393" s="3"/>
      <c r="AA393" s="3"/>
      <c r="AB393" s="10">
        <f t="array" ref="AB393">SUM(IF(I393:M397&gt;$AS$3,C393:G397,))*$AS$4</f>
        <v>11984</v>
      </c>
      <c r="AC393" s="3"/>
      <c r="AD393" s="3">
        <f t="shared" si="3"/>
        <v>92</v>
      </c>
      <c r="AE393" s="3"/>
      <c r="AF393" s="3"/>
      <c r="AG393" s="3"/>
      <c r="AH393" s="3">
        <f t="shared" si="4"/>
        <v>58</v>
      </c>
      <c r="AI393" s="3"/>
      <c r="AJ393" s="3">
        <f>min(AD393:AH397)</f>
        <v>48</v>
      </c>
      <c r="AK393" s="3"/>
      <c r="AL393" s="3"/>
      <c r="AM393" s="3"/>
      <c r="AN393" s="3"/>
      <c r="AO393" s="3"/>
      <c r="AP393" s="3"/>
      <c r="AQ393" s="3"/>
      <c r="AR393" s="3"/>
      <c r="AS393" s="3"/>
    </row>
    <row r="394">
      <c r="A394" s="9"/>
      <c r="B394" s="4" t="s">
        <v>342</v>
      </c>
      <c r="C394" s="3">
        <f>IFERROR(__xludf.DUMMYFUNCTION("IFERROR(SPLIT(B394,"" ""),)"),55.0)</f>
        <v>55</v>
      </c>
      <c r="D394" s="3">
        <f>IFERROR(__xludf.DUMMYFUNCTION("""COMPUTED_VALUE"""),84.0)</f>
        <v>84</v>
      </c>
      <c r="E394" s="3">
        <f>IFERROR(__xludf.DUMMYFUNCTION("""COMPUTED_VALUE"""),18.0)</f>
        <v>18</v>
      </c>
      <c r="F394" s="3">
        <f>IFERROR(__xludf.DUMMYFUNCTION("""COMPUTED_VALUE"""),40.0)</f>
        <v>40</v>
      </c>
      <c r="G394" s="3">
        <f>IFERROR(__xludf.DUMMYFUNCTION("""COMPUTED_VALUE"""),50.0)</f>
        <v>50</v>
      </c>
      <c r="H394" s="3"/>
      <c r="I394" s="3">
        <f t="shared" ref="I394:M394" si="394">if(not(isblank(C394)),IFERROR(MATCH(VLOOKUP(C394,$A:$A,1,FALSE),$A:$A,0),),)</f>
        <v>19</v>
      </c>
      <c r="J394" s="3">
        <f t="shared" si="394"/>
        <v>95</v>
      </c>
      <c r="K394" s="3">
        <f t="shared" si="394"/>
        <v>59</v>
      </c>
      <c r="L394" s="3">
        <f t="shared" si="394"/>
        <v>8</v>
      </c>
      <c r="M394" s="3">
        <f t="shared" si="394"/>
        <v>63</v>
      </c>
      <c r="N394" s="3"/>
      <c r="O394" s="3"/>
      <c r="P394" s="3">
        <v>47.0</v>
      </c>
      <c r="Q394" s="3">
        <v>95.0</v>
      </c>
      <c r="R394" s="3">
        <v>75.0</v>
      </c>
      <c r="S394" s="3">
        <v>99.0</v>
      </c>
      <c r="T394" s="3">
        <v>3.0</v>
      </c>
      <c r="U394" s="3"/>
      <c r="V394" s="3"/>
      <c r="W394" s="3"/>
      <c r="X394" s="3"/>
      <c r="Y394" s="3"/>
      <c r="Z394" s="3"/>
      <c r="AA394" s="3"/>
      <c r="AB394" s="3"/>
      <c r="AC394" s="3"/>
      <c r="AD394" s="3">
        <f t="shared" si="3"/>
        <v>95</v>
      </c>
      <c r="AE394" s="3"/>
      <c r="AF394" s="3"/>
      <c r="AG394" s="3"/>
      <c r="AH394" s="3">
        <f t="shared" si="4"/>
        <v>99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>
      <c r="A395" s="9"/>
      <c r="B395" s="4" t="s">
        <v>343</v>
      </c>
      <c r="C395" s="3">
        <f>IFERROR(__xludf.DUMMYFUNCTION("IFERROR(SPLIT(B395,"" ""),)"),47.0)</f>
        <v>47</v>
      </c>
      <c r="D395" s="3">
        <f>IFERROR(__xludf.DUMMYFUNCTION("""COMPUTED_VALUE"""),28.0)</f>
        <v>28</v>
      </c>
      <c r="E395" s="3">
        <f>IFERROR(__xludf.DUMMYFUNCTION("""COMPUTED_VALUE"""),58.0)</f>
        <v>58</v>
      </c>
      <c r="F395" s="3">
        <f>IFERROR(__xludf.DUMMYFUNCTION("""COMPUTED_VALUE"""),72.0)</f>
        <v>72</v>
      </c>
      <c r="G395" s="3">
        <f>IFERROR(__xludf.DUMMYFUNCTION("""COMPUTED_VALUE"""),8.0)</f>
        <v>8</v>
      </c>
      <c r="H395" s="3"/>
      <c r="I395" s="3">
        <f t="shared" ref="I395:M395" si="395">if(not(isblank(C395)),IFERROR(MATCH(VLOOKUP(C395,$A:$A,1,FALSE),$A:$A,0),),)</f>
        <v>26</v>
      </c>
      <c r="J395" s="3">
        <f t="shared" si="395"/>
        <v>75</v>
      </c>
      <c r="K395" s="3">
        <f t="shared" si="395"/>
        <v>37</v>
      </c>
      <c r="L395" s="3">
        <f t="shared" si="395"/>
        <v>48</v>
      </c>
      <c r="M395" s="3">
        <f t="shared" si="395"/>
        <v>34</v>
      </c>
      <c r="N395" s="3"/>
      <c r="O395" s="3"/>
      <c r="P395" s="3">
        <v>92.0</v>
      </c>
      <c r="Q395" s="3">
        <v>59.0</v>
      </c>
      <c r="R395" s="3">
        <v>37.0</v>
      </c>
      <c r="S395" s="3">
        <v>36.0</v>
      </c>
      <c r="T395" s="3">
        <v>76.0</v>
      </c>
      <c r="U395" s="3"/>
      <c r="V395" s="3"/>
      <c r="W395" s="3"/>
      <c r="X395" s="3"/>
      <c r="Y395" s="3"/>
      <c r="Z395" s="3"/>
      <c r="AA395" s="3"/>
      <c r="AB395" s="3"/>
      <c r="AC395" s="3"/>
      <c r="AD395" s="3">
        <f t="shared" si="3"/>
        <v>75</v>
      </c>
      <c r="AE395" s="3"/>
      <c r="AF395" s="3"/>
      <c r="AG395" s="3"/>
      <c r="AH395" s="3">
        <f t="shared" si="4"/>
        <v>92</v>
      </c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>
      <c r="A396" s="9"/>
      <c r="B396" s="4" t="s">
        <v>344</v>
      </c>
      <c r="C396" s="3">
        <f>IFERROR(__xludf.DUMMYFUNCTION("IFERROR(SPLIT(B396,"" ""),)"),24.0)</f>
        <v>24</v>
      </c>
      <c r="D396" s="3">
        <f>IFERROR(__xludf.DUMMYFUNCTION("""COMPUTED_VALUE"""),60.0)</f>
        <v>60</v>
      </c>
      <c r="E396" s="3">
        <f>IFERROR(__xludf.DUMMYFUNCTION("""COMPUTED_VALUE"""),34.0)</f>
        <v>34</v>
      </c>
      <c r="F396" s="3">
        <f>IFERROR(__xludf.DUMMYFUNCTION("""COMPUTED_VALUE"""),44.0)</f>
        <v>44</v>
      </c>
      <c r="G396" s="3">
        <f>IFERROR(__xludf.DUMMYFUNCTION("""COMPUTED_VALUE"""),79.0)</f>
        <v>79</v>
      </c>
      <c r="H396" s="3"/>
      <c r="I396" s="3">
        <f t="shared" ref="I396:M396" si="396">if(not(isblank(C396)),IFERROR(MATCH(VLOOKUP(C396,$A:$A,1,FALSE),$A:$A,0),),)</f>
        <v>58</v>
      </c>
      <c r="J396" s="3">
        <f t="shared" si="396"/>
        <v>99</v>
      </c>
      <c r="K396" s="3">
        <f t="shared" si="396"/>
        <v>36</v>
      </c>
      <c r="L396" s="3">
        <f t="shared" si="396"/>
        <v>22</v>
      </c>
      <c r="M396" s="3">
        <f t="shared" si="396"/>
        <v>62</v>
      </c>
      <c r="N396" s="3"/>
      <c r="O396" s="3"/>
      <c r="P396" s="3">
        <v>17.0</v>
      </c>
      <c r="Q396" s="3">
        <v>8.0</v>
      </c>
      <c r="R396" s="3">
        <v>48.0</v>
      </c>
      <c r="S396" s="3">
        <v>22.0</v>
      </c>
      <c r="T396" s="3">
        <v>5.0</v>
      </c>
      <c r="U396" s="3"/>
      <c r="V396" s="3"/>
      <c r="W396" s="3"/>
      <c r="X396" s="3"/>
      <c r="Y396" s="3"/>
      <c r="Z396" s="3"/>
      <c r="AA396" s="3"/>
      <c r="AB396" s="3"/>
      <c r="AC396" s="3"/>
      <c r="AD396" s="3">
        <f t="shared" si="3"/>
        <v>99</v>
      </c>
      <c r="AE396" s="3"/>
      <c r="AF396" s="3"/>
      <c r="AG396" s="3"/>
      <c r="AH396" s="3">
        <f t="shared" si="4"/>
        <v>48</v>
      </c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>
      <c r="A397" s="9"/>
      <c r="B397" s="4" t="s">
        <v>345</v>
      </c>
      <c r="C397" s="3">
        <f>IFERROR(__xludf.DUMMYFUNCTION("IFERROR(SPLIT(B397,"" ""),)"),77.0)</f>
        <v>77</v>
      </c>
      <c r="D397" s="3">
        <f>IFERROR(__xludf.DUMMYFUNCTION("""COMPUTED_VALUE"""),73.0)</f>
        <v>73</v>
      </c>
      <c r="E397" s="3">
        <f>IFERROR(__xludf.DUMMYFUNCTION("""COMPUTED_VALUE"""),89.0)</f>
        <v>89</v>
      </c>
      <c r="F397" s="3">
        <f>IFERROR(__xludf.DUMMYFUNCTION("""COMPUTED_VALUE"""),95.0)</f>
        <v>95</v>
      </c>
      <c r="G397" s="3">
        <f>IFERROR(__xludf.DUMMYFUNCTION("""COMPUTED_VALUE"""),92.0)</f>
        <v>92</v>
      </c>
      <c r="H397" s="3"/>
      <c r="I397" s="3">
        <f t="shared" ref="I397:M397" si="397">if(not(isblank(C397)),IFERROR(MATCH(VLOOKUP(C397,$A:$A,1,FALSE),$A:$A,0),),)</f>
        <v>21</v>
      </c>
      <c r="J397" s="3">
        <f t="shared" si="397"/>
        <v>3</v>
      </c>
      <c r="K397" s="3">
        <f t="shared" si="397"/>
        <v>76</v>
      </c>
      <c r="L397" s="3">
        <f t="shared" si="397"/>
        <v>5</v>
      </c>
      <c r="M397" s="3">
        <f t="shared" si="397"/>
        <v>10</v>
      </c>
      <c r="N397" s="3"/>
      <c r="O397" s="3"/>
      <c r="P397" s="3">
        <v>15.0</v>
      </c>
      <c r="Q397" s="3">
        <v>63.0</v>
      </c>
      <c r="R397" s="3">
        <v>34.0</v>
      </c>
      <c r="S397" s="3">
        <v>62.0</v>
      </c>
      <c r="T397" s="3">
        <v>10.0</v>
      </c>
      <c r="U397" s="3"/>
      <c r="V397" s="3"/>
      <c r="W397" s="3"/>
      <c r="X397" s="3"/>
      <c r="Y397" s="3"/>
      <c r="Z397" s="3"/>
      <c r="AA397" s="3"/>
      <c r="AB397" s="3"/>
      <c r="AC397" s="3"/>
      <c r="AD397" s="3">
        <f t="shared" si="3"/>
        <v>76</v>
      </c>
      <c r="AE397" s="3"/>
      <c r="AF397" s="3"/>
      <c r="AG397" s="3"/>
      <c r="AH397" s="3">
        <f t="shared" si="4"/>
        <v>63</v>
      </c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>
      <c r="A398" s="9"/>
      <c r="B398" s="3"/>
      <c r="C398" s="3" t="str">
        <f>IFERROR(__xludf.DUMMYFUNCTION("IFERROR(SPLIT(B398,"" ""),)"),"")</f>
        <v/>
      </c>
      <c r="D398" s="3"/>
      <c r="E398" s="3"/>
      <c r="F398" s="3"/>
      <c r="G398" s="3"/>
      <c r="H398" s="3"/>
      <c r="I398" s="3" t="str">
        <f t="shared" ref="I398:M398" si="398">if(not(isblank(C398)),IFERROR(MATCH(VLOOKUP(C398,$A:$A,1,FALSE),$A:$A,0),),)</f>
        <v/>
      </c>
      <c r="J398" s="3" t="str">
        <f t="shared" si="398"/>
        <v/>
      </c>
      <c r="K398" s="3" t="str">
        <f t="shared" si="398"/>
        <v/>
      </c>
      <c r="L398" s="3" t="str">
        <f t="shared" si="398"/>
        <v/>
      </c>
      <c r="M398" s="3" t="str">
        <f t="shared" si="398"/>
        <v/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 t="str">
        <f t="shared" si="3"/>
        <v/>
      </c>
      <c r="AE398" s="3"/>
      <c r="AF398" s="3"/>
      <c r="AG398" s="3"/>
      <c r="AH398" s="3" t="str">
        <f t="shared" si="4"/>
        <v/>
      </c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>
      <c r="A399" s="9"/>
      <c r="B399" s="4" t="s">
        <v>346</v>
      </c>
      <c r="C399" s="3">
        <f>IFERROR(__xludf.DUMMYFUNCTION("IFERROR(SPLIT(B399,"" ""),)"),83.0)</f>
        <v>83</v>
      </c>
      <c r="D399" s="3">
        <f>IFERROR(__xludf.DUMMYFUNCTION("""COMPUTED_VALUE"""),77.0)</f>
        <v>77</v>
      </c>
      <c r="E399" s="3">
        <f>IFERROR(__xludf.DUMMYFUNCTION("""COMPUTED_VALUE"""),61.0)</f>
        <v>61</v>
      </c>
      <c r="F399" s="3">
        <f>IFERROR(__xludf.DUMMYFUNCTION("""COMPUTED_VALUE"""),81.0)</f>
        <v>81</v>
      </c>
      <c r="G399" s="3">
        <f>IFERROR(__xludf.DUMMYFUNCTION("""COMPUTED_VALUE"""),36.0)</f>
        <v>36</v>
      </c>
      <c r="H399" s="3"/>
      <c r="I399" s="3">
        <f t="shared" ref="I399:M399" si="399">if(not(isblank(C399)),IFERROR(MATCH(VLOOKUP(C399,$A:$A,1,FALSE),$A:$A,0),),)</f>
        <v>13</v>
      </c>
      <c r="J399" s="3">
        <f t="shared" si="399"/>
        <v>21</v>
      </c>
      <c r="K399" s="3">
        <f t="shared" si="399"/>
        <v>30</v>
      </c>
      <c r="L399" s="3">
        <f t="shared" si="399"/>
        <v>80</v>
      </c>
      <c r="M399" s="3">
        <f t="shared" si="399"/>
        <v>15</v>
      </c>
      <c r="N399" s="3"/>
      <c r="O399" s="3"/>
      <c r="P399" s="3">
        <f t="array" ref="P399:T403">TRANSPOSE(I399:M403)</f>
        <v>13</v>
      </c>
      <c r="Q399" s="3">
        <v>63.0</v>
      </c>
      <c r="R399" s="3">
        <v>100.0</v>
      </c>
      <c r="S399" s="3">
        <v>64.0</v>
      </c>
      <c r="T399" s="3">
        <v>61.0</v>
      </c>
      <c r="U399" s="3"/>
      <c r="V399" s="3"/>
      <c r="W399" s="3"/>
      <c r="X399" s="3">
        <f t="array" ref="X399">SUM(IF(I399:M403&gt;$AP$3,C399:G403,))*$AP$4</f>
        <v>65533</v>
      </c>
      <c r="Y399" s="3"/>
      <c r="Z399" s="3"/>
      <c r="AA399" s="3"/>
      <c r="AB399" s="10">
        <f t="array" ref="AB399">SUM(IF(I399:M403&gt;$AS$3,C399:G403,))*$AS$4</f>
        <v>9184</v>
      </c>
      <c r="AC399" s="3"/>
      <c r="AD399" s="3">
        <f t="shared" si="3"/>
        <v>80</v>
      </c>
      <c r="AE399" s="3"/>
      <c r="AF399" s="3"/>
      <c r="AG399" s="3"/>
      <c r="AH399" s="3">
        <f t="shared" si="4"/>
        <v>100</v>
      </c>
      <c r="AI399" s="3"/>
      <c r="AJ399" s="3">
        <f>min(AD399:AH403)</f>
        <v>65</v>
      </c>
      <c r="AK399" s="3"/>
      <c r="AL399" s="3"/>
      <c r="AM399" s="3"/>
      <c r="AN399" s="3"/>
      <c r="AO399" s="3"/>
      <c r="AP399" s="3"/>
      <c r="AQ399" s="3"/>
      <c r="AR399" s="3"/>
      <c r="AS399" s="3"/>
    </row>
    <row r="400">
      <c r="A400" s="9"/>
      <c r="B400" s="4" t="s">
        <v>347</v>
      </c>
      <c r="C400" s="3">
        <f>IFERROR(__xludf.DUMMYFUNCTION("IFERROR(SPLIT(B400,"" ""),)"),50.0)</f>
        <v>50</v>
      </c>
      <c r="D400" s="3">
        <f>IFERROR(__xludf.DUMMYFUNCTION("""COMPUTED_VALUE"""),19.0)</f>
        <v>19</v>
      </c>
      <c r="E400" s="3">
        <f>IFERROR(__xludf.DUMMYFUNCTION("""COMPUTED_VALUE"""),31.0)</f>
        <v>31</v>
      </c>
      <c r="F400" s="3">
        <f>IFERROR(__xludf.DUMMYFUNCTION("""COMPUTED_VALUE"""),69.0)</f>
        <v>69</v>
      </c>
      <c r="G400" s="3">
        <f>IFERROR(__xludf.DUMMYFUNCTION("""COMPUTED_VALUE"""),35.0)</f>
        <v>35</v>
      </c>
      <c r="H400" s="3"/>
      <c r="I400" s="3">
        <f t="shared" ref="I400:M400" si="400">if(not(isblank(C400)),IFERROR(MATCH(VLOOKUP(C400,$A:$A,1,FALSE),$A:$A,0),),)</f>
        <v>63</v>
      </c>
      <c r="J400" s="3">
        <f t="shared" si="400"/>
        <v>49</v>
      </c>
      <c r="K400" s="3">
        <f t="shared" si="400"/>
        <v>55</v>
      </c>
      <c r="L400" s="3">
        <f t="shared" si="400"/>
        <v>65</v>
      </c>
      <c r="M400" s="3">
        <f t="shared" si="400"/>
        <v>6</v>
      </c>
      <c r="N400" s="3"/>
      <c r="O400" s="3"/>
      <c r="P400" s="3">
        <v>21.0</v>
      </c>
      <c r="Q400" s="3">
        <v>49.0</v>
      </c>
      <c r="R400" s="3">
        <v>41.0</v>
      </c>
      <c r="S400" s="3">
        <v>29.0</v>
      </c>
      <c r="T400" s="3">
        <v>93.0</v>
      </c>
      <c r="U400" s="3"/>
      <c r="V400" s="3"/>
      <c r="W400" s="3"/>
      <c r="X400" s="3"/>
      <c r="Y400" s="3"/>
      <c r="Z400" s="3"/>
      <c r="AA400" s="3"/>
      <c r="AB400" s="3"/>
      <c r="AC400" s="3"/>
      <c r="AD400" s="3">
        <f t="shared" si="3"/>
        <v>65</v>
      </c>
      <c r="AE400" s="3"/>
      <c r="AF400" s="3"/>
      <c r="AG400" s="3"/>
      <c r="AH400" s="3">
        <f t="shared" si="4"/>
        <v>93</v>
      </c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>
      <c r="A401" s="9"/>
      <c r="B401" s="4" t="s">
        <v>348</v>
      </c>
      <c r="C401" s="3">
        <f>IFERROR(__xludf.DUMMYFUNCTION("IFERROR(SPLIT(B401,"" ""),)"),15.0)</f>
        <v>15</v>
      </c>
      <c r="D401" s="3">
        <f>IFERROR(__xludf.DUMMYFUNCTION("""COMPUTED_VALUE"""),39.0)</f>
        <v>39</v>
      </c>
      <c r="E401" s="3">
        <f>IFERROR(__xludf.DUMMYFUNCTION("""COMPUTED_VALUE"""),75.0)</f>
        <v>75</v>
      </c>
      <c r="F401" s="3">
        <f>IFERROR(__xludf.DUMMYFUNCTION("""COMPUTED_VALUE"""),18.0)</f>
        <v>18</v>
      </c>
      <c r="G401" s="3">
        <f>IFERROR(__xludf.DUMMYFUNCTION("""COMPUTED_VALUE"""),43.0)</f>
        <v>43</v>
      </c>
      <c r="H401" s="3"/>
      <c r="I401" s="3">
        <f t="shared" ref="I401:M401" si="401">if(not(isblank(C401)),IFERROR(MATCH(VLOOKUP(C401,$A:$A,1,FALSE),$A:$A,0),),)</f>
        <v>100</v>
      </c>
      <c r="J401" s="3">
        <f t="shared" si="401"/>
        <v>41</v>
      </c>
      <c r="K401" s="3">
        <f t="shared" si="401"/>
        <v>98</v>
      </c>
      <c r="L401" s="3">
        <f t="shared" si="401"/>
        <v>59</v>
      </c>
      <c r="M401" s="3">
        <f t="shared" si="401"/>
        <v>69</v>
      </c>
      <c r="N401" s="3"/>
      <c r="O401" s="3"/>
      <c r="P401" s="3">
        <v>30.0</v>
      </c>
      <c r="Q401" s="3">
        <v>55.0</v>
      </c>
      <c r="R401" s="3">
        <v>98.0</v>
      </c>
      <c r="S401" s="3">
        <v>20.0</v>
      </c>
      <c r="T401" s="3">
        <v>57.0</v>
      </c>
      <c r="U401" s="3"/>
      <c r="V401" s="3"/>
      <c r="W401" s="3"/>
      <c r="X401" s="3"/>
      <c r="Y401" s="3"/>
      <c r="Z401" s="3"/>
      <c r="AA401" s="3"/>
      <c r="AB401" s="3"/>
      <c r="AC401" s="3"/>
      <c r="AD401" s="3">
        <f t="shared" si="3"/>
        <v>100</v>
      </c>
      <c r="AE401" s="3"/>
      <c r="AF401" s="3"/>
      <c r="AG401" s="3"/>
      <c r="AH401" s="3">
        <f t="shared" si="4"/>
        <v>98</v>
      </c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>
      <c r="A402" s="9"/>
      <c r="B402" s="4" t="s">
        <v>349</v>
      </c>
      <c r="C402" s="3">
        <f>IFERROR(__xludf.DUMMYFUNCTION("IFERROR(SPLIT(B402,"" ""),)"),98.0)</f>
        <v>98</v>
      </c>
      <c r="D402" s="3">
        <f>IFERROR(__xludf.DUMMYFUNCTION("""COMPUTED_VALUE"""),51.0)</f>
        <v>51</v>
      </c>
      <c r="E402" s="3">
        <f>IFERROR(__xludf.DUMMYFUNCTION("""COMPUTED_VALUE"""),25.0)</f>
        <v>25</v>
      </c>
      <c r="F402" s="3">
        <f>IFERROR(__xludf.DUMMYFUNCTION("""COMPUTED_VALUE"""),54.0)</f>
        <v>54</v>
      </c>
      <c r="G402" s="3">
        <f>IFERROR(__xludf.DUMMYFUNCTION("""COMPUTED_VALUE"""),63.0)</f>
        <v>63</v>
      </c>
      <c r="H402" s="3"/>
      <c r="I402" s="3">
        <f t="shared" ref="I402:M402" si="402">if(not(isblank(C402)),IFERROR(MATCH(VLOOKUP(C402,$A:$A,1,FALSE),$A:$A,0),),)</f>
        <v>64</v>
      </c>
      <c r="J402" s="3">
        <f t="shared" si="402"/>
        <v>29</v>
      </c>
      <c r="K402" s="3">
        <f t="shared" si="402"/>
        <v>20</v>
      </c>
      <c r="L402" s="3">
        <f t="shared" si="402"/>
        <v>68</v>
      </c>
      <c r="M402" s="3">
        <f t="shared" si="402"/>
        <v>56</v>
      </c>
      <c r="N402" s="3"/>
      <c r="O402" s="3"/>
      <c r="P402" s="3">
        <v>80.0</v>
      </c>
      <c r="Q402" s="3">
        <v>65.0</v>
      </c>
      <c r="R402" s="3">
        <v>59.0</v>
      </c>
      <c r="S402" s="3">
        <v>68.0</v>
      </c>
      <c r="T402" s="3">
        <v>83.0</v>
      </c>
      <c r="U402" s="3"/>
      <c r="V402" s="3"/>
      <c r="W402" s="3"/>
      <c r="X402" s="3"/>
      <c r="Y402" s="3"/>
      <c r="Z402" s="3"/>
      <c r="AA402" s="3"/>
      <c r="AB402" s="3"/>
      <c r="AC402" s="3"/>
      <c r="AD402" s="3">
        <f t="shared" si="3"/>
        <v>68</v>
      </c>
      <c r="AE402" s="3"/>
      <c r="AF402" s="3"/>
      <c r="AG402" s="3"/>
      <c r="AH402" s="3">
        <f t="shared" si="4"/>
        <v>83</v>
      </c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>
      <c r="A403" s="9"/>
      <c r="B403" s="4" t="s">
        <v>350</v>
      </c>
      <c r="C403" s="3">
        <f>IFERROR(__xludf.DUMMYFUNCTION("IFERROR(SPLIT(B403,"" ""),)"),9.0)</f>
        <v>9</v>
      </c>
      <c r="D403" s="3">
        <f>IFERROR(__xludf.DUMMYFUNCTION("""COMPUTED_VALUE"""),74.0)</f>
        <v>74</v>
      </c>
      <c r="E403" s="3">
        <f>IFERROR(__xludf.DUMMYFUNCTION("""COMPUTED_VALUE"""),91.0)</f>
        <v>91</v>
      </c>
      <c r="F403" s="3">
        <f>IFERROR(__xludf.DUMMYFUNCTION("""COMPUTED_VALUE"""),6.0)</f>
        <v>6</v>
      </c>
      <c r="G403" s="3">
        <f>IFERROR(__xludf.DUMMYFUNCTION("""COMPUTED_VALUE"""),88.0)</f>
        <v>88</v>
      </c>
      <c r="H403" s="3"/>
      <c r="I403" s="3">
        <f t="shared" ref="I403:M403" si="403">if(not(isblank(C403)),IFERROR(MATCH(VLOOKUP(C403,$A:$A,1,FALSE),$A:$A,0),),)</f>
        <v>61</v>
      </c>
      <c r="J403" s="3">
        <f t="shared" si="403"/>
        <v>93</v>
      </c>
      <c r="K403" s="3">
        <f t="shared" si="403"/>
        <v>57</v>
      </c>
      <c r="L403" s="3">
        <f t="shared" si="403"/>
        <v>83</v>
      </c>
      <c r="M403" s="3">
        <f t="shared" si="403"/>
        <v>82</v>
      </c>
      <c r="N403" s="3"/>
      <c r="O403" s="3"/>
      <c r="P403" s="3">
        <v>15.0</v>
      </c>
      <c r="Q403" s="3">
        <v>6.0</v>
      </c>
      <c r="R403" s="3">
        <v>69.0</v>
      </c>
      <c r="S403" s="3">
        <v>56.0</v>
      </c>
      <c r="T403" s="3">
        <v>82.0</v>
      </c>
      <c r="U403" s="3"/>
      <c r="V403" s="3"/>
      <c r="W403" s="3"/>
      <c r="X403" s="3"/>
      <c r="Y403" s="3"/>
      <c r="Z403" s="3"/>
      <c r="AA403" s="3"/>
      <c r="AB403" s="3"/>
      <c r="AC403" s="3"/>
      <c r="AD403" s="3">
        <f t="shared" si="3"/>
        <v>93</v>
      </c>
      <c r="AE403" s="3"/>
      <c r="AF403" s="3"/>
      <c r="AG403" s="3"/>
      <c r="AH403" s="3">
        <f t="shared" si="4"/>
        <v>82</v>
      </c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>
      <c r="A404" s="9"/>
      <c r="B404" s="3"/>
      <c r="C404" s="3" t="str">
        <f>IFERROR(__xludf.DUMMYFUNCTION("IFERROR(SPLIT(B404,"" ""),)"),"")</f>
        <v/>
      </c>
      <c r="D404" s="3"/>
      <c r="E404" s="3"/>
      <c r="F404" s="3"/>
      <c r="G404" s="3"/>
      <c r="H404" s="3"/>
      <c r="I404" s="3" t="str">
        <f t="shared" ref="I404:M404" si="404">if(not(isblank(C404)),IFERROR(MATCH(VLOOKUP(C404,$A:$A,1,FALSE),$A:$A,0),),)</f>
        <v/>
      </c>
      <c r="J404" s="3" t="str">
        <f t="shared" si="404"/>
        <v/>
      </c>
      <c r="K404" s="3" t="str">
        <f t="shared" si="404"/>
        <v/>
      </c>
      <c r="L404" s="3" t="str">
        <f t="shared" si="404"/>
        <v/>
      </c>
      <c r="M404" s="3" t="str">
        <f t="shared" si="404"/>
        <v/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 t="str">
        <f t="shared" si="3"/>
        <v/>
      </c>
      <c r="AE404" s="3"/>
      <c r="AF404" s="3"/>
      <c r="AG404" s="3"/>
      <c r="AH404" s="3" t="str">
        <f t="shared" si="4"/>
        <v/>
      </c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>
      <c r="A405" s="9"/>
      <c r="B405" s="4" t="s">
        <v>351</v>
      </c>
      <c r="C405" s="3">
        <f>IFERROR(__xludf.DUMMYFUNCTION("IFERROR(SPLIT(B405,"" ""),)"),40.0)</f>
        <v>40</v>
      </c>
      <c r="D405" s="3">
        <f>IFERROR(__xludf.DUMMYFUNCTION("""COMPUTED_VALUE"""),81.0)</f>
        <v>81</v>
      </c>
      <c r="E405" s="3">
        <f>IFERROR(__xludf.DUMMYFUNCTION("""COMPUTED_VALUE"""),16.0)</f>
        <v>16</v>
      </c>
      <c r="F405" s="3">
        <f>IFERROR(__xludf.DUMMYFUNCTION("""COMPUTED_VALUE"""),82.0)</f>
        <v>82</v>
      </c>
      <c r="G405" s="3">
        <f>IFERROR(__xludf.DUMMYFUNCTION("""COMPUTED_VALUE"""),25.0)</f>
        <v>25</v>
      </c>
      <c r="H405" s="3"/>
      <c r="I405" s="3">
        <f t="shared" ref="I405:M405" si="405">if(not(isblank(C405)),IFERROR(MATCH(VLOOKUP(C405,$A:$A,1,FALSE),$A:$A,0),),)</f>
        <v>8</v>
      </c>
      <c r="J405" s="3">
        <f t="shared" si="405"/>
        <v>80</v>
      </c>
      <c r="K405" s="3">
        <f t="shared" si="405"/>
        <v>90</v>
      </c>
      <c r="L405" s="3">
        <f t="shared" si="405"/>
        <v>53</v>
      </c>
      <c r="M405" s="3">
        <f t="shared" si="405"/>
        <v>20</v>
      </c>
      <c r="N405" s="3"/>
      <c r="O405" s="3"/>
      <c r="P405" s="3">
        <f t="array" ref="P405:T409">TRANSPOSE(I405:M409)</f>
        <v>8</v>
      </c>
      <c r="Q405" s="3">
        <v>88.0</v>
      </c>
      <c r="R405" s="3">
        <v>10.0</v>
      </c>
      <c r="S405" s="3">
        <v>43.0</v>
      </c>
      <c r="T405" s="3">
        <v>13.0</v>
      </c>
      <c r="U405" s="3"/>
      <c r="V405" s="3"/>
      <c r="W405" s="3"/>
      <c r="X405" s="3">
        <f t="array" ref="X405">SUM(IF(I405:M409&gt;$AP$3,C405:G409,))*$AP$4</f>
        <v>44588</v>
      </c>
      <c r="Y405" s="3"/>
      <c r="Z405" s="3"/>
      <c r="AA405" s="3"/>
      <c r="AB405" s="10">
        <f t="array" ref="AB405">SUM(IF(I405:M409&gt;$AS$3,C405:G409,))*$AS$4</f>
        <v>6888</v>
      </c>
      <c r="AC405" s="3"/>
      <c r="AD405" s="3">
        <f t="shared" si="3"/>
        <v>90</v>
      </c>
      <c r="AE405" s="3"/>
      <c r="AF405" s="3"/>
      <c r="AG405" s="3"/>
      <c r="AH405" s="3">
        <f t="shared" si="4"/>
        <v>88</v>
      </c>
      <c r="AI405" s="3"/>
      <c r="AJ405" s="3">
        <f>min(AD405:AH409)</f>
        <v>60</v>
      </c>
      <c r="AK405" s="3"/>
      <c r="AL405" s="3"/>
      <c r="AM405" s="3"/>
      <c r="AN405" s="3"/>
      <c r="AO405" s="3"/>
      <c r="AP405" s="3"/>
      <c r="AQ405" s="3"/>
      <c r="AR405" s="3"/>
      <c r="AS405" s="3"/>
    </row>
    <row r="406">
      <c r="A406" s="9"/>
      <c r="B406" s="4" t="s">
        <v>352</v>
      </c>
      <c r="C406" s="3">
        <f>IFERROR(__xludf.DUMMYFUNCTION("IFERROR(SPLIT(B406,"" ""),)"),66.0)</f>
        <v>66</v>
      </c>
      <c r="D406" s="3">
        <f>IFERROR(__xludf.DUMMYFUNCTION("""COMPUTED_VALUE"""),57.0)</f>
        <v>57</v>
      </c>
      <c r="E406" s="3">
        <f>IFERROR(__xludf.DUMMYFUNCTION("""COMPUTED_VALUE"""),98.0)</f>
        <v>98</v>
      </c>
      <c r="F406" s="3">
        <f>IFERROR(__xludf.DUMMYFUNCTION("""COMPUTED_VALUE"""),14.0)</f>
        <v>14</v>
      </c>
      <c r="G406" s="3">
        <f>IFERROR(__xludf.DUMMYFUNCTION("""COMPUTED_VALUE"""),6.0)</f>
        <v>6</v>
      </c>
      <c r="H406" s="3"/>
      <c r="I406" s="3">
        <f t="shared" ref="I406:M406" si="406">if(not(isblank(C406)),IFERROR(MATCH(VLOOKUP(C406,$A:$A,1,FALSE),$A:$A,0),),)</f>
        <v>88</v>
      </c>
      <c r="J406" s="3">
        <f t="shared" si="406"/>
        <v>42</v>
      </c>
      <c r="K406" s="3">
        <f t="shared" si="406"/>
        <v>64</v>
      </c>
      <c r="L406" s="3">
        <f t="shared" si="406"/>
        <v>101</v>
      </c>
      <c r="M406" s="3">
        <f t="shared" si="406"/>
        <v>83</v>
      </c>
      <c r="N406" s="3"/>
      <c r="O406" s="3"/>
      <c r="P406" s="3">
        <v>80.0</v>
      </c>
      <c r="Q406" s="3">
        <v>42.0</v>
      </c>
      <c r="R406" s="3">
        <v>35.0</v>
      </c>
      <c r="S406" s="3">
        <v>60.0</v>
      </c>
      <c r="T406" s="3">
        <v>40.0</v>
      </c>
      <c r="U406" s="3"/>
      <c r="V406" s="3"/>
      <c r="W406" s="3"/>
      <c r="X406" s="3"/>
      <c r="Y406" s="3"/>
      <c r="Z406" s="3"/>
      <c r="AA406" s="3"/>
      <c r="AB406" s="3"/>
      <c r="AC406" s="3"/>
      <c r="AD406" s="3">
        <f t="shared" si="3"/>
        <v>101</v>
      </c>
      <c r="AE406" s="3"/>
      <c r="AF406" s="3"/>
      <c r="AG406" s="3"/>
      <c r="AH406" s="3">
        <f t="shared" si="4"/>
        <v>80</v>
      </c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>
      <c r="A407" s="9"/>
      <c r="B407" s="4" t="s">
        <v>353</v>
      </c>
      <c r="C407" s="3">
        <f>IFERROR(__xludf.DUMMYFUNCTION("IFERROR(SPLIT(B407,"" ""),)"),92.0)</f>
        <v>92</v>
      </c>
      <c r="D407" s="3">
        <f>IFERROR(__xludf.DUMMYFUNCTION("""COMPUTED_VALUE"""),71.0)</f>
        <v>71</v>
      </c>
      <c r="E407" s="3">
        <f>IFERROR(__xludf.DUMMYFUNCTION("""COMPUTED_VALUE"""),27.0)</f>
        <v>27</v>
      </c>
      <c r="F407" s="3">
        <f>IFERROR(__xludf.DUMMYFUNCTION("""COMPUTED_VALUE"""),39.0)</f>
        <v>39</v>
      </c>
      <c r="G407" s="3">
        <f>IFERROR(__xludf.DUMMYFUNCTION("""COMPUTED_VALUE"""),87.0)</f>
        <v>87</v>
      </c>
      <c r="H407" s="3"/>
      <c r="I407" s="3">
        <f t="shared" ref="I407:M407" si="407">if(not(isblank(C407)),IFERROR(MATCH(VLOOKUP(C407,$A:$A,1,FALSE),$A:$A,0),),)</f>
        <v>10</v>
      </c>
      <c r="J407" s="3">
        <f t="shared" si="407"/>
        <v>35</v>
      </c>
      <c r="K407" s="3">
        <f t="shared" si="407"/>
        <v>94</v>
      </c>
      <c r="L407" s="3">
        <f t="shared" si="407"/>
        <v>41</v>
      </c>
      <c r="M407" s="3">
        <f t="shared" si="407"/>
        <v>71</v>
      </c>
      <c r="N407" s="3"/>
      <c r="O407" s="3"/>
      <c r="P407" s="3">
        <v>90.0</v>
      </c>
      <c r="Q407" s="3">
        <v>64.0</v>
      </c>
      <c r="R407" s="3">
        <v>94.0</v>
      </c>
      <c r="S407" s="3">
        <v>32.0</v>
      </c>
      <c r="T407" s="3">
        <v>66.0</v>
      </c>
      <c r="U407" s="3"/>
      <c r="V407" s="3"/>
      <c r="W407" s="3"/>
      <c r="X407" s="3"/>
      <c r="Y407" s="3"/>
      <c r="Z407" s="3"/>
      <c r="AA407" s="3"/>
      <c r="AB407" s="3"/>
      <c r="AC407" s="3"/>
      <c r="AD407" s="3">
        <f t="shared" si="3"/>
        <v>94</v>
      </c>
      <c r="AE407" s="3"/>
      <c r="AF407" s="3"/>
      <c r="AG407" s="3"/>
      <c r="AH407" s="3">
        <f t="shared" si="4"/>
        <v>94</v>
      </c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>
      <c r="A408" s="9"/>
      <c r="B408" s="4" t="s">
        <v>354</v>
      </c>
      <c r="C408" s="3">
        <f>IFERROR(__xludf.DUMMYFUNCTION("IFERROR(SPLIT(B408,"" ""),)"),17.0)</f>
        <v>17</v>
      </c>
      <c r="D408" s="3">
        <f>IFERROR(__xludf.DUMMYFUNCTION("""COMPUTED_VALUE"""),12.0)</f>
        <v>12</v>
      </c>
      <c r="E408" s="3">
        <f>IFERROR(__xludf.DUMMYFUNCTION("""COMPUTED_VALUE"""),20.0)</f>
        <v>20</v>
      </c>
      <c r="F408" s="3">
        <f>IFERROR(__xludf.DUMMYFUNCTION("""COMPUTED_VALUE"""),23.0)</f>
        <v>23</v>
      </c>
      <c r="G408" s="3">
        <f>IFERROR(__xludf.DUMMYFUNCTION("""COMPUTED_VALUE"""),47.0)</f>
        <v>47</v>
      </c>
      <c r="H408" s="3"/>
      <c r="I408" s="3">
        <f t="shared" ref="I408:M408" si="408">if(not(isblank(C408)),IFERROR(MATCH(VLOOKUP(C408,$A:$A,1,FALSE),$A:$A,0),),)</f>
        <v>43</v>
      </c>
      <c r="J408" s="3">
        <f t="shared" si="408"/>
        <v>60</v>
      </c>
      <c r="K408" s="3">
        <f t="shared" si="408"/>
        <v>32</v>
      </c>
      <c r="L408" s="3">
        <f t="shared" si="408"/>
        <v>28</v>
      </c>
      <c r="M408" s="3">
        <f t="shared" si="408"/>
        <v>26</v>
      </c>
      <c r="N408" s="3"/>
      <c r="O408" s="3"/>
      <c r="P408" s="3">
        <v>53.0</v>
      </c>
      <c r="Q408" s="3">
        <v>101.0</v>
      </c>
      <c r="R408" s="3">
        <v>41.0</v>
      </c>
      <c r="S408" s="3">
        <v>28.0</v>
      </c>
      <c r="T408" s="3">
        <v>18.0</v>
      </c>
      <c r="U408" s="3"/>
      <c r="V408" s="3"/>
      <c r="W408" s="3"/>
      <c r="X408" s="3"/>
      <c r="Y408" s="3"/>
      <c r="Z408" s="3"/>
      <c r="AA408" s="3"/>
      <c r="AB408" s="3"/>
      <c r="AC408" s="3"/>
      <c r="AD408" s="3">
        <f t="shared" si="3"/>
        <v>60</v>
      </c>
      <c r="AE408" s="3"/>
      <c r="AF408" s="3"/>
      <c r="AG408" s="3"/>
      <c r="AH408" s="3">
        <f t="shared" si="4"/>
        <v>101</v>
      </c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>
      <c r="A409" s="9"/>
      <c r="B409" s="4" t="s">
        <v>355</v>
      </c>
      <c r="C409" s="3">
        <f>IFERROR(__xludf.DUMMYFUNCTION("IFERROR(SPLIT(B409,"" ""),)"),83.0)</f>
        <v>83</v>
      </c>
      <c r="D409" s="3">
        <f>IFERROR(__xludf.DUMMYFUNCTION("""COMPUTED_VALUE"""),22.0)</f>
        <v>22</v>
      </c>
      <c r="E409" s="3">
        <f>IFERROR(__xludf.DUMMYFUNCTION("""COMPUTED_VALUE"""),4.0)</f>
        <v>4</v>
      </c>
      <c r="F409" s="3">
        <f>IFERROR(__xludf.DUMMYFUNCTION("""COMPUTED_VALUE"""),90.0)</f>
        <v>90</v>
      </c>
      <c r="G409" s="3">
        <f>IFERROR(__xludf.DUMMYFUNCTION("""COMPUTED_VALUE"""),73.0)</f>
        <v>73</v>
      </c>
      <c r="H409" s="3"/>
      <c r="I409" s="3">
        <f t="shared" ref="I409:M409" si="409">if(not(isblank(C409)),IFERROR(MATCH(VLOOKUP(C409,$A:$A,1,FALSE),$A:$A,0),),)</f>
        <v>13</v>
      </c>
      <c r="J409" s="3">
        <f t="shared" si="409"/>
        <v>40</v>
      </c>
      <c r="K409" s="3">
        <f t="shared" si="409"/>
        <v>66</v>
      </c>
      <c r="L409" s="3">
        <f t="shared" si="409"/>
        <v>18</v>
      </c>
      <c r="M409" s="3">
        <f t="shared" si="409"/>
        <v>3</v>
      </c>
      <c r="N409" s="3"/>
      <c r="O409" s="3"/>
      <c r="P409" s="3">
        <v>20.0</v>
      </c>
      <c r="Q409" s="3">
        <v>83.0</v>
      </c>
      <c r="R409" s="3">
        <v>71.0</v>
      </c>
      <c r="S409" s="3">
        <v>26.0</v>
      </c>
      <c r="T409" s="3">
        <v>3.0</v>
      </c>
      <c r="U409" s="3"/>
      <c r="V409" s="3"/>
      <c r="W409" s="3"/>
      <c r="X409" s="3"/>
      <c r="Y409" s="3"/>
      <c r="Z409" s="3"/>
      <c r="AA409" s="3"/>
      <c r="AB409" s="3"/>
      <c r="AC409" s="3"/>
      <c r="AD409" s="3">
        <f t="shared" si="3"/>
        <v>66</v>
      </c>
      <c r="AE409" s="3"/>
      <c r="AF409" s="3"/>
      <c r="AG409" s="3"/>
      <c r="AH409" s="3">
        <f t="shared" si="4"/>
        <v>83</v>
      </c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>
      <c r="A410" s="9"/>
      <c r="B410" s="3"/>
      <c r="C410" s="3" t="str">
        <f>IFERROR(__xludf.DUMMYFUNCTION("IFERROR(SPLIT(B410,"" ""),)"),"")</f>
        <v/>
      </c>
      <c r="D410" s="3"/>
      <c r="E410" s="3"/>
      <c r="F410" s="3"/>
      <c r="G410" s="3"/>
      <c r="H410" s="3"/>
      <c r="I410" s="3" t="str">
        <f t="shared" ref="I410:M410" si="410">if(not(isblank(C410)),IFERROR(MATCH(VLOOKUP(C410,$A:$A,1,FALSE),$A:$A,0),),)</f>
        <v/>
      </c>
      <c r="J410" s="3" t="str">
        <f t="shared" si="410"/>
        <v/>
      </c>
      <c r="K410" s="3" t="str">
        <f t="shared" si="410"/>
        <v/>
      </c>
      <c r="L410" s="3" t="str">
        <f t="shared" si="410"/>
        <v/>
      </c>
      <c r="M410" s="3" t="str">
        <f t="shared" si="410"/>
        <v/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 t="str">
        <f t="shared" si="3"/>
        <v/>
      </c>
      <c r="AE410" s="3"/>
      <c r="AF410" s="3"/>
      <c r="AG410" s="3"/>
      <c r="AH410" s="3" t="str">
        <f t="shared" si="4"/>
        <v/>
      </c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>
      <c r="A411" s="9"/>
      <c r="B411" s="4" t="s">
        <v>356</v>
      </c>
      <c r="C411" s="3">
        <f>IFERROR(__xludf.DUMMYFUNCTION("IFERROR(SPLIT(B411,"" ""),)"),92.0)</f>
        <v>92</v>
      </c>
      <c r="D411" s="3">
        <f>IFERROR(__xludf.DUMMYFUNCTION("""COMPUTED_VALUE"""),22.0)</f>
        <v>22</v>
      </c>
      <c r="E411" s="3">
        <f>IFERROR(__xludf.DUMMYFUNCTION("""COMPUTED_VALUE"""),17.0)</f>
        <v>17</v>
      </c>
      <c r="F411" s="3">
        <f>IFERROR(__xludf.DUMMYFUNCTION("""COMPUTED_VALUE"""),80.0)</f>
        <v>80</v>
      </c>
      <c r="G411" s="3">
        <f>IFERROR(__xludf.DUMMYFUNCTION("""COMPUTED_VALUE"""),55.0)</f>
        <v>55</v>
      </c>
      <c r="H411" s="3"/>
      <c r="I411" s="3">
        <f t="shared" ref="I411:M411" si="411">if(not(isblank(C411)),IFERROR(MATCH(VLOOKUP(C411,$A:$A,1,FALSE),$A:$A,0),),)</f>
        <v>10</v>
      </c>
      <c r="J411" s="3">
        <f t="shared" si="411"/>
        <v>40</v>
      </c>
      <c r="K411" s="3">
        <f t="shared" si="411"/>
        <v>43</v>
      </c>
      <c r="L411" s="3">
        <f t="shared" si="411"/>
        <v>27</v>
      </c>
      <c r="M411" s="3">
        <f t="shared" si="411"/>
        <v>19</v>
      </c>
      <c r="N411" s="3"/>
      <c r="O411" s="3"/>
      <c r="P411" s="3">
        <f t="array" ref="P411:T415">TRANSPOSE(I411:M415)</f>
        <v>10</v>
      </c>
      <c r="Q411" s="3">
        <v>32.0</v>
      </c>
      <c r="R411" s="3">
        <v>28.0</v>
      </c>
      <c r="S411" s="3">
        <v>97.0</v>
      </c>
      <c r="T411" s="3">
        <v>75.0</v>
      </c>
      <c r="U411" s="3"/>
      <c r="V411" s="3"/>
      <c r="W411" s="3"/>
      <c r="X411" s="3">
        <f t="array" ref="X411">SUM(IF(I411:M415&gt;$AP$3,C411:G415,))*$AP$4</f>
        <v>35429</v>
      </c>
      <c r="Y411" s="3"/>
      <c r="Z411" s="3"/>
      <c r="AA411" s="3"/>
      <c r="AB411" s="10">
        <f t="array" ref="AB411">SUM(IF(I411:M415&gt;$AS$3,C411:G415,))*$AS$4</f>
        <v>3304</v>
      </c>
      <c r="AC411" s="3"/>
      <c r="AD411" s="3">
        <f t="shared" si="3"/>
        <v>43</v>
      </c>
      <c r="AE411" s="3"/>
      <c r="AF411" s="3"/>
      <c r="AG411" s="3"/>
      <c r="AH411" s="3">
        <f t="shared" si="4"/>
        <v>97</v>
      </c>
      <c r="AI411" s="3"/>
      <c r="AJ411" s="3">
        <f>min(AD411:AH415)</f>
        <v>43</v>
      </c>
      <c r="AK411" s="3"/>
      <c r="AL411" s="3"/>
      <c r="AM411" s="3"/>
      <c r="AN411" s="3"/>
      <c r="AO411" s="3"/>
      <c r="AP411" s="3"/>
      <c r="AQ411" s="3"/>
      <c r="AR411" s="3"/>
      <c r="AS411" s="3"/>
    </row>
    <row r="412">
      <c r="A412" s="9"/>
      <c r="B412" s="4" t="s">
        <v>357</v>
      </c>
      <c r="C412" s="3">
        <f>IFERROR(__xludf.DUMMYFUNCTION("IFERROR(SPLIT(B412,"" ""),)"),20.0)</f>
        <v>20</v>
      </c>
      <c r="D412" s="3">
        <f>IFERROR(__xludf.DUMMYFUNCTION("""COMPUTED_VALUE"""),35.0)</f>
        <v>35</v>
      </c>
      <c r="E412" s="3">
        <f>IFERROR(__xludf.DUMMYFUNCTION("""COMPUTED_VALUE"""),34.0)</f>
        <v>34</v>
      </c>
      <c r="F412" s="3">
        <f>IFERROR(__xludf.DUMMYFUNCTION("""COMPUTED_VALUE"""),62.0)</f>
        <v>62</v>
      </c>
      <c r="G412" s="3">
        <f>IFERROR(__xludf.DUMMYFUNCTION("""COMPUTED_VALUE"""),88.0)</f>
        <v>88</v>
      </c>
      <c r="H412" s="3"/>
      <c r="I412" s="3">
        <f t="shared" ref="I412:M412" si="412">if(not(isblank(C412)),IFERROR(MATCH(VLOOKUP(C412,$A:$A,1,FALSE),$A:$A,0),),)</f>
        <v>32</v>
      </c>
      <c r="J412" s="3">
        <f t="shared" si="412"/>
        <v>6</v>
      </c>
      <c r="K412" s="3">
        <f t="shared" si="412"/>
        <v>36</v>
      </c>
      <c r="L412" s="3">
        <f t="shared" si="412"/>
        <v>24</v>
      </c>
      <c r="M412" s="3">
        <f t="shared" si="412"/>
        <v>82</v>
      </c>
      <c r="N412" s="3"/>
      <c r="O412" s="3"/>
      <c r="P412" s="3">
        <v>40.0</v>
      </c>
      <c r="Q412" s="3">
        <v>6.0</v>
      </c>
      <c r="R412" s="3">
        <v>26.0</v>
      </c>
      <c r="S412" s="3">
        <v>39.0</v>
      </c>
      <c r="T412" s="3">
        <v>65.0</v>
      </c>
      <c r="U412" s="3"/>
      <c r="V412" s="3"/>
      <c r="W412" s="3"/>
      <c r="X412" s="3"/>
      <c r="Y412" s="3"/>
      <c r="Z412" s="3"/>
      <c r="AA412" s="3"/>
      <c r="AB412" s="3"/>
      <c r="AC412" s="3"/>
      <c r="AD412" s="3">
        <f t="shared" si="3"/>
        <v>82</v>
      </c>
      <c r="AE412" s="3"/>
      <c r="AF412" s="3"/>
      <c r="AG412" s="3"/>
      <c r="AH412" s="3">
        <f t="shared" si="4"/>
        <v>65</v>
      </c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>
      <c r="A413" s="9"/>
      <c r="B413" s="4" t="s">
        <v>358</v>
      </c>
      <c r="C413" s="3">
        <f>IFERROR(__xludf.DUMMYFUNCTION("IFERROR(SPLIT(B413,"" ""),)"),23.0)</f>
        <v>23</v>
      </c>
      <c r="D413" s="3">
        <f>IFERROR(__xludf.DUMMYFUNCTION("""COMPUTED_VALUE"""),47.0)</f>
        <v>47</v>
      </c>
      <c r="E413" s="3">
        <f>IFERROR(__xludf.DUMMYFUNCTION("""COMPUTED_VALUE"""),56.0)</f>
        <v>56</v>
      </c>
      <c r="F413" s="3">
        <f>IFERROR(__xludf.DUMMYFUNCTION("""COMPUTED_VALUE"""),14.0)</f>
        <v>14</v>
      </c>
      <c r="G413" s="3">
        <f>IFERROR(__xludf.DUMMYFUNCTION("""COMPUTED_VALUE"""),8.0)</f>
        <v>8</v>
      </c>
      <c r="H413" s="3"/>
      <c r="I413" s="3">
        <f t="shared" ref="I413:M413" si="413">if(not(isblank(C413)),IFERROR(MATCH(VLOOKUP(C413,$A:$A,1,FALSE),$A:$A,0),),)</f>
        <v>28</v>
      </c>
      <c r="J413" s="3">
        <f t="shared" si="413"/>
        <v>26</v>
      </c>
      <c r="K413" s="3">
        <f t="shared" si="413"/>
        <v>86</v>
      </c>
      <c r="L413" s="3">
        <f t="shared" si="413"/>
        <v>101</v>
      </c>
      <c r="M413" s="3">
        <f t="shared" si="413"/>
        <v>34</v>
      </c>
      <c r="N413" s="3"/>
      <c r="O413" s="3"/>
      <c r="P413" s="3">
        <v>43.0</v>
      </c>
      <c r="Q413" s="3">
        <v>36.0</v>
      </c>
      <c r="R413" s="3">
        <v>86.0</v>
      </c>
      <c r="S413" s="3">
        <v>44.0</v>
      </c>
      <c r="T413" s="3">
        <v>38.0</v>
      </c>
      <c r="U413" s="3"/>
      <c r="V413" s="3"/>
      <c r="W413" s="3"/>
      <c r="X413" s="3"/>
      <c r="Y413" s="3"/>
      <c r="Z413" s="3"/>
      <c r="AA413" s="3"/>
      <c r="AB413" s="3"/>
      <c r="AC413" s="3"/>
      <c r="AD413" s="3">
        <f t="shared" si="3"/>
        <v>101</v>
      </c>
      <c r="AE413" s="3"/>
      <c r="AF413" s="3"/>
      <c r="AG413" s="3"/>
      <c r="AH413" s="3">
        <f t="shared" si="4"/>
        <v>86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>
      <c r="A414" s="9"/>
      <c r="B414" s="4" t="s">
        <v>359</v>
      </c>
      <c r="C414" s="3">
        <f>IFERROR(__xludf.DUMMYFUNCTION("IFERROR(SPLIT(B414,"" ""),)"),45.0)</f>
        <v>45</v>
      </c>
      <c r="D414" s="3">
        <f>IFERROR(__xludf.DUMMYFUNCTION("""COMPUTED_VALUE"""),52.0)</f>
        <v>52</v>
      </c>
      <c r="E414" s="3">
        <f>IFERROR(__xludf.DUMMYFUNCTION("""COMPUTED_VALUE"""),2.0)</f>
        <v>2</v>
      </c>
      <c r="F414" s="3">
        <f>IFERROR(__xludf.DUMMYFUNCTION("""COMPUTED_VALUE"""),36.0)</f>
        <v>36</v>
      </c>
      <c r="G414" s="3">
        <f>IFERROR(__xludf.DUMMYFUNCTION("""COMPUTED_VALUE"""),67.0)</f>
        <v>67</v>
      </c>
      <c r="H414" s="3"/>
      <c r="I414" s="3">
        <f t="shared" ref="I414:M414" si="414">if(not(isblank(C414)),IFERROR(MATCH(VLOOKUP(C414,$A:$A,1,FALSE),$A:$A,0),),)</f>
        <v>97</v>
      </c>
      <c r="J414" s="3">
        <f t="shared" si="414"/>
        <v>39</v>
      </c>
      <c r="K414" s="3">
        <f t="shared" si="414"/>
        <v>44</v>
      </c>
      <c r="L414" s="3">
        <f t="shared" si="414"/>
        <v>15</v>
      </c>
      <c r="M414" s="3">
        <f t="shared" si="414"/>
        <v>73</v>
      </c>
      <c r="N414" s="3"/>
      <c r="O414" s="3"/>
      <c r="P414" s="3">
        <v>27.0</v>
      </c>
      <c r="Q414" s="3">
        <v>24.0</v>
      </c>
      <c r="R414" s="3">
        <v>101.0</v>
      </c>
      <c r="S414" s="3">
        <v>15.0</v>
      </c>
      <c r="T414" s="3">
        <v>16.0</v>
      </c>
      <c r="U414" s="3"/>
      <c r="V414" s="3"/>
      <c r="W414" s="3"/>
      <c r="X414" s="3"/>
      <c r="Y414" s="3"/>
      <c r="Z414" s="3"/>
      <c r="AA414" s="3"/>
      <c r="AB414" s="3"/>
      <c r="AC414" s="3"/>
      <c r="AD414" s="3">
        <f t="shared" si="3"/>
        <v>97</v>
      </c>
      <c r="AE414" s="3"/>
      <c r="AF414" s="3"/>
      <c r="AG414" s="3"/>
      <c r="AH414" s="3">
        <f t="shared" si="4"/>
        <v>101</v>
      </c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>
      <c r="A415" s="9"/>
      <c r="B415" s="4" t="s">
        <v>360</v>
      </c>
      <c r="C415" s="3">
        <f>IFERROR(__xludf.DUMMYFUNCTION("IFERROR(SPLIT(B415,"" ""),)"),28.0)</f>
        <v>28</v>
      </c>
      <c r="D415" s="3">
        <f>IFERROR(__xludf.DUMMYFUNCTION("""COMPUTED_VALUE"""),69.0)</f>
        <v>69</v>
      </c>
      <c r="E415" s="3">
        <f>IFERROR(__xludf.DUMMYFUNCTION("""COMPUTED_VALUE"""),5.0)</f>
        <v>5</v>
      </c>
      <c r="F415" s="3">
        <f>IFERROR(__xludf.DUMMYFUNCTION("""COMPUTED_VALUE"""),93.0)</f>
        <v>93</v>
      </c>
      <c r="G415" s="3">
        <f>IFERROR(__xludf.DUMMYFUNCTION("""COMPUTED_VALUE"""),44.0)</f>
        <v>44</v>
      </c>
      <c r="H415" s="3"/>
      <c r="I415" s="3">
        <f t="shared" ref="I415:M415" si="415">if(not(isblank(C415)),IFERROR(MATCH(VLOOKUP(C415,$A:$A,1,FALSE),$A:$A,0),),)</f>
        <v>75</v>
      </c>
      <c r="J415" s="3">
        <f t="shared" si="415"/>
        <v>65</v>
      </c>
      <c r="K415" s="3">
        <f t="shared" si="415"/>
        <v>38</v>
      </c>
      <c r="L415" s="3">
        <f t="shared" si="415"/>
        <v>16</v>
      </c>
      <c r="M415" s="3">
        <f t="shared" si="415"/>
        <v>22</v>
      </c>
      <c r="N415" s="3"/>
      <c r="O415" s="3"/>
      <c r="P415" s="3">
        <v>19.0</v>
      </c>
      <c r="Q415" s="3">
        <v>82.0</v>
      </c>
      <c r="R415" s="3">
        <v>34.0</v>
      </c>
      <c r="S415" s="3">
        <v>73.0</v>
      </c>
      <c r="T415" s="3">
        <v>22.0</v>
      </c>
      <c r="U415" s="3"/>
      <c r="V415" s="3"/>
      <c r="W415" s="3"/>
      <c r="X415" s="3"/>
      <c r="Y415" s="3"/>
      <c r="Z415" s="3"/>
      <c r="AA415" s="3"/>
      <c r="AB415" s="3"/>
      <c r="AC415" s="3"/>
      <c r="AD415" s="3">
        <f t="shared" si="3"/>
        <v>75</v>
      </c>
      <c r="AE415" s="3"/>
      <c r="AF415" s="3"/>
      <c r="AG415" s="3"/>
      <c r="AH415" s="3">
        <f t="shared" si="4"/>
        <v>82</v>
      </c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>
      <c r="A416" s="9"/>
      <c r="B416" s="3"/>
      <c r="C416" s="3" t="str">
        <f>IFERROR(__xludf.DUMMYFUNCTION("IFERROR(SPLIT(B416,"" ""),)"),"")</f>
        <v/>
      </c>
      <c r="D416" s="3"/>
      <c r="E416" s="3"/>
      <c r="F416" s="3"/>
      <c r="G416" s="3"/>
      <c r="H416" s="3"/>
      <c r="I416" s="3" t="str">
        <f t="shared" ref="I416:M416" si="416">if(not(isblank(C416)),IFERROR(MATCH(VLOOKUP(C416,$A:$A,1,FALSE),$A:$A,0),),)</f>
        <v/>
      </c>
      <c r="J416" s="3" t="str">
        <f t="shared" si="416"/>
        <v/>
      </c>
      <c r="K416" s="3" t="str">
        <f t="shared" si="416"/>
        <v/>
      </c>
      <c r="L416" s="3" t="str">
        <f t="shared" si="416"/>
        <v/>
      </c>
      <c r="M416" s="3" t="str">
        <f t="shared" si="416"/>
        <v/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 t="str">
        <f t="shared" si="3"/>
        <v/>
      </c>
      <c r="AE416" s="3"/>
      <c r="AF416" s="3"/>
      <c r="AG416" s="3"/>
      <c r="AH416" s="3" t="str">
        <f t="shared" si="4"/>
        <v/>
      </c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>
      <c r="A417" s="9"/>
      <c r="B417" s="4" t="s">
        <v>361</v>
      </c>
      <c r="C417" s="3">
        <f>IFERROR(__xludf.DUMMYFUNCTION("IFERROR(SPLIT(B417,"" ""),)"),99.0)</f>
        <v>99</v>
      </c>
      <c r="D417" s="3">
        <f>IFERROR(__xludf.DUMMYFUNCTION("""COMPUTED_VALUE"""),88.0)</f>
        <v>88</v>
      </c>
      <c r="E417" s="3">
        <f>IFERROR(__xludf.DUMMYFUNCTION("""COMPUTED_VALUE"""),14.0)</f>
        <v>14</v>
      </c>
      <c r="F417" s="3">
        <f>IFERROR(__xludf.DUMMYFUNCTION("""COMPUTED_VALUE"""),47.0)</f>
        <v>47</v>
      </c>
      <c r="G417" s="3">
        <f>IFERROR(__xludf.DUMMYFUNCTION("""COMPUTED_VALUE"""),2.0)</f>
        <v>2</v>
      </c>
      <c r="H417" s="3"/>
      <c r="I417" s="3">
        <f t="shared" ref="I417:M417" si="417">if(not(isblank(C417)),IFERROR(MATCH(VLOOKUP(C417,$A:$A,1,FALSE),$A:$A,0),),)</f>
        <v>9</v>
      </c>
      <c r="J417" s="3">
        <f t="shared" si="417"/>
        <v>82</v>
      </c>
      <c r="K417" s="3">
        <f t="shared" si="417"/>
        <v>101</v>
      </c>
      <c r="L417" s="3">
        <f t="shared" si="417"/>
        <v>26</v>
      </c>
      <c r="M417" s="3">
        <f t="shared" si="417"/>
        <v>44</v>
      </c>
      <c r="N417" s="3"/>
      <c r="O417" s="3"/>
      <c r="P417" s="3">
        <f t="array" ref="P417:T421">TRANSPOSE(I417:M421)</f>
        <v>9</v>
      </c>
      <c r="Q417" s="3">
        <v>40.0</v>
      </c>
      <c r="R417" s="3">
        <v>11.0</v>
      </c>
      <c r="S417" s="3">
        <v>56.0</v>
      </c>
      <c r="T417" s="3">
        <v>43.0</v>
      </c>
      <c r="U417" s="3"/>
      <c r="V417" s="3"/>
      <c r="W417" s="3"/>
      <c r="X417" s="3">
        <f t="array" ref="X417">SUM(IF(I417:M421&gt;$AP$3,C417:G421,))*$AP$4</f>
        <v>46434</v>
      </c>
      <c r="Y417" s="3"/>
      <c r="Z417" s="3"/>
      <c r="AA417" s="3"/>
      <c r="AB417" s="10">
        <f t="array" ref="AB417">SUM(IF(I417:M421&gt;$AS$3,C417:G421,))*$AS$4</f>
        <v>6664</v>
      </c>
      <c r="AC417" s="3"/>
      <c r="AD417" s="3">
        <f t="shared" si="3"/>
        <v>101</v>
      </c>
      <c r="AE417" s="3"/>
      <c r="AF417" s="3"/>
      <c r="AG417" s="3"/>
      <c r="AH417" s="3">
        <f t="shared" si="4"/>
        <v>56</v>
      </c>
      <c r="AI417" s="3"/>
      <c r="AJ417" s="3">
        <f>min(AD417:AH421)</f>
        <v>54</v>
      </c>
      <c r="AK417" s="3"/>
      <c r="AL417" s="3"/>
      <c r="AM417" s="3"/>
      <c r="AN417" s="3"/>
      <c r="AO417" s="3"/>
      <c r="AP417" s="3"/>
      <c r="AQ417" s="3"/>
      <c r="AR417" s="3"/>
      <c r="AS417" s="3"/>
    </row>
    <row r="418">
      <c r="A418" s="9"/>
      <c r="B418" s="4" t="s">
        <v>362</v>
      </c>
      <c r="C418" s="3">
        <f>IFERROR(__xludf.DUMMYFUNCTION("IFERROR(SPLIT(B418,"" ""),)"),22.0)</f>
        <v>22</v>
      </c>
      <c r="D418" s="3">
        <f>IFERROR(__xludf.DUMMYFUNCTION("""COMPUTED_VALUE"""),51.0)</f>
        <v>51</v>
      </c>
      <c r="E418" s="3">
        <f>IFERROR(__xludf.DUMMYFUNCTION("""COMPUTED_VALUE"""),15.0)</f>
        <v>15</v>
      </c>
      <c r="F418" s="3">
        <f>IFERROR(__xludf.DUMMYFUNCTION("""COMPUTED_VALUE"""),57.0)</f>
        <v>57</v>
      </c>
      <c r="G418" s="3">
        <f>IFERROR(__xludf.DUMMYFUNCTION("""COMPUTED_VALUE"""),68.0)</f>
        <v>68</v>
      </c>
      <c r="H418" s="3"/>
      <c r="I418" s="3">
        <f t="shared" ref="I418:M418" si="418">if(not(isblank(C418)),IFERROR(MATCH(VLOOKUP(C418,$A:$A,1,FALSE),$A:$A,0),),)</f>
        <v>40</v>
      </c>
      <c r="J418" s="3">
        <f t="shared" si="418"/>
        <v>29</v>
      </c>
      <c r="K418" s="3">
        <f t="shared" si="418"/>
        <v>100</v>
      </c>
      <c r="L418" s="3">
        <f t="shared" si="418"/>
        <v>42</v>
      </c>
      <c r="M418" s="3">
        <f t="shared" si="418"/>
        <v>70</v>
      </c>
      <c r="N418" s="3"/>
      <c r="O418" s="3"/>
      <c r="P418" s="3">
        <v>82.0</v>
      </c>
      <c r="Q418" s="3">
        <v>29.0</v>
      </c>
      <c r="R418" s="3">
        <v>7.0</v>
      </c>
      <c r="S418" s="3">
        <v>65.0</v>
      </c>
      <c r="T418" s="3">
        <v>71.0</v>
      </c>
      <c r="U418" s="3"/>
      <c r="V418" s="3"/>
      <c r="W418" s="3"/>
      <c r="X418" s="3"/>
      <c r="Y418" s="3"/>
      <c r="Z418" s="3"/>
      <c r="AA418" s="3"/>
      <c r="AB418" s="3"/>
      <c r="AC418" s="3"/>
      <c r="AD418" s="3">
        <f t="shared" si="3"/>
        <v>100</v>
      </c>
      <c r="AE418" s="3"/>
      <c r="AF418" s="3"/>
      <c r="AG418" s="3"/>
      <c r="AH418" s="3">
        <f t="shared" si="4"/>
        <v>82</v>
      </c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>
      <c r="A419" s="9"/>
      <c r="B419" s="4" t="s">
        <v>363</v>
      </c>
      <c r="C419" s="3">
        <f>IFERROR(__xludf.DUMMYFUNCTION("IFERROR(SPLIT(B419,"" ""),)"),33.0)</f>
        <v>33</v>
      </c>
      <c r="D419" s="3">
        <f>IFERROR(__xludf.DUMMYFUNCTION("""COMPUTED_VALUE"""),13.0)</f>
        <v>13</v>
      </c>
      <c r="E419" s="3">
        <f>IFERROR(__xludf.DUMMYFUNCTION("""COMPUTED_VALUE"""),71.0)</f>
        <v>71</v>
      </c>
      <c r="F419" s="3">
        <f>IFERROR(__xludf.DUMMYFUNCTION("""COMPUTED_VALUE"""),80.0)</f>
        <v>80</v>
      </c>
      <c r="G419" s="3">
        <f>IFERROR(__xludf.DUMMYFUNCTION("""COMPUTED_VALUE"""),9.0)</f>
        <v>9</v>
      </c>
      <c r="H419" s="3"/>
      <c r="I419" s="3">
        <f t="shared" ref="I419:M419" si="419">if(not(isblank(C419)),IFERROR(MATCH(VLOOKUP(C419,$A:$A,1,FALSE),$A:$A,0),),)</f>
        <v>11</v>
      </c>
      <c r="J419" s="3">
        <f t="shared" si="419"/>
        <v>7</v>
      </c>
      <c r="K419" s="3">
        <f t="shared" si="419"/>
        <v>35</v>
      </c>
      <c r="L419" s="3">
        <f t="shared" si="419"/>
        <v>27</v>
      </c>
      <c r="M419" s="3">
        <f t="shared" si="419"/>
        <v>61</v>
      </c>
      <c r="N419" s="3"/>
      <c r="O419" s="3"/>
      <c r="P419" s="3">
        <v>101.0</v>
      </c>
      <c r="Q419" s="3">
        <v>100.0</v>
      </c>
      <c r="R419" s="3">
        <v>35.0</v>
      </c>
      <c r="S419" s="3">
        <v>72.0</v>
      </c>
      <c r="T419" s="3">
        <v>15.0</v>
      </c>
      <c r="U419" s="3"/>
      <c r="V419" s="3"/>
      <c r="W419" s="3"/>
      <c r="X419" s="3"/>
      <c r="Y419" s="3"/>
      <c r="Z419" s="3"/>
      <c r="AA419" s="3"/>
      <c r="AB419" s="3"/>
      <c r="AC419" s="3"/>
      <c r="AD419" s="3">
        <f t="shared" si="3"/>
        <v>61</v>
      </c>
      <c r="AE419" s="3"/>
      <c r="AF419" s="3"/>
      <c r="AG419" s="3"/>
      <c r="AH419" s="3">
        <f t="shared" si="4"/>
        <v>101</v>
      </c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>
      <c r="A420" s="9"/>
      <c r="B420" s="4" t="s">
        <v>364</v>
      </c>
      <c r="C420" s="3">
        <f>IFERROR(__xludf.DUMMYFUNCTION("IFERROR(SPLIT(B420,"" ""),)"),63.0)</f>
        <v>63</v>
      </c>
      <c r="D420" s="3">
        <f>IFERROR(__xludf.DUMMYFUNCTION("""COMPUTED_VALUE"""),69.0)</f>
        <v>69</v>
      </c>
      <c r="E420" s="3">
        <f>IFERROR(__xludf.DUMMYFUNCTION("""COMPUTED_VALUE"""),7.0)</f>
        <v>7</v>
      </c>
      <c r="F420" s="3">
        <f>IFERROR(__xludf.DUMMYFUNCTION("""COMPUTED_VALUE"""),90.0)</f>
        <v>90</v>
      </c>
      <c r="G420" s="3">
        <f>IFERROR(__xludf.DUMMYFUNCTION("""COMPUTED_VALUE"""),74.0)</f>
        <v>74</v>
      </c>
      <c r="H420" s="3"/>
      <c r="I420" s="3">
        <f t="shared" ref="I420:M420" si="420">if(not(isblank(C420)),IFERROR(MATCH(VLOOKUP(C420,$A:$A,1,FALSE),$A:$A,0),),)</f>
        <v>56</v>
      </c>
      <c r="J420" s="3">
        <f t="shared" si="420"/>
        <v>65</v>
      </c>
      <c r="K420" s="3">
        <f t="shared" si="420"/>
        <v>72</v>
      </c>
      <c r="L420" s="3">
        <f t="shared" si="420"/>
        <v>18</v>
      </c>
      <c r="M420" s="3">
        <f t="shared" si="420"/>
        <v>93</v>
      </c>
      <c r="N420" s="3"/>
      <c r="O420" s="3"/>
      <c r="P420" s="3">
        <v>26.0</v>
      </c>
      <c r="Q420" s="3">
        <v>42.0</v>
      </c>
      <c r="R420" s="3">
        <v>27.0</v>
      </c>
      <c r="S420" s="3">
        <v>18.0</v>
      </c>
      <c r="T420" s="3">
        <v>54.0</v>
      </c>
      <c r="U420" s="3"/>
      <c r="V420" s="3"/>
      <c r="W420" s="3"/>
      <c r="X420" s="3"/>
      <c r="Y420" s="3"/>
      <c r="Z420" s="3"/>
      <c r="AA420" s="3"/>
      <c r="AB420" s="3"/>
      <c r="AC420" s="3"/>
      <c r="AD420" s="3">
        <f t="shared" si="3"/>
        <v>93</v>
      </c>
      <c r="AE420" s="3"/>
      <c r="AF420" s="3"/>
      <c r="AG420" s="3"/>
      <c r="AH420" s="3">
        <f t="shared" si="4"/>
        <v>54</v>
      </c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>
      <c r="A421" s="9"/>
      <c r="B421" s="4" t="s">
        <v>365</v>
      </c>
      <c r="C421" s="3">
        <f>IFERROR(__xludf.DUMMYFUNCTION("IFERROR(SPLIT(B421,"" ""),)"),17.0)</f>
        <v>17</v>
      </c>
      <c r="D421" s="3">
        <f>IFERROR(__xludf.DUMMYFUNCTION("""COMPUTED_VALUE"""),87.0)</f>
        <v>87</v>
      </c>
      <c r="E421" s="3">
        <f>IFERROR(__xludf.DUMMYFUNCTION("""COMPUTED_VALUE"""),36.0)</f>
        <v>36</v>
      </c>
      <c r="F421" s="3">
        <f>IFERROR(__xludf.DUMMYFUNCTION("""COMPUTED_VALUE"""),46.0)</f>
        <v>46</v>
      </c>
      <c r="G421" s="3">
        <f>IFERROR(__xludf.DUMMYFUNCTION("""COMPUTED_VALUE"""),16.0)</f>
        <v>16</v>
      </c>
      <c r="H421" s="3"/>
      <c r="I421" s="3">
        <f t="shared" ref="I421:M421" si="421">if(not(isblank(C421)),IFERROR(MATCH(VLOOKUP(C421,$A:$A,1,FALSE),$A:$A,0),),)</f>
        <v>43</v>
      </c>
      <c r="J421" s="3">
        <f t="shared" si="421"/>
        <v>71</v>
      </c>
      <c r="K421" s="3">
        <f t="shared" si="421"/>
        <v>15</v>
      </c>
      <c r="L421" s="3">
        <f t="shared" si="421"/>
        <v>54</v>
      </c>
      <c r="M421" s="3">
        <f t="shared" si="421"/>
        <v>90</v>
      </c>
      <c r="N421" s="3"/>
      <c r="O421" s="3"/>
      <c r="P421" s="3">
        <v>44.0</v>
      </c>
      <c r="Q421" s="3">
        <v>70.0</v>
      </c>
      <c r="R421" s="3">
        <v>61.0</v>
      </c>
      <c r="S421" s="3">
        <v>93.0</v>
      </c>
      <c r="T421" s="3">
        <v>90.0</v>
      </c>
      <c r="U421" s="3"/>
      <c r="V421" s="3"/>
      <c r="W421" s="3"/>
      <c r="X421" s="3"/>
      <c r="Y421" s="3"/>
      <c r="Z421" s="3"/>
      <c r="AA421" s="3"/>
      <c r="AB421" s="3"/>
      <c r="AC421" s="3"/>
      <c r="AD421" s="3">
        <f t="shared" si="3"/>
        <v>90</v>
      </c>
      <c r="AE421" s="3"/>
      <c r="AF421" s="3"/>
      <c r="AG421" s="3"/>
      <c r="AH421" s="3">
        <f t="shared" si="4"/>
        <v>93</v>
      </c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>
      <c r="A422" s="9"/>
      <c r="B422" s="3"/>
      <c r="C422" s="3" t="str">
        <f>IFERROR(__xludf.DUMMYFUNCTION("IFERROR(SPLIT(B422,"" ""),)"),"")</f>
        <v/>
      </c>
      <c r="D422" s="3"/>
      <c r="E422" s="3"/>
      <c r="F422" s="3"/>
      <c r="G422" s="3"/>
      <c r="H422" s="3"/>
      <c r="I422" s="3" t="str">
        <f t="shared" ref="I422:M422" si="422">if(not(isblank(C422)),IFERROR(MATCH(VLOOKUP(C422,$A:$A,1,FALSE),$A:$A,0),),)</f>
        <v/>
      </c>
      <c r="J422" s="3" t="str">
        <f t="shared" si="422"/>
        <v/>
      </c>
      <c r="K422" s="3" t="str">
        <f t="shared" si="422"/>
        <v/>
      </c>
      <c r="L422" s="3" t="str">
        <f t="shared" si="422"/>
        <v/>
      </c>
      <c r="M422" s="3" t="str">
        <f t="shared" si="422"/>
        <v/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 t="str">
        <f t="shared" si="3"/>
        <v/>
      </c>
      <c r="AE422" s="3"/>
      <c r="AF422" s="3"/>
      <c r="AG422" s="3"/>
      <c r="AH422" s="3" t="str">
        <f t="shared" si="4"/>
        <v/>
      </c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>
      <c r="A423" s="9"/>
      <c r="B423" s="4" t="s">
        <v>366</v>
      </c>
      <c r="C423" s="3">
        <f>IFERROR(__xludf.DUMMYFUNCTION("IFERROR(SPLIT(B423,"" ""),)"),67.0)</f>
        <v>67</v>
      </c>
      <c r="D423" s="3">
        <f>IFERROR(__xludf.DUMMYFUNCTION("""COMPUTED_VALUE"""),27.0)</f>
        <v>27</v>
      </c>
      <c r="E423" s="3">
        <f>IFERROR(__xludf.DUMMYFUNCTION("""COMPUTED_VALUE"""),7.0)</f>
        <v>7</v>
      </c>
      <c r="F423" s="3">
        <f>IFERROR(__xludf.DUMMYFUNCTION("""COMPUTED_VALUE"""),65.0)</f>
        <v>65</v>
      </c>
      <c r="G423" s="3">
        <f>IFERROR(__xludf.DUMMYFUNCTION("""COMPUTED_VALUE"""),73.0)</f>
        <v>73</v>
      </c>
      <c r="H423" s="3"/>
      <c r="I423" s="3">
        <f t="shared" ref="I423:M423" si="423">if(not(isblank(C423)),IFERROR(MATCH(VLOOKUP(C423,$A:$A,1,FALSE),$A:$A,0),),)</f>
        <v>73</v>
      </c>
      <c r="J423" s="3">
        <f t="shared" si="423"/>
        <v>94</v>
      </c>
      <c r="K423" s="3">
        <f t="shared" si="423"/>
        <v>72</v>
      </c>
      <c r="L423" s="3">
        <f t="shared" si="423"/>
        <v>52</v>
      </c>
      <c r="M423" s="3">
        <f t="shared" si="423"/>
        <v>3</v>
      </c>
      <c r="N423" s="3"/>
      <c r="O423" s="3"/>
      <c r="P423" s="3">
        <f t="array" ref="P423:T427">TRANSPOSE(I423:M427)</f>
        <v>73</v>
      </c>
      <c r="Q423" s="3">
        <v>7.0</v>
      </c>
      <c r="R423" s="3">
        <v>11.0</v>
      </c>
      <c r="S423" s="3">
        <v>46.0</v>
      </c>
      <c r="T423" s="3">
        <v>78.0</v>
      </c>
      <c r="U423" s="3"/>
      <c r="V423" s="3"/>
      <c r="W423" s="3"/>
      <c r="X423" s="3">
        <f t="array" ref="X423">SUM(IF(I423:M427&gt;$AP$3,C423:G427,))*$AP$4</f>
        <v>55948</v>
      </c>
      <c r="Y423" s="3"/>
      <c r="Z423" s="3"/>
      <c r="AA423" s="3"/>
      <c r="AB423" s="10">
        <f t="array" ref="AB423">SUM(IF(I423:M427&gt;$AS$3,C423:G427,))*$AS$4</f>
        <v>2408</v>
      </c>
      <c r="AC423" s="3"/>
      <c r="AD423" s="3">
        <f t="shared" si="3"/>
        <v>94</v>
      </c>
      <c r="AE423" s="3"/>
      <c r="AF423" s="3"/>
      <c r="AG423" s="3"/>
      <c r="AH423" s="3">
        <f t="shared" si="4"/>
        <v>78</v>
      </c>
      <c r="AI423" s="3"/>
      <c r="AJ423" s="3">
        <f>min(AD423:AH427)</f>
        <v>64</v>
      </c>
      <c r="AK423" s="3"/>
      <c r="AL423" s="3"/>
      <c r="AM423" s="3"/>
      <c r="AN423" s="3"/>
      <c r="AO423" s="3"/>
      <c r="AP423" s="3"/>
      <c r="AQ423" s="3"/>
      <c r="AR423" s="3"/>
      <c r="AS423" s="3"/>
    </row>
    <row r="424">
      <c r="A424" s="9"/>
      <c r="B424" s="4" t="s">
        <v>367</v>
      </c>
      <c r="C424" s="3">
        <f>IFERROR(__xludf.DUMMYFUNCTION("IFERROR(SPLIT(B424,"" ""),)"),13.0)</f>
        <v>13</v>
      </c>
      <c r="D424" s="3">
        <f>IFERROR(__xludf.DUMMYFUNCTION("""COMPUTED_VALUE"""),87.0)</f>
        <v>87</v>
      </c>
      <c r="E424" s="3">
        <f>IFERROR(__xludf.DUMMYFUNCTION("""COMPUTED_VALUE"""),16.0)</f>
        <v>16</v>
      </c>
      <c r="F424" s="3">
        <f>IFERROR(__xludf.DUMMYFUNCTION("""COMPUTED_VALUE"""),99.0)</f>
        <v>99</v>
      </c>
      <c r="G424" s="3">
        <f>IFERROR(__xludf.DUMMYFUNCTION("""COMPUTED_VALUE"""),6.0)</f>
        <v>6</v>
      </c>
      <c r="H424" s="3"/>
      <c r="I424" s="3">
        <f t="shared" ref="I424:M424" si="424">if(not(isblank(C424)),IFERROR(MATCH(VLOOKUP(C424,$A:$A,1,FALSE),$A:$A,0),),)</f>
        <v>7</v>
      </c>
      <c r="J424" s="3">
        <f t="shared" si="424"/>
        <v>71</v>
      </c>
      <c r="K424" s="3">
        <f t="shared" si="424"/>
        <v>90</v>
      </c>
      <c r="L424" s="3">
        <f t="shared" si="424"/>
        <v>9</v>
      </c>
      <c r="M424" s="3">
        <f t="shared" si="424"/>
        <v>83</v>
      </c>
      <c r="N424" s="3"/>
      <c r="O424" s="3"/>
      <c r="P424" s="3">
        <v>94.0</v>
      </c>
      <c r="Q424" s="3">
        <v>71.0</v>
      </c>
      <c r="R424" s="3">
        <v>12.0</v>
      </c>
      <c r="S424" s="3">
        <v>47.0</v>
      </c>
      <c r="T424" s="3">
        <v>39.0</v>
      </c>
      <c r="U424" s="3"/>
      <c r="V424" s="3"/>
      <c r="W424" s="3"/>
      <c r="X424" s="3"/>
      <c r="Y424" s="3"/>
      <c r="Z424" s="3"/>
      <c r="AA424" s="3"/>
      <c r="AB424" s="3"/>
      <c r="AC424" s="3"/>
      <c r="AD424" s="3">
        <f t="shared" si="3"/>
        <v>90</v>
      </c>
      <c r="AE424" s="3"/>
      <c r="AF424" s="3"/>
      <c r="AG424" s="3"/>
      <c r="AH424" s="3">
        <f t="shared" si="4"/>
        <v>94</v>
      </c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>
      <c r="A425" s="9"/>
      <c r="B425" s="4" t="s">
        <v>368</v>
      </c>
      <c r="C425" s="3">
        <f>IFERROR(__xludf.DUMMYFUNCTION("IFERROR(SPLIT(B425,"" ""),)"),33.0)</f>
        <v>33</v>
      </c>
      <c r="D425" s="3">
        <f>IFERROR(__xludf.DUMMYFUNCTION("""COMPUTED_VALUE"""),30.0)</f>
        <v>30</v>
      </c>
      <c r="E425" s="3">
        <f>IFERROR(__xludf.DUMMYFUNCTION("""COMPUTED_VALUE"""),96.0)</f>
        <v>96</v>
      </c>
      <c r="F425" s="3">
        <f>IFERROR(__xludf.DUMMYFUNCTION("""COMPUTED_VALUE"""),41.0)</f>
        <v>41</v>
      </c>
      <c r="G425" s="3">
        <f>IFERROR(__xludf.DUMMYFUNCTION("""COMPUTED_VALUE"""),23.0)</f>
        <v>23</v>
      </c>
      <c r="H425" s="3"/>
      <c r="I425" s="3">
        <f t="shared" ref="I425:M425" si="425">if(not(isblank(C425)),IFERROR(MATCH(VLOOKUP(C425,$A:$A,1,FALSE),$A:$A,0),),)</f>
        <v>11</v>
      </c>
      <c r="J425" s="3">
        <f t="shared" si="425"/>
        <v>12</v>
      </c>
      <c r="K425" s="3">
        <f t="shared" si="425"/>
        <v>84</v>
      </c>
      <c r="L425" s="3">
        <f t="shared" si="425"/>
        <v>25</v>
      </c>
      <c r="M425" s="3">
        <f t="shared" si="425"/>
        <v>28</v>
      </c>
      <c r="N425" s="3"/>
      <c r="O425" s="3"/>
      <c r="P425" s="3">
        <v>72.0</v>
      </c>
      <c r="Q425" s="3">
        <v>90.0</v>
      </c>
      <c r="R425" s="3">
        <v>84.0</v>
      </c>
      <c r="S425" s="3">
        <v>61.0</v>
      </c>
      <c r="T425" s="3">
        <v>80.0</v>
      </c>
      <c r="U425" s="3"/>
      <c r="V425" s="3"/>
      <c r="W425" s="3"/>
      <c r="X425" s="3"/>
      <c r="Y425" s="3"/>
      <c r="Z425" s="3"/>
      <c r="AA425" s="3"/>
      <c r="AB425" s="3"/>
      <c r="AC425" s="3"/>
      <c r="AD425" s="3">
        <f t="shared" si="3"/>
        <v>84</v>
      </c>
      <c r="AE425" s="3"/>
      <c r="AF425" s="3"/>
      <c r="AG425" s="3"/>
      <c r="AH425" s="3">
        <f t="shared" si="4"/>
        <v>90</v>
      </c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>
      <c r="A426" s="9"/>
      <c r="B426" s="4" t="s">
        <v>369</v>
      </c>
      <c r="C426" s="3">
        <f>IFERROR(__xludf.DUMMYFUNCTION("IFERROR(SPLIT(B426,"" ""),)"),0.0)</f>
        <v>0</v>
      </c>
      <c r="D426" s="3">
        <f>IFERROR(__xludf.DUMMYFUNCTION("""COMPUTED_VALUE"""),10.0)</f>
        <v>10</v>
      </c>
      <c r="E426" s="3">
        <f>IFERROR(__xludf.DUMMYFUNCTION("""COMPUTED_VALUE"""),9.0)</f>
        <v>9</v>
      </c>
      <c r="F426" s="3">
        <f>IFERROR(__xludf.DUMMYFUNCTION("""COMPUTED_VALUE"""),98.0)</f>
        <v>98</v>
      </c>
      <c r="G426" s="3">
        <f>IFERROR(__xludf.DUMMYFUNCTION("""COMPUTED_VALUE"""),72.0)</f>
        <v>72</v>
      </c>
      <c r="H426" s="3"/>
      <c r="I426" s="3">
        <f t="shared" ref="I426:M426" si="426">if(not(isblank(C426)),IFERROR(MATCH(VLOOKUP(C426,$A:$A,1,FALSE),$A:$A,0),),)</f>
        <v>46</v>
      </c>
      <c r="J426" s="3">
        <f t="shared" si="426"/>
        <v>47</v>
      </c>
      <c r="K426" s="3">
        <f t="shared" si="426"/>
        <v>61</v>
      </c>
      <c r="L426" s="3">
        <f t="shared" si="426"/>
        <v>64</v>
      </c>
      <c r="M426" s="3">
        <f t="shared" si="426"/>
        <v>48</v>
      </c>
      <c r="N426" s="3"/>
      <c r="O426" s="3"/>
      <c r="P426" s="3">
        <v>52.0</v>
      </c>
      <c r="Q426" s="3">
        <v>9.0</v>
      </c>
      <c r="R426" s="3">
        <v>25.0</v>
      </c>
      <c r="S426" s="3">
        <v>64.0</v>
      </c>
      <c r="T426" s="3">
        <v>59.0</v>
      </c>
      <c r="U426" s="3"/>
      <c r="V426" s="3"/>
      <c r="W426" s="3"/>
      <c r="X426" s="3"/>
      <c r="Y426" s="3"/>
      <c r="Z426" s="3"/>
      <c r="AA426" s="3"/>
      <c r="AB426" s="3"/>
      <c r="AC426" s="3"/>
      <c r="AD426" s="3">
        <f t="shared" si="3"/>
        <v>64</v>
      </c>
      <c r="AE426" s="3"/>
      <c r="AF426" s="3"/>
      <c r="AG426" s="3"/>
      <c r="AH426" s="3">
        <f t="shared" si="4"/>
        <v>64</v>
      </c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>
      <c r="A427" s="9"/>
      <c r="B427" s="4" t="s">
        <v>370</v>
      </c>
      <c r="C427" s="3">
        <f>IFERROR(__xludf.DUMMYFUNCTION("IFERROR(SPLIT(B427,"" ""),)"),53.0)</f>
        <v>53</v>
      </c>
      <c r="D427" s="3">
        <f>IFERROR(__xludf.DUMMYFUNCTION("""COMPUTED_VALUE"""),52.0)</f>
        <v>52</v>
      </c>
      <c r="E427" s="3">
        <f>IFERROR(__xludf.DUMMYFUNCTION("""COMPUTED_VALUE"""),81.0)</f>
        <v>81</v>
      </c>
      <c r="F427" s="3">
        <f>IFERROR(__xludf.DUMMYFUNCTION("""COMPUTED_VALUE"""),18.0)</f>
        <v>18</v>
      </c>
      <c r="G427" s="3">
        <f>IFERROR(__xludf.DUMMYFUNCTION("""COMPUTED_VALUE"""),24.0)</f>
        <v>24</v>
      </c>
      <c r="H427" s="3"/>
      <c r="I427" s="3">
        <f t="shared" ref="I427:M427" si="427">if(not(isblank(C427)),IFERROR(MATCH(VLOOKUP(C427,$A:$A,1,FALSE),$A:$A,0),),)</f>
        <v>78</v>
      </c>
      <c r="J427" s="3">
        <f t="shared" si="427"/>
        <v>39</v>
      </c>
      <c r="K427" s="3">
        <f t="shared" si="427"/>
        <v>80</v>
      </c>
      <c r="L427" s="3">
        <f t="shared" si="427"/>
        <v>59</v>
      </c>
      <c r="M427" s="3">
        <f t="shared" si="427"/>
        <v>58</v>
      </c>
      <c r="N427" s="3"/>
      <c r="O427" s="3"/>
      <c r="P427" s="3">
        <v>3.0</v>
      </c>
      <c r="Q427" s="3">
        <v>83.0</v>
      </c>
      <c r="R427" s="3">
        <v>28.0</v>
      </c>
      <c r="S427" s="3">
        <v>48.0</v>
      </c>
      <c r="T427" s="3">
        <v>58.0</v>
      </c>
      <c r="U427" s="3"/>
      <c r="V427" s="3"/>
      <c r="W427" s="3"/>
      <c r="X427" s="3"/>
      <c r="Y427" s="3"/>
      <c r="Z427" s="3"/>
      <c r="AA427" s="3"/>
      <c r="AB427" s="3"/>
      <c r="AC427" s="3"/>
      <c r="AD427" s="3">
        <f t="shared" si="3"/>
        <v>80</v>
      </c>
      <c r="AE427" s="3"/>
      <c r="AF427" s="3"/>
      <c r="AG427" s="3"/>
      <c r="AH427" s="3">
        <f t="shared" si="4"/>
        <v>83</v>
      </c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>
      <c r="A428" s="9"/>
      <c r="B428" s="3"/>
      <c r="C428" s="3" t="str">
        <f>IFERROR(__xludf.DUMMYFUNCTION("IFERROR(SPLIT(B428,"" ""),)"),"")</f>
        <v/>
      </c>
      <c r="D428" s="3"/>
      <c r="E428" s="3"/>
      <c r="F428" s="3"/>
      <c r="G428" s="3"/>
      <c r="H428" s="3"/>
      <c r="I428" s="3" t="str">
        <f t="shared" ref="I428:M428" si="428">if(not(isblank(C428)),IFERROR(MATCH(VLOOKUP(C428,$A:$A,1,FALSE),$A:$A,0),),)</f>
        <v/>
      </c>
      <c r="J428" s="3" t="str">
        <f t="shared" si="428"/>
        <v/>
      </c>
      <c r="K428" s="3" t="str">
        <f t="shared" si="428"/>
        <v/>
      </c>
      <c r="L428" s="3" t="str">
        <f t="shared" si="428"/>
        <v/>
      </c>
      <c r="M428" s="3" t="str">
        <f t="shared" si="428"/>
        <v/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 t="str">
        <f t="shared" si="3"/>
        <v/>
      </c>
      <c r="AE428" s="3"/>
      <c r="AF428" s="3"/>
      <c r="AG428" s="3"/>
      <c r="AH428" s="3" t="str">
        <f t="shared" si="4"/>
        <v/>
      </c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>
      <c r="A429" s="9"/>
      <c r="B429" s="4" t="s">
        <v>371</v>
      </c>
      <c r="C429" s="3">
        <f>IFERROR(__xludf.DUMMYFUNCTION("IFERROR(SPLIT(B429,"" ""),)"),49.0)</f>
        <v>49</v>
      </c>
      <c r="D429" s="3">
        <f>IFERROR(__xludf.DUMMYFUNCTION("""COMPUTED_VALUE"""),89.0)</f>
        <v>89</v>
      </c>
      <c r="E429" s="3">
        <f>IFERROR(__xludf.DUMMYFUNCTION("""COMPUTED_VALUE"""),44.0)</f>
        <v>44</v>
      </c>
      <c r="F429" s="3">
        <f>IFERROR(__xludf.DUMMYFUNCTION("""COMPUTED_VALUE"""),9.0)</f>
        <v>9</v>
      </c>
      <c r="G429" s="3">
        <f>IFERROR(__xludf.DUMMYFUNCTION("""COMPUTED_VALUE"""),35.0)</f>
        <v>35</v>
      </c>
      <c r="H429" s="3"/>
      <c r="I429" s="3">
        <f t="shared" ref="I429:M429" si="429">if(not(isblank(C429)),IFERROR(MATCH(VLOOKUP(C429,$A:$A,1,FALSE),$A:$A,0),),)</f>
        <v>81</v>
      </c>
      <c r="J429" s="3">
        <f t="shared" si="429"/>
        <v>76</v>
      </c>
      <c r="K429" s="3">
        <f t="shared" si="429"/>
        <v>22</v>
      </c>
      <c r="L429" s="3">
        <f t="shared" si="429"/>
        <v>61</v>
      </c>
      <c r="M429" s="3">
        <f t="shared" si="429"/>
        <v>6</v>
      </c>
      <c r="N429" s="3"/>
      <c r="O429" s="3"/>
      <c r="P429" s="3">
        <f t="array" ref="P429:T433">TRANSPOSE(I429:M433)</f>
        <v>81</v>
      </c>
      <c r="Q429" s="3">
        <v>35.0</v>
      </c>
      <c r="R429" s="3">
        <v>19.0</v>
      </c>
      <c r="S429" s="3">
        <v>55.0</v>
      </c>
      <c r="T429" s="3">
        <v>74.0</v>
      </c>
      <c r="U429" s="3"/>
      <c r="V429" s="3"/>
      <c r="W429" s="3"/>
      <c r="X429" s="3">
        <f t="array" ref="X429">SUM(IF(I429:M433&gt;$AP$3,C429:G433,))*$AP$4</f>
        <v>45724</v>
      </c>
      <c r="Y429" s="3"/>
      <c r="Z429" s="3"/>
      <c r="AA429" s="3"/>
      <c r="AB429" s="10">
        <f t="array" ref="AB429">SUM(IF(I429:M433&gt;$AS$3,C429:G433,))*$AS$4</f>
        <v>3304</v>
      </c>
      <c r="AC429" s="3"/>
      <c r="AD429" s="3">
        <f t="shared" si="3"/>
        <v>81</v>
      </c>
      <c r="AE429" s="3"/>
      <c r="AF429" s="3"/>
      <c r="AG429" s="3"/>
      <c r="AH429" s="3">
        <f t="shared" si="4"/>
        <v>81</v>
      </c>
      <c r="AI429" s="3"/>
      <c r="AJ429" s="3">
        <f>min(AD429:AH433)</f>
        <v>55</v>
      </c>
      <c r="AK429" s="3"/>
      <c r="AL429" s="3"/>
      <c r="AM429" s="3"/>
      <c r="AN429" s="3"/>
      <c r="AO429" s="3"/>
      <c r="AP429" s="3"/>
      <c r="AQ429" s="3"/>
      <c r="AR429" s="3"/>
      <c r="AS429" s="3"/>
    </row>
    <row r="430">
      <c r="A430" s="9"/>
      <c r="B430" s="4" t="s">
        <v>372</v>
      </c>
      <c r="C430" s="3">
        <f>IFERROR(__xludf.DUMMYFUNCTION("IFERROR(SPLIT(B430,"" ""),)"),71.0)</f>
        <v>71</v>
      </c>
      <c r="D430" s="3">
        <f>IFERROR(__xludf.DUMMYFUNCTION("""COMPUTED_VALUE"""),67.0)</f>
        <v>67</v>
      </c>
      <c r="E430" s="3">
        <f>IFERROR(__xludf.DUMMYFUNCTION("""COMPUTED_VALUE"""),21.0)</f>
        <v>21</v>
      </c>
      <c r="F430" s="3">
        <f>IFERROR(__xludf.DUMMYFUNCTION("""COMPUTED_VALUE"""),32.0)</f>
        <v>32</v>
      </c>
      <c r="G430" s="3">
        <f>IFERROR(__xludf.DUMMYFUNCTION("""COMPUTED_VALUE"""),7.0)</f>
        <v>7</v>
      </c>
      <c r="H430" s="3"/>
      <c r="I430" s="3">
        <f t="shared" ref="I430:M430" si="430">if(not(isblank(C430)),IFERROR(MATCH(VLOOKUP(C430,$A:$A,1,FALSE),$A:$A,0),),)</f>
        <v>35</v>
      </c>
      <c r="J430" s="3">
        <f t="shared" si="430"/>
        <v>73</v>
      </c>
      <c r="K430" s="3">
        <f t="shared" si="430"/>
        <v>31</v>
      </c>
      <c r="L430" s="3">
        <f t="shared" si="430"/>
        <v>91</v>
      </c>
      <c r="M430" s="3">
        <f t="shared" si="430"/>
        <v>72</v>
      </c>
      <c r="N430" s="3"/>
      <c r="O430" s="3"/>
      <c r="P430" s="3">
        <v>76.0</v>
      </c>
      <c r="Q430" s="3">
        <v>73.0</v>
      </c>
      <c r="R430" s="3">
        <v>63.0</v>
      </c>
      <c r="S430" s="3">
        <v>34.0</v>
      </c>
      <c r="T430" s="3">
        <v>94.0</v>
      </c>
      <c r="U430" s="3"/>
      <c r="V430" s="3"/>
      <c r="W430" s="3"/>
      <c r="X430" s="3"/>
      <c r="Y430" s="3"/>
      <c r="Z430" s="3"/>
      <c r="AA430" s="3"/>
      <c r="AB430" s="3"/>
      <c r="AC430" s="3"/>
      <c r="AD430" s="3">
        <f t="shared" si="3"/>
        <v>91</v>
      </c>
      <c r="AE430" s="3"/>
      <c r="AF430" s="3"/>
      <c r="AG430" s="3"/>
      <c r="AH430" s="3">
        <f t="shared" si="4"/>
        <v>94</v>
      </c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>
      <c r="A431" s="9"/>
      <c r="B431" s="4" t="s">
        <v>373</v>
      </c>
      <c r="C431" s="3">
        <f>IFERROR(__xludf.DUMMYFUNCTION("IFERROR(SPLIT(B431,"" ""),)"),55.0)</f>
        <v>55</v>
      </c>
      <c r="D431" s="3">
        <f>IFERROR(__xludf.DUMMYFUNCTION("""COMPUTED_VALUE"""),50.0)</f>
        <v>50</v>
      </c>
      <c r="E431" s="3">
        <f>IFERROR(__xludf.DUMMYFUNCTION("""COMPUTED_VALUE"""),37.0)</f>
        <v>37</v>
      </c>
      <c r="F431" s="3">
        <f>IFERROR(__xludf.DUMMYFUNCTION("""COMPUTED_VALUE"""),34.0)</f>
        <v>34</v>
      </c>
      <c r="G431" s="3">
        <f>IFERROR(__xludf.DUMMYFUNCTION("""COMPUTED_VALUE"""),64.0)</f>
        <v>64</v>
      </c>
      <c r="H431" s="3"/>
      <c r="I431" s="3">
        <f t="shared" ref="I431:M431" si="431">if(not(isblank(C431)),IFERROR(MATCH(VLOOKUP(C431,$A:$A,1,FALSE),$A:$A,0),),)</f>
        <v>19</v>
      </c>
      <c r="J431" s="3">
        <f t="shared" si="431"/>
        <v>63</v>
      </c>
      <c r="K431" s="3">
        <f t="shared" si="431"/>
        <v>23</v>
      </c>
      <c r="L431" s="3">
        <f t="shared" si="431"/>
        <v>36</v>
      </c>
      <c r="M431" s="3">
        <f t="shared" si="431"/>
        <v>51</v>
      </c>
      <c r="N431" s="3"/>
      <c r="O431" s="3"/>
      <c r="P431" s="3">
        <v>22.0</v>
      </c>
      <c r="Q431" s="3">
        <v>31.0</v>
      </c>
      <c r="R431" s="3">
        <v>23.0</v>
      </c>
      <c r="S431" s="3">
        <v>14.0</v>
      </c>
      <c r="T431" s="3">
        <v>80.0</v>
      </c>
      <c r="U431" s="3"/>
      <c r="V431" s="3"/>
      <c r="W431" s="3"/>
      <c r="X431" s="3"/>
      <c r="Y431" s="3"/>
      <c r="Z431" s="3"/>
      <c r="AA431" s="3"/>
      <c r="AB431" s="3"/>
      <c r="AC431" s="3"/>
      <c r="AD431" s="3">
        <f t="shared" si="3"/>
        <v>63</v>
      </c>
      <c r="AE431" s="3"/>
      <c r="AF431" s="3"/>
      <c r="AG431" s="3"/>
      <c r="AH431" s="3">
        <f t="shared" si="4"/>
        <v>80</v>
      </c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>
      <c r="A432" s="9"/>
      <c r="B432" s="4" t="s">
        <v>374</v>
      </c>
      <c r="C432" s="3">
        <f>IFERROR(__xludf.DUMMYFUNCTION("IFERROR(SPLIT(B432,"" ""),)"),31.0)</f>
        <v>31</v>
      </c>
      <c r="D432" s="3">
        <f>IFERROR(__xludf.DUMMYFUNCTION("""COMPUTED_VALUE"""),8.0)</f>
        <v>8</v>
      </c>
      <c r="E432" s="3">
        <f>IFERROR(__xludf.DUMMYFUNCTION("""COMPUTED_VALUE"""),1.0)</f>
        <v>1</v>
      </c>
      <c r="F432" s="3">
        <f>IFERROR(__xludf.DUMMYFUNCTION("""COMPUTED_VALUE"""),17.0)</f>
        <v>17</v>
      </c>
      <c r="G432" s="3">
        <f>IFERROR(__xludf.DUMMYFUNCTION("""COMPUTED_VALUE"""),73.0)</f>
        <v>73</v>
      </c>
      <c r="H432" s="3"/>
      <c r="I432" s="3">
        <f t="shared" ref="I432:M432" si="432">if(not(isblank(C432)),IFERROR(MATCH(VLOOKUP(C432,$A:$A,1,FALSE),$A:$A,0),),)</f>
        <v>55</v>
      </c>
      <c r="J432" s="3">
        <f t="shared" si="432"/>
        <v>34</v>
      </c>
      <c r="K432" s="3">
        <f t="shared" si="432"/>
        <v>14</v>
      </c>
      <c r="L432" s="3">
        <f t="shared" si="432"/>
        <v>43</v>
      </c>
      <c r="M432" s="3">
        <f t="shared" si="432"/>
        <v>3</v>
      </c>
      <c r="N432" s="3"/>
      <c r="O432" s="3"/>
      <c r="P432" s="3">
        <v>61.0</v>
      </c>
      <c r="Q432" s="3">
        <v>91.0</v>
      </c>
      <c r="R432" s="3">
        <v>36.0</v>
      </c>
      <c r="S432" s="3">
        <v>43.0</v>
      </c>
      <c r="T432" s="3">
        <v>41.0</v>
      </c>
      <c r="U432" s="3"/>
      <c r="V432" s="3"/>
      <c r="W432" s="3"/>
      <c r="X432" s="3"/>
      <c r="Y432" s="3"/>
      <c r="Z432" s="3"/>
      <c r="AA432" s="3"/>
      <c r="AB432" s="3"/>
      <c r="AC432" s="3"/>
      <c r="AD432" s="3">
        <f t="shared" si="3"/>
        <v>55</v>
      </c>
      <c r="AE432" s="3"/>
      <c r="AF432" s="3"/>
      <c r="AG432" s="3"/>
      <c r="AH432" s="3">
        <f t="shared" si="4"/>
        <v>91</v>
      </c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>
      <c r="A433" s="9"/>
      <c r="B433" s="4" t="s">
        <v>375</v>
      </c>
      <c r="C433" s="3">
        <f>IFERROR(__xludf.DUMMYFUNCTION("IFERROR(SPLIT(B433,"" ""),)"),48.0)</f>
        <v>48</v>
      </c>
      <c r="D433" s="3">
        <f>IFERROR(__xludf.DUMMYFUNCTION("""COMPUTED_VALUE"""),27.0)</f>
        <v>27</v>
      </c>
      <c r="E433" s="3">
        <f>IFERROR(__xludf.DUMMYFUNCTION("""COMPUTED_VALUE"""),81.0)</f>
        <v>81</v>
      </c>
      <c r="F433" s="3">
        <f>IFERROR(__xludf.DUMMYFUNCTION("""COMPUTED_VALUE"""),39.0)</f>
        <v>39</v>
      </c>
      <c r="G433" s="3">
        <f>IFERROR(__xludf.DUMMYFUNCTION("""COMPUTED_VALUE"""),0.0)</f>
        <v>0</v>
      </c>
      <c r="H433" s="3"/>
      <c r="I433" s="3">
        <f t="shared" ref="I433:M433" si="433">if(not(isblank(C433)),IFERROR(MATCH(VLOOKUP(C433,$A:$A,1,FALSE),$A:$A,0),),)</f>
        <v>74</v>
      </c>
      <c r="J433" s="3">
        <f t="shared" si="433"/>
        <v>94</v>
      </c>
      <c r="K433" s="3">
        <f t="shared" si="433"/>
        <v>80</v>
      </c>
      <c r="L433" s="3">
        <f t="shared" si="433"/>
        <v>41</v>
      </c>
      <c r="M433" s="3">
        <f t="shared" si="433"/>
        <v>46</v>
      </c>
      <c r="N433" s="3"/>
      <c r="O433" s="3"/>
      <c r="P433" s="3">
        <v>6.0</v>
      </c>
      <c r="Q433" s="3">
        <v>72.0</v>
      </c>
      <c r="R433" s="3">
        <v>51.0</v>
      </c>
      <c r="S433" s="3">
        <v>3.0</v>
      </c>
      <c r="T433" s="3">
        <v>46.0</v>
      </c>
      <c r="U433" s="3"/>
      <c r="V433" s="3"/>
      <c r="W433" s="3"/>
      <c r="X433" s="3"/>
      <c r="Y433" s="3"/>
      <c r="Z433" s="3"/>
      <c r="AA433" s="3"/>
      <c r="AB433" s="3"/>
      <c r="AC433" s="3"/>
      <c r="AD433" s="3">
        <f t="shared" si="3"/>
        <v>94</v>
      </c>
      <c r="AE433" s="3"/>
      <c r="AF433" s="3"/>
      <c r="AG433" s="3"/>
      <c r="AH433" s="3">
        <f t="shared" si="4"/>
        <v>72</v>
      </c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>
      <c r="A434" s="9"/>
      <c r="B434" s="3"/>
      <c r="C434" s="3" t="str">
        <f>IFERROR(__xludf.DUMMYFUNCTION("IFERROR(SPLIT(B434,"" ""),)"),"")</f>
        <v/>
      </c>
      <c r="D434" s="3"/>
      <c r="E434" s="3"/>
      <c r="F434" s="3"/>
      <c r="G434" s="3"/>
      <c r="H434" s="3"/>
      <c r="I434" s="3" t="str">
        <f t="shared" ref="I434:M434" si="434">if(not(isblank(C434)),IFERROR(MATCH(VLOOKUP(C434,$A:$A,1,FALSE),$A:$A,0),),)</f>
        <v/>
      </c>
      <c r="J434" s="3" t="str">
        <f t="shared" si="434"/>
        <v/>
      </c>
      <c r="K434" s="3" t="str">
        <f t="shared" si="434"/>
        <v/>
      </c>
      <c r="L434" s="3" t="str">
        <f t="shared" si="434"/>
        <v/>
      </c>
      <c r="M434" s="3" t="str">
        <f t="shared" si="434"/>
        <v/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 t="str">
        <f t="shared" si="3"/>
        <v/>
      </c>
      <c r="AE434" s="3"/>
      <c r="AF434" s="3"/>
      <c r="AG434" s="3"/>
      <c r="AH434" s="3" t="str">
        <f t="shared" si="4"/>
        <v/>
      </c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>
      <c r="A435" s="9"/>
      <c r="B435" s="4" t="s">
        <v>376</v>
      </c>
      <c r="C435" s="3">
        <f>IFERROR(__xludf.DUMMYFUNCTION("IFERROR(SPLIT(B435,"" ""),)"),81.0)</f>
        <v>81</v>
      </c>
      <c r="D435" s="3">
        <f>IFERROR(__xludf.DUMMYFUNCTION("""COMPUTED_VALUE"""),40.0)</f>
        <v>40</v>
      </c>
      <c r="E435" s="3">
        <f>IFERROR(__xludf.DUMMYFUNCTION("""COMPUTED_VALUE"""),50.0)</f>
        <v>50</v>
      </c>
      <c r="F435" s="3">
        <f>IFERROR(__xludf.DUMMYFUNCTION("""COMPUTED_VALUE"""),48.0)</f>
        <v>48</v>
      </c>
      <c r="G435" s="3">
        <f>IFERROR(__xludf.DUMMYFUNCTION("""COMPUTED_VALUE"""),47.0)</f>
        <v>47</v>
      </c>
      <c r="H435" s="3"/>
      <c r="I435" s="3">
        <f t="shared" ref="I435:M435" si="435">if(not(isblank(C435)),IFERROR(MATCH(VLOOKUP(C435,$A:$A,1,FALSE),$A:$A,0),),)</f>
        <v>80</v>
      </c>
      <c r="J435" s="3">
        <f t="shared" si="435"/>
        <v>8</v>
      </c>
      <c r="K435" s="3">
        <f t="shared" si="435"/>
        <v>63</v>
      </c>
      <c r="L435" s="3">
        <f t="shared" si="435"/>
        <v>74</v>
      </c>
      <c r="M435" s="3">
        <f t="shared" si="435"/>
        <v>26</v>
      </c>
      <c r="N435" s="3"/>
      <c r="O435" s="3"/>
      <c r="P435" s="3">
        <f t="array" ref="P435:T439">TRANSPOSE(I435:M439)</f>
        <v>80</v>
      </c>
      <c r="Q435" s="3">
        <v>11.0</v>
      </c>
      <c r="R435" s="3">
        <v>24.0</v>
      </c>
      <c r="S435" s="3">
        <v>29.0</v>
      </c>
      <c r="T435" s="3">
        <v>46.0</v>
      </c>
      <c r="U435" s="3"/>
      <c r="V435" s="3"/>
      <c r="W435" s="3"/>
      <c r="X435" s="3">
        <f t="array" ref="X435">SUM(IF(I435:M439&gt;$AP$3,C435:G439,))*$AP$4</f>
        <v>46363</v>
      </c>
      <c r="Y435" s="3"/>
      <c r="Z435" s="3"/>
      <c r="AA435" s="3"/>
      <c r="AB435" s="10">
        <f t="array" ref="AB435">SUM(IF(I435:M439&gt;$AS$3,C435:G439,))*$AS$4</f>
        <v>7336</v>
      </c>
      <c r="AC435" s="3"/>
      <c r="AD435" s="3">
        <f t="shared" si="3"/>
        <v>80</v>
      </c>
      <c r="AE435" s="3"/>
      <c r="AF435" s="3"/>
      <c r="AG435" s="3"/>
      <c r="AH435" s="3">
        <f t="shared" si="4"/>
        <v>80</v>
      </c>
      <c r="AI435" s="3"/>
      <c r="AJ435" s="3">
        <f>min(AD435:AH439)</f>
        <v>79</v>
      </c>
      <c r="AK435" s="3"/>
      <c r="AL435" s="3"/>
      <c r="AM435" s="3"/>
      <c r="AN435" s="3"/>
      <c r="AO435" s="3"/>
      <c r="AP435" s="3"/>
      <c r="AQ435" s="3"/>
      <c r="AR435" s="3"/>
      <c r="AS435" s="3"/>
    </row>
    <row r="436">
      <c r="A436" s="9"/>
      <c r="B436" s="4" t="s">
        <v>377</v>
      </c>
      <c r="C436" s="3">
        <f>IFERROR(__xludf.DUMMYFUNCTION("IFERROR(SPLIT(B436,"" ""),)"),33.0)</f>
        <v>33</v>
      </c>
      <c r="D436" s="3">
        <f>IFERROR(__xludf.DUMMYFUNCTION("""COMPUTED_VALUE"""),14.0)</f>
        <v>14</v>
      </c>
      <c r="E436" s="3">
        <f>IFERROR(__xludf.DUMMYFUNCTION("""COMPUTED_VALUE"""),76.0)</f>
        <v>76</v>
      </c>
      <c r="F436" s="3">
        <f>IFERROR(__xludf.DUMMYFUNCTION("""COMPUTED_VALUE"""),56.0)</f>
        <v>56</v>
      </c>
      <c r="G436" s="3">
        <f>IFERROR(__xludf.DUMMYFUNCTION("""COMPUTED_VALUE"""),25.0)</f>
        <v>25</v>
      </c>
      <c r="H436" s="3"/>
      <c r="I436" s="3">
        <f t="shared" ref="I436:M436" si="436">if(not(isblank(C436)),IFERROR(MATCH(VLOOKUP(C436,$A:$A,1,FALSE),$A:$A,0),),)</f>
        <v>11</v>
      </c>
      <c r="J436" s="3">
        <f t="shared" si="436"/>
        <v>101</v>
      </c>
      <c r="K436" s="3">
        <f t="shared" si="436"/>
        <v>33</v>
      </c>
      <c r="L436" s="3">
        <f t="shared" si="436"/>
        <v>86</v>
      </c>
      <c r="M436" s="3">
        <f t="shared" si="436"/>
        <v>20</v>
      </c>
      <c r="N436" s="3"/>
      <c r="O436" s="3"/>
      <c r="P436" s="3">
        <v>8.0</v>
      </c>
      <c r="Q436" s="3">
        <v>101.0</v>
      </c>
      <c r="R436" s="3">
        <v>16.0</v>
      </c>
      <c r="S436" s="3">
        <v>22.0</v>
      </c>
      <c r="T436" s="3">
        <v>93.0</v>
      </c>
      <c r="U436" s="3"/>
      <c r="V436" s="3"/>
      <c r="W436" s="3"/>
      <c r="X436" s="3"/>
      <c r="Y436" s="3"/>
      <c r="Z436" s="3"/>
      <c r="AA436" s="3"/>
      <c r="AB436" s="3"/>
      <c r="AC436" s="3"/>
      <c r="AD436" s="3">
        <f t="shared" si="3"/>
        <v>101</v>
      </c>
      <c r="AE436" s="3"/>
      <c r="AF436" s="3"/>
      <c r="AG436" s="3"/>
      <c r="AH436" s="3">
        <f t="shared" si="4"/>
        <v>101</v>
      </c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>
      <c r="A437" s="9"/>
      <c r="B437" s="4" t="s">
        <v>378</v>
      </c>
      <c r="C437" s="3">
        <f>IFERROR(__xludf.DUMMYFUNCTION("IFERROR(SPLIT(B437,"" ""),)"),62.0)</f>
        <v>62</v>
      </c>
      <c r="D437" s="3">
        <f>IFERROR(__xludf.DUMMYFUNCTION("""COMPUTED_VALUE"""),93.0)</f>
        <v>93</v>
      </c>
      <c r="E437" s="3">
        <f>IFERROR(__xludf.DUMMYFUNCTION("""COMPUTED_VALUE"""),57.0)</f>
        <v>57</v>
      </c>
      <c r="F437" s="3">
        <f>IFERROR(__xludf.DUMMYFUNCTION("""COMPUTED_VALUE"""),78.0)</f>
        <v>78</v>
      </c>
      <c r="G437" s="3">
        <f>IFERROR(__xludf.DUMMYFUNCTION("""COMPUTED_VALUE"""),85.0)</f>
        <v>85</v>
      </c>
      <c r="H437" s="3"/>
      <c r="I437" s="3">
        <f t="shared" ref="I437:M437" si="437">if(not(isblank(C437)),IFERROR(MATCH(VLOOKUP(C437,$A:$A,1,FALSE),$A:$A,0),),)</f>
        <v>24</v>
      </c>
      <c r="J437" s="3">
        <f t="shared" si="437"/>
        <v>16</v>
      </c>
      <c r="K437" s="3">
        <f t="shared" si="437"/>
        <v>42</v>
      </c>
      <c r="L437" s="3">
        <f t="shared" si="437"/>
        <v>67</v>
      </c>
      <c r="M437" s="3">
        <f t="shared" si="437"/>
        <v>79</v>
      </c>
      <c r="N437" s="3"/>
      <c r="O437" s="3"/>
      <c r="P437" s="3">
        <v>63.0</v>
      </c>
      <c r="Q437" s="3">
        <v>33.0</v>
      </c>
      <c r="R437" s="3">
        <v>42.0</v>
      </c>
      <c r="S437" s="3">
        <v>44.0</v>
      </c>
      <c r="T437" s="3">
        <v>94.0</v>
      </c>
      <c r="U437" s="3"/>
      <c r="V437" s="3"/>
      <c r="W437" s="3"/>
      <c r="X437" s="3"/>
      <c r="Y437" s="3"/>
      <c r="Z437" s="3"/>
      <c r="AA437" s="3"/>
      <c r="AB437" s="3"/>
      <c r="AC437" s="3"/>
      <c r="AD437" s="3">
        <f t="shared" si="3"/>
        <v>79</v>
      </c>
      <c r="AE437" s="3"/>
      <c r="AF437" s="3"/>
      <c r="AG437" s="3"/>
      <c r="AH437" s="3">
        <f t="shared" si="4"/>
        <v>94</v>
      </c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>
      <c r="A438" s="9"/>
      <c r="B438" s="4" t="s">
        <v>379</v>
      </c>
      <c r="C438" s="3">
        <f>IFERROR(__xludf.DUMMYFUNCTION("IFERROR(SPLIT(B438,"" ""),)"),51.0)</f>
        <v>51</v>
      </c>
      <c r="D438" s="3">
        <f>IFERROR(__xludf.DUMMYFUNCTION("""COMPUTED_VALUE"""),44.0)</f>
        <v>44</v>
      </c>
      <c r="E438" s="3">
        <f>IFERROR(__xludf.DUMMYFUNCTION("""COMPUTED_VALUE"""),2.0)</f>
        <v>2</v>
      </c>
      <c r="F438" s="3">
        <f>IFERROR(__xludf.DUMMYFUNCTION("""COMPUTED_VALUE"""),43.0)</f>
        <v>43</v>
      </c>
      <c r="G438" s="3">
        <f>IFERROR(__xludf.DUMMYFUNCTION("""COMPUTED_VALUE"""),16.0)</f>
        <v>16</v>
      </c>
      <c r="H438" s="3"/>
      <c r="I438" s="3">
        <f t="shared" ref="I438:M438" si="438">if(not(isblank(C438)),IFERROR(MATCH(VLOOKUP(C438,$A:$A,1,FALSE),$A:$A,0),),)</f>
        <v>29</v>
      </c>
      <c r="J438" s="3">
        <f t="shared" si="438"/>
        <v>22</v>
      </c>
      <c r="K438" s="3">
        <f t="shared" si="438"/>
        <v>44</v>
      </c>
      <c r="L438" s="3">
        <f t="shared" si="438"/>
        <v>69</v>
      </c>
      <c r="M438" s="3">
        <f t="shared" si="438"/>
        <v>90</v>
      </c>
      <c r="N438" s="3"/>
      <c r="O438" s="3"/>
      <c r="P438" s="3">
        <v>74.0</v>
      </c>
      <c r="Q438" s="3">
        <v>86.0</v>
      </c>
      <c r="R438" s="3">
        <v>67.0</v>
      </c>
      <c r="S438" s="3">
        <v>69.0</v>
      </c>
      <c r="T438" s="3">
        <v>32.0</v>
      </c>
      <c r="U438" s="3"/>
      <c r="V438" s="3"/>
      <c r="W438" s="3"/>
      <c r="X438" s="3"/>
      <c r="Y438" s="3"/>
      <c r="Z438" s="3"/>
      <c r="AA438" s="3"/>
      <c r="AB438" s="3"/>
      <c r="AC438" s="3"/>
      <c r="AD438" s="3">
        <f t="shared" si="3"/>
        <v>90</v>
      </c>
      <c r="AE438" s="3"/>
      <c r="AF438" s="3"/>
      <c r="AG438" s="3"/>
      <c r="AH438" s="3">
        <f t="shared" si="4"/>
        <v>86</v>
      </c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>
      <c r="A439" s="9"/>
      <c r="B439" s="4" t="s">
        <v>380</v>
      </c>
      <c r="C439" s="3">
        <f>IFERROR(__xludf.DUMMYFUNCTION("IFERROR(SPLIT(B439,"" ""),)"),0.0)</f>
        <v>0</v>
      </c>
      <c r="D439" s="3">
        <f>IFERROR(__xludf.DUMMYFUNCTION("""COMPUTED_VALUE"""),74.0)</f>
        <v>74</v>
      </c>
      <c r="E439" s="3">
        <f>IFERROR(__xludf.DUMMYFUNCTION("""COMPUTED_VALUE"""),27.0)</f>
        <v>27</v>
      </c>
      <c r="F439" s="3">
        <f>IFERROR(__xludf.DUMMYFUNCTION("""COMPUTED_VALUE"""),20.0)</f>
        <v>20</v>
      </c>
      <c r="G439" s="3">
        <f>IFERROR(__xludf.DUMMYFUNCTION("""COMPUTED_VALUE"""),22.0)</f>
        <v>22</v>
      </c>
      <c r="H439" s="3"/>
      <c r="I439" s="3">
        <f t="shared" ref="I439:M439" si="439">if(not(isblank(C439)),IFERROR(MATCH(VLOOKUP(C439,$A:$A,1,FALSE),$A:$A,0),),)</f>
        <v>46</v>
      </c>
      <c r="J439" s="3">
        <f t="shared" si="439"/>
        <v>93</v>
      </c>
      <c r="K439" s="3">
        <f t="shared" si="439"/>
        <v>94</v>
      </c>
      <c r="L439" s="3">
        <f t="shared" si="439"/>
        <v>32</v>
      </c>
      <c r="M439" s="3">
        <f t="shared" si="439"/>
        <v>40</v>
      </c>
      <c r="N439" s="3"/>
      <c r="O439" s="3"/>
      <c r="P439" s="3">
        <v>26.0</v>
      </c>
      <c r="Q439" s="3">
        <v>20.0</v>
      </c>
      <c r="R439" s="3">
        <v>79.0</v>
      </c>
      <c r="S439" s="3">
        <v>90.0</v>
      </c>
      <c r="T439" s="3">
        <v>40.0</v>
      </c>
      <c r="U439" s="3"/>
      <c r="V439" s="3"/>
      <c r="W439" s="3"/>
      <c r="X439" s="3"/>
      <c r="Y439" s="3"/>
      <c r="Z439" s="3"/>
      <c r="AA439" s="3"/>
      <c r="AB439" s="3"/>
      <c r="AC439" s="3"/>
      <c r="AD439" s="3">
        <f t="shared" si="3"/>
        <v>94</v>
      </c>
      <c r="AE439" s="3"/>
      <c r="AF439" s="3"/>
      <c r="AG439" s="3"/>
      <c r="AH439" s="3">
        <f t="shared" si="4"/>
        <v>90</v>
      </c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>
      <c r="A440" s="9"/>
      <c r="B440" s="3"/>
      <c r="C440" s="3" t="str">
        <f>IFERROR(__xludf.DUMMYFUNCTION("IFERROR(SPLIT(B440,"" ""),)"),"")</f>
        <v/>
      </c>
      <c r="D440" s="3"/>
      <c r="E440" s="3"/>
      <c r="F440" s="3"/>
      <c r="G440" s="3"/>
      <c r="H440" s="3"/>
      <c r="I440" s="3" t="str">
        <f t="shared" ref="I440:M440" si="440">if(not(isblank(C440)),IFERROR(MATCH(VLOOKUP(C440,$A:$A,1,FALSE),$A:$A,0),),)</f>
        <v/>
      </c>
      <c r="J440" s="3" t="str">
        <f t="shared" si="440"/>
        <v/>
      </c>
      <c r="K440" s="3" t="str">
        <f t="shared" si="440"/>
        <v/>
      </c>
      <c r="L440" s="3" t="str">
        <f t="shared" si="440"/>
        <v/>
      </c>
      <c r="M440" s="3" t="str">
        <f t="shared" si="440"/>
        <v/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 t="str">
        <f t="shared" si="3"/>
        <v/>
      </c>
      <c r="AE440" s="3"/>
      <c r="AF440" s="3"/>
      <c r="AG440" s="3"/>
      <c r="AH440" s="3" t="str">
        <f t="shared" si="4"/>
        <v/>
      </c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>
      <c r="A441" s="9"/>
      <c r="B441" s="4" t="s">
        <v>381</v>
      </c>
      <c r="C441" s="3">
        <f>IFERROR(__xludf.DUMMYFUNCTION("IFERROR(SPLIT(B441,"" ""),)"),96.0)</f>
        <v>96</v>
      </c>
      <c r="D441" s="3">
        <f>IFERROR(__xludf.DUMMYFUNCTION("""COMPUTED_VALUE"""),30.0)</f>
        <v>30</v>
      </c>
      <c r="E441" s="3">
        <f>IFERROR(__xludf.DUMMYFUNCTION("""COMPUTED_VALUE"""),47.0)</f>
        <v>47</v>
      </c>
      <c r="F441" s="3">
        <f>IFERROR(__xludf.DUMMYFUNCTION("""COMPUTED_VALUE"""),33.0)</f>
        <v>33</v>
      </c>
      <c r="G441" s="3">
        <f>IFERROR(__xludf.DUMMYFUNCTION("""COMPUTED_VALUE"""),57.0)</f>
        <v>57</v>
      </c>
      <c r="H441" s="3"/>
      <c r="I441" s="3">
        <f t="shared" ref="I441:M441" si="441">if(not(isblank(C441)),IFERROR(MATCH(VLOOKUP(C441,$A:$A,1,FALSE),$A:$A,0),),)</f>
        <v>84</v>
      </c>
      <c r="J441" s="3">
        <f t="shared" si="441"/>
        <v>12</v>
      </c>
      <c r="K441" s="3">
        <f t="shared" si="441"/>
        <v>26</v>
      </c>
      <c r="L441" s="3">
        <f t="shared" si="441"/>
        <v>11</v>
      </c>
      <c r="M441" s="3">
        <f t="shared" si="441"/>
        <v>42</v>
      </c>
      <c r="N441" s="3"/>
      <c r="O441" s="3"/>
      <c r="P441" s="3">
        <f t="array" ref="P441:T445">TRANSPOSE(I441:M445)</f>
        <v>84</v>
      </c>
      <c r="Q441" s="3">
        <v>57.0</v>
      </c>
      <c r="R441" s="3">
        <v>32.0</v>
      </c>
      <c r="S441" s="3">
        <v>83.0</v>
      </c>
      <c r="T441" s="3">
        <v>48.0</v>
      </c>
      <c r="U441" s="3"/>
      <c r="V441" s="3"/>
      <c r="W441" s="3"/>
      <c r="X441" s="3">
        <f t="array" ref="X441">SUM(IF(I441:M445&gt;$AP$3,C441:G445,))*$AP$4</f>
        <v>56871</v>
      </c>
      <c r="Y441" s="3"/>
      <c r="Z441" s="3"/>
      <c r="AA441" s="3"/>
      <c r="AB441" s="10">
        <f t="array" ref="AB441">SUM(IF(I441:M445&gt;$AS$3,C441:G445,))*$AS$4</f>
        <v>12656</v>
      </c>
      <c r="AC441" s="3"/>
      <c r="AD441" s="3">
        <f t="shared" si="3"/>
        <v>84</v>
      </c>
      <c r="AE441" s="3"/>
      <c r="AF441" s="3"/>
      <c r="AG441" s="3"/>
      <c r="AH441" s="3">
        <f t="shared" si="4"/>
        <v>84</v>
      </c>
      <c r="AI441" s="3"/>
      <c r="AJ441" s="3">
        <f>min(AD441:AH445)</f>
        <v>55</v>
      </c>
      <c r="AK441" s="3"/>
      <c r="AL441" s="3"/>
      <c r="AM441" s="3"/>
      <c r="AN441" s="3"/>
      <c r="AO441" s="3"/>
      <c r="AP441" s="3"/>
      <c r="AQ441" s="3"/>
      <c r="AR441" s="3"/>
      <c r="AS441" s="3"/>
    </row>
    <row r="442">
      <c r="A442" s="9"/>
      <c r="B442" s="4" t="s">
        <v>382</v>
      </c>
      <c r="C442" s="3">
        <f>IFERROR(__xludf.DUMMYFUNCTION("IFERROR(SPLIT(B442,"" ""),)"),91.0)</f>
        <v>91</v>
      </c>
      <c r="D442" s="3">
        <f>IFERROR(__xludf.DUMMYFUNCTION("""COMPUTED_VALUE"""),70.0)</f>
        <v>70</v>
      </c>
      <c r="E442" s="3">
        <f>IFERROR(__xludf.DUMMYFUNCTION("""COMPUTED_VALUE"""),31.0)</f>
        <v>31</v>
      </c>
      <c r="F442" s="3">
        <f>IFERROR(__xludf.DUMMYFUNCTION("""COMPUTED_VALUE"""),45.0)</f>
        <v>45</v>
      </c>
      <c r="G442" s="3">
        <f>IFERROR(__xludf.DUMMYFUNCTION("""COMPUTED_VALUE"""),84.0)</f>
        <v>84</v>
      </c>
      <c r="H442" s="3"/>
      <c r="I442" s="3">
        <f t="shared" ref="I442:M442" si="442">if(not(isblank(C442)),IFERROR(MATCH(VLOOKUP(C442,$A:$A,1,FALSE),$A:$A,0),),)</f>
        <v>57</v>
      </c>
      <c r="J442" s="3">
        <f t="shared" si="442"/>
        <v>92</v>
      </c>
      <c r="K442" s="3">
        <f t="shared" si="442"/>
        <v>55</v>
      </c>
      <c r="L442" s="3">
        <f t="shared" si="442"/>
        <v>97</v>
      </c>
      <c r="M442" s="3">
        <f t="shared" si="442"/>
        <v>95</v>
      </c>
      <c r="N442" s="3"/>
      <c r="O442" s="3"/>
      <c r="P442" s="3">
        <v>12.0</v>
      </c>
      <c r="Q442" s="3">
        <v>92.0</v>
      </c>
      <c r="R442" s="3">
        <v>7.0</v>
      </c>
      <c r="S442" s="3">
        <v>78.0</v>
      </c>
      <c r="T442" s="3">
        <v>94.0</v>
      </c>
      <c r="U442" s="3"/>
      <c r="V442" s="3"/>
      <c r="W442" s="3"/>
      <c r="X442" s="3"/>
      <c r="Y442" s="3"/>
      <c r="Z442" s="3"/>
      <c r="AA442" s="3"/>
      <c r="AB442" s="3"/>
      <c r="AC442" s="3"/>
      <c r="AD442" s="3">
        <f t="shared" si="3"/>
        <v>97</v>
      </c>
      <c r="AE442" s="3"/>
      <c r="AF442" s="3"/>
      <c r="AG442" s="3"/>
      <c r="AH442" s="3">
        <f t="shared" si="4"/>
        <v>94</v>
      </c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>
      <c r="A443" s="9"/>
      <c r="B443" s="4" t="s">
        <v>383</v>
      </c>
      <c r="C443" s="3">
        <f>IFERROR(__xludf.DUMMYFUNCTION("IFERROR(SPLIT(B443,"" ""),)"),20.0)</f>
        <v>20</v>
      </c>
      <c r="D443" s="3">
        <f>IFERROR(__xludf.DUMMYFUNCTION("""COMPUTED_VALUE"""),13.0)</f>
        <v>13</v>
      </c>
      <c r="E443" s="3">
        <f>IFERROR(__xludf.DUMMYFUNCTION("""COMPUTED_VALUE"""),2.0)</f>
        <v>2</v>
      </c>
      <c r="F443" s="3">
        <f>IFERROR(__xludf.DUMMYFUNCTION("""COMPUTED_VALUE"""),36.0)</f>
        <v>36</v>
      </c>
      <c r="G443" s="3">
        <f>IFERROR(__xludf.DUMMYFUNCTION("""COMPUTED_VALUE"""),28.0)</f>
        <v>28</v>
      </c>
      <c r="H443" s="3"/>
      <c r="I443" s="3">
        <f t="shared" ref="I443:M443" si="443">if(not(isblank(C443)),IFERROR(MATCH(VLOOKUP(C443,$A:$A,1,FALSE),$A:$A,0),),)</f>
        <v>32</v>
      </c>
      <c r="J443" s="3">
        <f t="shared" si="443"/>
        <v>7</v>
      </c>
      <c r="K443" s="3">
        <f t="shared" si="443"/>
        <v>44</v>
      </c>
      <c r="L443" s="3">
        <f t="shared" si="443"/>
        <v>15</v>
      </c>
      <c r="M443" s="3">
        <f t="shared" si="443"/>
        <v>75</v>
      </c>
      <c r="N443" s="3"/>
      <c r="O443" s="3"/>
      <c r="P443" s="3">
        <v>26.0</v>
      </c>
      <c r="Q443" s="3">
        <v>55.0</v>
      </c>
      <c r="R443" s="3">
        <v>44.0</v>
      </c>
      <c r="S443" s="3">
        <v>19.0</v>
      </c>
      <c r="T443" s="3">
        <v>22.0</v>
      </c>
      <c r="U443" s="3"/>
      <c r="V443" s="3"/>
      <c r="W443" s="3"/>
      <c r="X443" s="3"/>
      <c r="Y443" s="3"/>
      <c r="Z443" s="3"/>
      <c r="AA443" s="3"/>
      <c r="AB443" s="3"/>
      <c r="AC443" s="3"/>
      <c r="AD443" s="3">
        <f t="shared" si="3"/>
        <v>75</v>
      </c>
      <c r="AE443" s="3"/>
      <c r="AF443" s="3"/>
      <c r="AG443" s="3"/>
      <c r="AH443" s="3">
        <f t="shared" si="4"/>
        <v>55</v>
      </c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>
      <c r="A444" s="9"/>
      <c r="B444" s="4" t="s">
        <v>384</v>
      </c>
      <c r="C444" s="3">
        <f>IFERROR(__xludf.DUMMYFUNCTION("IFERROR(SPLIT(B444,"" ""),)"),6.0)</f>
        <v>6</v>
      </c>
      <c r="D444" s="3">
        <f>IFERROR(__xludf.DUMMYFUNCTION("""COMPUTED_VALUE"""),53.0)</f>
        <v>53</v>
      </c>
      <c r="E444" s="3">
        <f>IFERROR(__xludf.DUMMYFUNCTION("""COMPUTED_VALUE"""),55.0)</f>
        <v>55</v>
      </c>
      <c r="F444" s="3">
        <f>IFERROR(__xludf.DUMMYFUNCTION("""COMPUTED_VALUE"""),81.0)</f>
        <v>81</v>
      </c>
      <c r="G444" s="3">
        <f>IFERROR(__xludf.DUMMYFUNCTION("""COMPUTED_VALUE"""),7.0)</f>
        <v>7</v>
      </c>
      <c r="H444" s="3"/>
      <c r="I444" s="3">
        <f t="shared" ref="I444:M444" si="444">if(not(isblank(C444)),IFERROR(MATCH(VLOOKUP(C444,$A:$A,1,FALSE),$A:$A,0),),)</f>
        <v>83</v>
      </c>
      <c r="J444" s="3">
        <f t="shared" si="444"/>
        <v>78</v>
      </c>
      <c r="K444" s="3">
        <f t="shared" si="444"/>
        <v>19</v>
      </c>
      <c r="L444" s="3">
        <f t="shared" si="444"/>
        <v>80</v>
      </c>
      <c r="M444" s="3">
        <f t="shared" si="444"/>
        <v>72</v>
      </c>
      <c r="N444" s="3"/>
      <c r="O444" s="3"/>
      <c r="P444" s="3">
        <v>11.0</v>
      </c>
      <c r="Q444" s="3">
        <v>97.0</v>
      </c>
      <c r="R444" s="3">
        <v>15.0</v>
      </c>
      <c r="S444" s="3">
        <v>80.0</v>
      </c>
      <c r="T444" s="3">
        <v>60.0</v>
      </c>
      <c r="U444" s="3"/>
      <c r="V444" s="3"/>
      <c r="W444" s="3"/>
      <c r="X444" s="3"/>
      <c r="Y444" s="3"/>
      <c r="Z444" s="3"/>
      <c r="AA444" s="3"/>
      <c r="AB444" s="3"/>
      <c r="AC444" s="3"/>
      <c r="AD444" s="3">
        <f t="shared" si="3"/>
        <v>83</v>
      </c>
      <c r="AE444" s="3"/>
      <c r="AF444" s="3"/>
      <c r="AG444" s="3"/>
      <c r="AH444" s="3">
        <f t="shared" si="4"/>
        <v>97</v>
      </c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>
      <c r="A445" s="9"/>
      <c r="B445" s="4" t="s">
        <v>385</v>
      </c>
      <c r="C445" s="3">
        <f>IFERROR(__xludf.DUMMYFUNCTION("IFERROR(SPLIT(B445,"" ""),)"),72.0)</f>
        <v>72</v>
      </c>
      <c r="D445" s="3">
        <f>IFERROR(__xludf.DUMMYFUNCTION("""COMPUTED_VALUE"""),27.0)</f>
        <v>27</v>
      </c>
      <c r="E445" s="3">
        <f>IFERROR(__xludf.DUMMYFUNCTION("""COMPUTED_VALUE"""),44.0)</f>
        <v>44</v>
      </c>
      <c r="F445" s="3">
        <f>IFERROR(__xludf.DUMMYFUNCTION("""COMPUTED_VALUE"""),12.0)</f>
        <v>12</v>
      </c>
      <c r="G445" s="3">
        <f>IFERROR(__xludf.DUMMYFUNCTION("""COMPUTED_VALUE"""),39.0)</f>
        <v>39</v>
      </c>
      <c r="H445" s="3"/>
      <c r="I445" s="3">
        <f t="shared" ref="I445:M445" si="445">if(not(isblank(C445)),IFERROR(MATCH(VLOOKUP(C445,$A:$A,1,FALSE),$A:$A,0),),)</f>
        <v>48</v>
      </c>
      <c r="J445" s="3">
        <f t="shared" si="445"/>
        <v>94</v>
      </c>
      <c r="K445" s="3">
        <f t="shared" si="445"/>
        <v>22</v>
      </c>
      <c r="L445" s="3">
        <f t="shared" si="445"/>
        <v>60</v>
      </c>
      <c r="M445" s="3">
        <f t="shared" si="445"/>
        <v>41</v>
      </c>
      <c r="N445" s="3"/>
      <c r="O445" s="3"/>
      <c r="P445" s="3">
        <v>42.0</v>
      </c>
      <c r="Q445" s="3">
        <v>95.0</v>
      </c>
      <c r="R445" s="3">
        <v>75.0</v>
      </c>
      <c r="S445" s="3">
        <v>72.0</v>
      </c>
      <c r="T445" s="3">
        <v>41.0</v>
      </c>
      <c r="U445" s="3"/>
      <c r="V445" s="3"/>
      <c r="W445" s="3"/>
      <c r="X445" s="3"/>
      <c r="Y445" s="3"/>
      <c r="Z445" s="3"/>
      <c r="AA445" s="3"/>
      <c r="AB445" s="3"/>
      <c r="AC445" s="3"/>
      <c r="AD445" s="3">
        <f t="shared" si="3"/>
        <v>94</v>
      </c>
      <c r="AE445" s="3"/>
      <c r="AF445" s="3"/>
      <c r="AG445" s="3"/>
      <c r="AH445" s="3">
        <f t="shared" si="4"/>
        <v>95</v>
      </c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>
      <c r="A446" s="9"/>
      <c r="B446" s="3"/>
      <c r="C446" s="3" t="str">
        <f>IFERROR(__xludf.DUMMYFUNCTION("IFERROR(SPLIT(B446,"" ""),)"),"")</f>
        <v/>
      </c>
      <c r="D446" s="3"/>
      <c r="E446" s="3"/>
      <c r="F446" s="3"/>
      <c r="G446" s="3"/>
      <c r="H446" s="3"/>
      <c r="I446" s="3" t="str">
        <f t="shared" ref="I446:M446" si="446">if(not(isblank(C446)),IFERROR(MATCH(VLOOKUP(C446,$A:$A,1,FALSE),$A:$A,0),),)</f>
        <v/>
      </c>
      <c r="J446" s="3" t="str">
        <f t="shared" si="446"/>
        <v/>
      </c>
      <c r="K446" s="3" t="str">
        <f t="shared" si="446"/>
        <v/>
      </c>
      <c r="L446" s="3" t="str">
        <f t="shared" si="446"/>
        <v/>
      </c>
      <c r="M446" s="3" t="str">
        <f t="shared" si="446"/>
        <v/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 t="str">
        <f t="shared" si="3"/>
        <v/>
      </c>
      <c r="AE446" s="3"/>
      <c r="AF446" s="3"/>
      <c r="AG446" s="3"/>
      <c r="AH446" s="3" t="str">
        <f t="shared" si="4"/>
        <v/>
      </c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>
      <c r="A447" s="9"/>
      <c r="B447" s="4" t="s">
        <v>386</v>
      </c>
      <c r="C447" s="3">
        <f>IFERROR(__xludf.DUMMYFUNCTION("IFERROR(SPLIT(B447,"" ""),)"),27.0)</f>
        <v>27</v>
      </c>
      <c r="D447" s="3">
        <f>IFERROR(__xludf.DUMMYFUNCTION("""COMPUTED_VALUE"""),94.0)</f>
        <v>94</v>
      </c>
      <c r="E447" s="3">
        <f>IFERROR(__xludf.DUMMYFUNCTION("""COMPUTED_VALUE"""),70.0)</f>
        <v>70</v>
      </c>
      <c r="F447" s="3">
        <f>IFERROR(__xludf.DUMMYFUNCTION("""COMPUTED_VALUE"""),54.0)</f>
        <v>54</v>
      </c>
      <c r="G447" s="3">
        <f>IFERROR(__xludf.DUMMYFUNCTION("""COMPUTED_VALUE"""),72.0)</f>
        <v>72</v>
      </c>
      <c r="H447" s="3"/>
      <c r="I447" s="3">
        <f t="shared" ref="I447:M447" si="447">if(not(isblank(C447)),IFERROR(MATCH(VLOOKUP(C447,$A:$A,1,FALSE),$A:$A,0),),)</f>
        <v>94</v>
      </c>
      <c r="J447" s="3">
        <f t="shared" si="447"/>
        <v>77</v>
      </c>
      <c r="K447" s="3">
        <f t="shared" si="447"/>
        <v>92</v>
      </c>
      <c r="L447" s="3">
        <f t="shared" si="447"/>
        <v>68</v>
      </c>
      <c r="M447" s="3">
        <f t="shared" si="447"/>
        <v>48</v>
      </c>
      <c r="N447" s="3"/>
      <c r="O447" s="3"/>
      <c r="P447" s="3">
        <f t="array" ref="P447:T451">TRANSPOSE(I447:M451)</f>
        <v>94</v>
      </c>
      <c r="Q447" s="3">
        <v>24.0</v>
      </c>
      <c r="R447" s="3">
        <v>69.0</v>
      </c>
      <c r="S447" s="3">
        <v>88.0</v>
      </c>
      <c r="T447" s="3">
        <v>42.0</v>
      </c>
      <c r="U447" s="3"/>
      <c r="V447" s="3"/>
      <c r="W447" s="3"/>
      <c r="X447" s="3">
        <f t="array" ref="X447">SUM(IF(I447:M451&gt;$AP$3,C447:G451,))*$AP$4</f>
        <v>77461</v>
      </c>
      <c r="Y447" s="3"/>
      <c r="Z447" s="3"/>
      <c r="AA447" s="3"/>
      <c r="AB447" s="10">
        <f t="array" ref="AB447">SUM(IF(I447:M451&gt;$AS$3,C447:G451,))*$AS$4</f>
        <v>15736</v>
      </c>
      <c r="AC447" s="3"/>
      <c r="AD447" s="3">
        <f t="shared" si="3"/>
        <v>94</v>
      </c>
      <c r="AE447" s="3"/>
      <c r="AF447" s="3"/>
      <c r="AG447" s="3"/>
      <c r="AH447" s="3">
        <f t="shared" si="4"/>
        <v>94</v>
      </c>
      <c r="AI447" s="3"/>
      <c r="AJ447" s="3">
        <f>min(AD447:AH451)</f>
        <v>76</v>
      </c>
      <c r="AK447" s="3"/>
      <c r="AL447" s="3"/>
      <c r="AM447" s="3"/>
      <c r="AN447" s="3"/>
      <c r="AO447" s="3"/>
      <c r="AP447" s="3"/>
      <c r="AQ447" s="3"/>
      <c r="AR447" s="3"/>
      <c r="AS447" s="3"/>
    </row>
    <row r="448">
      <c r="A448" s="9"/>
      <c r="B448" s="4" t="s">
        <v>387</v>
      </c>
      <c r="C448" s="3">
        <f>IFERROR(__xludf.DUMMYFUNCTION("IFERROR(SPLIT(B448,"" ""),)"),62.0)</f>
        <v>62</v>
      </c>
      <c r="D448" s="3">
        <f>IFERROR(__xludf.DUMMYFUNCTION("""COMPUTED_VALUE"""),39.0)</f>
        <v>39</v>
      </c>
      <c r="E448" s="3">
        <f>IFERROR(__xludf.DUMMYFUNCTION("""COMPUTED_VALUE"""),46.0)</f>
        <v>46</v>
      </c>
      <c r="F448" s="3">
        <f>IFERROR(__xludf.DUMMYFUNCTION("""COMPUTED_VALUE"""),89.0)</f>
        <v>89</v>
      </c>
      <c r="G448" s="3">
        <f>IFERROR(__xludf.DUMMYFUNCTION("""COMPUTED_VALUE"""),29.0)</f>
        <v>29</v>
      </c>
      <c r="H448" s="3"/>
      <c r="I448" s="3">
        <f t="shared" ref="I448:M448" si="448">if(not(isblank(C448)),IFERROR(MATCH(VLOOKUP(C448,$A:$A,1,FALSE),$A:$A,0),),)</f>
        <v>24</v>
      </c>
      <c r="J448" s="3">
        <f t="shared" si="448"/>
        <v>41</v>
      </c>
      <c r="K448" s="3">
        <f t="shared" si="448"/>
        <v>54</v>
      </c>
      <c r="L448" s="3">
        <f t="shared" si="448"/>
        <v>76</v>
      </c>
      <c r="M448" s="3">
        <f t="shared" si="448"/>
        <v>85</v>
      </c>
      <c r="N448" s="3"/>
      <c r="O448" s="3"/>
      <c r="P448" s="3">
        <v>77.0</v>
      </c>
      <c r="Q448" s="3">
        <v>41.0</v>
      </c>
      <c r="R448" s="3">
        <v>60.0</v>
      </c>
      <c r="S448" s="3">
        <v>36.0</v>
      </c>
      <c r="T448" s="3">
        <v>46.0</v>
      </c>
      <c r="U448" s="3"/>
      <c r="V448" s="3"/>
      <c r="W448" s="3"/>
      <c r="X448" s="3"/>
      <c r="Y448" s="3"/>
      <c r="Z448" s="3"/>
      <c r="AA448" s="3"/>
      <c r="AB448" s="3"/>
      <c r="AC448" s="3"/>
      <c r="AD448" s="3">
        <f t="shared" si="3"/>
        <v>85</v>
      </c>
      <c r="AE448" s="3"/>
      <c r="AF448" s="3"/>
      <c r="AG448" s="3"/>
      <c r="AH448" s="3">
        <f t="shared" si="4"/>
        <v>77</v>
      </c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>
      <c r="A449" s="9"/>
      <c r="B449" s="4" t="s">
        <v>388</v>
      </c>
      <c r="C449" s="3">
        <f>IFERROR(__xludf.DUMMYFUNCTION("IFERROR(SPLIT(B449,"" ""),)"),43.0)</f>
        <v>43</v>
      </c>
      <c r="D449" s="3">
        <f>IFERROR(__xludf.DUMMYFUNCTION("""COMPUTED_VALUE"""),12.0)</f>
        <v>12</v>
      </c>
      <c r="E449" s="3">
        <f>IFERROR(__xludf.DUMMYFUNCTION("""COMPUTED_VALUE"""),86.0)</f>
        <v>86</v>
      </c>
      <c r="F449" s="3">
        <f>IFERROR(__xludf.DUMMYFUNCTION("""COMPUTED_VALUE"""),35.0)</f>
        <v>35</v>
      </c>
      <c r="G449" s="3">
        <f>IFERROR(__xludf.DUMMYFUNCTION("""COMPUTED_VALUE"""),2.0)</f>
        <v>2</v>
      </c>
      <c r="H449" s="3"/>
      <c r="I449" s="3">
        <f t="shared" ref="I449:M449" si="449">if(not(isblank(C449)),IFERROR(MATCH(VLOOKUP(C449,$A:$A,1,FALSE),$A:$A,0),),)</f>
        <v>69</v>
      </c>
      <c r="J449" s="3">
        <f t="shared" si="449"/>
        <v>60</v>
      </c>
      <c r="K449" s="3">
        <f t="shared" si="449"/>
        <v>96</v>
      </c>
      <c r="L449" s="3">
        <f t="shared" si="449"/>
        <v>6</v>
      </c>
      <c r="M449" s="3">
        <f t="shared" si="449"/>
        <v>44</v>
      </c>
      <c r="N449" s="3"/>
      <c r="O449" s="3"/>
      <c r="P449" s="3">
        <v>92.0</v>
      </c>
      <c r="Q449" s="3">
        <v>54.0</v>
      </c>
      <c r="R449" s="3">
        <v>96.0</v>
      </c>
      <c r="S449" s="3">
        <v>19.0</v>
      </c>
      <c r="T449" s="3">
        <v>91.0</v>
      </c>
      <c r="U449" s="3"/>
      <c r="V449" s="3"/>
      <c r="W449" s="3"/>
      <c r="X449" s="3"/>
      <c r="Y449" s="3"/>
      <c r="Z449" s="3"/>
      <c r="AA449" s="3"/>
      <c r="AB449" s="3"/>
      <c r="AC449" s="3"/>
      <c r="AD449" s="3">
        <f t="shared" si="3"/>
        <v>96</v>
      </c>
      <c r="AE449" s="3"/>
      <c r="AF449" s="3"/>
      <c r="AG449" s="3"/>
      <c r="AH449" s="3">
        <f t="shared" si="4"/>
        <v>96</v>
      </c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>
      <c r="A450" s="9"/>
      <c r="B450" s="4" t="s">
        <v>389</v>
      </c>
      <c r="C450" s="3">
        <f>IFERROR(__xludf.DUMMYFUNCTION("IFERROR(SPLIT(B450,"" ""),)"),66.0)</f>
        <v>66</v>
      </c>
      <c r="D450" s="3">
        <f>IFERROR(__xludf.DUMMYFUNCTION("""COMPUTED_VALUE"""),34.0)</f>
        <v>34</v>
      </c>
      <c r="E450" s="3">
        <f>IFERROR(__xludf.DUMMYFUNCTION("""COMPUTED_VALUE"""),55.0)</f>
        <v>55</v>
      </c>
      <c r="F450" s="3">
        <f>IFERROR(__xludf.DUMMYFUNCTION("""COMPUTED_VALUE"""),82.0)</f>
        <v>82</v>
      </c>
      <c r="G450" s="3">
        <f>IFERROR(__xludf.DUMMYFUNCTION("""COMPUTED_VALUE"""),78.0)</f>
        <v>78</v>
      </c>
      <c r="H450" s="3"/>
      <c r="I450" s="3">
        <f t="shared" ref="I450:M450" si="450">if(not(isblank(C450)),IFERROR(MATCH(VLOOKUP(C450,$A:$A,1,FALSE),$A:$A,0),),)</f>
        <v>88</v>
      </c>
      <c r="J450" s="3">
        <f t="shared" si="450"/>
        <v>36</v>
      </c>
      <c r="K450" s="3">
        <f t="shared" si="450"/>
        <v>19</v>
      </c>
      <c r="L450" s="3">
        <f t="shared" si="450"/>
        <v>53</v>
      </c>
      <c r="M450" s="3">
        <f t="shared" si="450"/>
        <v>67</v>
      </c>
      <c r="N450" s="3"/>
      <c r="O450" s="3"/>
      <c r="P450" s="3">
        <v>68.0</v>
      </c>
      <c r="Q450" s="3">
        <v>76.0</v>
      </c>
      <c r="R450" s="3">
        <v>6.0</v>
      </c>
      <c r="S450" s="3">
        <v>53.0</v>
      </c>
      <c r="T450" s="3">
        <v>31.0</v>
      </c>
      <c r="U450" s="3"/>
      <c r="V450" s="3"/>
      <c r="W450" s="3"/>
      <c r="X450" s="3"/>
      <c r="Y450" s="3"/>
      <c r="Z450" s="3"/>
      <c r="AA450" s="3"/>
      <c r="AB450" s="3"/>
      <c r="AC450" s="3"/>
      <c r="AD450" s="3">
        <f t="shared" si="3"/>
        <v>88</v>
      </c>
      <c r="AE450" s="3"/>
      <c r="AF450" s="3"/>
      <c r="AG450" s="3"/>
      <c r="AH450" s="3">
        <f t="shared" si="4"/>
        <v>76</v>
      </c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>
      <c r="A451" s="9"/>
      <c r="B451" s="4" t="s">
        <v>390</v>
      </c>
      <c r="C451" s="3">
        <f>IFERROR(__xludf.DUMMYFUNCTION("IFERROR(SPLIT(B451,"" ""),)"),57.0)</f>
        <v>57</v>
      </c>
      <c r="D451" s="3">
        <f>IFERROR(__xludf.DUMMYFUNCTION("""COMPUTED_VALUE"""),0.0)</f>
        <v>0</v>
      </c>
      <c r="E451" s="3">
        <f>IFERROR(__xludf.DUMMYFUNCTION("""COMPUTED_VALUE"""),32.0)</f>
        <v>32</v>
      </c>
      <c r="F451" s="3">
        <f>IFERROR(__xludf.DUMMYFUNCTION("""COMPUTED_VALUE"""),21.0)</f>
        <v>21</v>
      </c>
      <c r="G451" s="3">
        <f>IFERROR(__xludf.DUMMYFUNCTION("""COMPUTED_VALUE"""),79.0)</f>
        <v>79</v>
      </c>
      <c r="H451" s="3"/>
      <c r="I451" s="3">
        <f t="shared" ref="I451:M451" si="451">if(not(isblank(C451)),IFERROR(MATCH(VLOOKUP(C451,$A:$A,1,FALSE),$A:$A,0),),)</f>
        <v>42</v>
      </c>
      <c r="J451" s="3">
        <f t="shared" si="451"/>
        <v>46</v>
      </c>
      <c r="K451" s="3">
        <f t="shared" si="451"/>
        <v>91</v>
      </c>
      <c r="L451" s="3">
        <f t="shared" si="451"/>
        <v>31</v>
      </c>
      <c r="M451" s="3">
        <f t="shared" si="451"/>
        <v>62</v>
      </c>
      <c r="N451" s="3"/>
      <c r="O451" s="3"/>
      <c r="P451" s="3">
        <v>48.0</v>
      </c>
      <c r="Q451" s="3">
        <v>85.0</v>
      </c>
      <c r="R451" s="3">
        <v>44.0</v>
      </c>
      <c r="S451" s="3">
        <v>67.0</v>
      </c>
      <c r="T451" s="3">
        <v>62.0</v>
      </c>
      <c r="U451" s="3"/>
      <c r="V451" s="3"/>
      <c r="W451" s="3"/>
      <c r="X451" s="3"/>
      <c r="Y451" s="3"/>
      <c r="Z451" s="3"/>
      <c r="AA451" s="3"/>
      <c r="AB451" s="3"/>
      <c r="AC451" s="3"/>
      <c r="AD451" s="3">
        <f t="shared" si="3"/>
        <v>91</v>
      </c>
      <c r="AE451" s="3"/>
      <c r="AF451" s="3"/>
      <c r="AG451" s="3"/>
      <c r="AH451" s="3">
        <f t="shared" si="4"/>
        <v>85</v>
      </c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>
      <c r="A452" s="9"/>
      <c r="B452" s="3"/>
      <c r="C452" s="3" t="str">
        <f>IFERROR(__xludf.DUMMYFUNCTION("IFERROR(SPLIT(B452,"" ""),)"),"")</f>
        <v/>
      </c>
      <c r="D452" s="3"/>
      <c r="E452" s="3"/>
      <c r="F452" s="3"/>
      <c r="G452" s="3"/>
      <c r="H452" s="3"/>
      <c r="I452" s="3" t="str">
        <f t="shared" ref="I452:M452" si="452">if(not(isblank(C452)),IFERROR(MATCH(VLOOKUP(C452,$A:$A,1,FALSE),$A:$A,0),),)</f>
        <v/>
      </c>
      <c r="J452" s="3" t="str">
        <f t="shared" si="452"/>
        <v/>
      </c>
      <c r="K452" s="3" t="str">
        <f t="shared" si="452"/>
        <v/>
      </c>
      <c r="L452" s="3" t="str">
        <f t="shared" si="452"/>
        <v/>
      </c>
      <c r="M452" s="3" t="str">
        <f t="shared" si="452"/>
        <v/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 t="str">
        <f t="shared" si="3"/>
        <v/>
      </c>
      <c r="AE452" s="3"/>
      <c r="AF452" s="3"/>
      <c r="AG452" s="3"/>
      <c r="AH452" s="3" t="str">
        <f t="shared" si="4"/>
        <v/>
      </c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>
      <c r="A453" s="9"/>
      <c r="B453" s="4" t="s">
        <v>391</v>
      </c>
      <c r="C453" s="3">
        <f>IFERROR(__xludf.DUMMYFUNCTION("IFERROR(SPLIT(B453,"" ""),)"),46.0)</f>
        <v>46</v>
      </c>
      <c r="D453" s="3">
        <f>IFERROR(__xludf.DUMMYFUNCTION("""COMPUTED_VALUE"""),18.0)</f>
        <v>18</v>
      </c>
      <c r="E453" s="3">
        <f>IFERROR(__xludf.DUMMYFUNCTION("""COMPUTED_VALUE"""),29.0)</f>
        <v>29</v>
      </c>
      <c r="F453" s="3">
        <f>IFERROR(__xludf.DUMMYFUNCTION("""COMPUTED_VALUE"""),82.0)</f>
        <v>82</v>
      </c>
      <c r="G453" s="3">
        <f>IFERROR(__xludf.DUMMYFUNCTION("""COMPUTED_VALUE"""),5.0)</f>
        <v>5</v>
      </c>
      <c r="H453" s="3"/>
      <c r="I453" s="3">
        <f t="shared" ref="I453:M453" si="453">if(not(isblank(C453)),IFERROR(MATCH(VLOOKUP(C453,$A:$A,1,FALSE),$A:$A,0),),)</f>
        <v>54</v>
      </c>
      <c r="J453" s="3">
        <f t="shared" si="453"/>
        <v>59</v>
      </c>
      <c r="K453" s="3">
        <f t="shared" si="453"/>
        <v>85</v>
      </c>
      <c r="L453" s="3">
        <f t="shared" si="453"/>
        <v>53</v>
      </c>
      <c r="M453" s="3">
        <f t="shared" si="453"/>
        <v>38</v>
      </c>
      <c r="N453" s="3"/>
      <c r="O453" s="3"/>
      <c r="P453" s="3">
        <f t="array" ref="P453:T457">TRANSPOSE(I453:M457)</f>
        <v>54</v>
      </c>
      <c r="Q453" s="3">
        <v>72.0</v>
      </c>
      <c r="R453" s="3">
        <v>28.0</v>
      </c>
      <c r="S453" s="3">
        <v>37.0</v>
      </c>
      <c r="T453" s="3">
        <v>18.0</v>
      </c>
      <c r="U453" s="3"/>
      <c r="V453" s="3"/>
      <c r="W453" s="3"/>
      <c r="X453" s="3">
        <f t="array" ref="X453">SUM(IF(I453:M457&gt;$AP$3,C453:G457,))*$AP$4</f>
        <v>45085</v>
      </c>
      <c r="Y453" s="3"/>
      <c r="Z453" s="3"/>
      <c r="AA453" s="3"/>
      <c r="AB453" s="10">
        <f t="array" ref="AB453">SUM(IF(I453:M457&gt;$AS$3,C453:G457,))*$AS$4</f>
        <v>10024</v>
      </c>
      <c r="AC453" s="3"/>
      <c r="AD453" s="3">
        <f t="shared" si="3"/>
        <v>85</v>
      </c>
      <c r="AE453" s="3"/>
      <c r="AF453" s="3"/>
      <c r="AG453" s="3"/>
      <c r="AH453" s="3">
        <f t="shared" si="4"/>
        <v>72</v>
      </c>
      <c r="AI453" s="3"/>
      <c r="AJ453" s="3">
        <f>min(AD453:AH457)</f>
        <v>59</v>
      </c>
      <c r="AK453" s="3"/>
      <c r="AL453" s="3"/>
      <c r="AM453" s="3"/>
      <c r="AN453" s="3"/>
      <c r="AO453" s="3"/>
      <c r="AP453" s="3"/>
      <c r="AQ453" s="3"/>
      <c r="AR453" s="3"/>
      <c r="AS453" s="3"/>
    </row>
    <row r="454">
      <c r="A454" s="9"/>
      <c r="B454" s="4" t="s">
        <v>392</v>
      </c>
      <c r="C454" s="3">
        <f>IFERROR(__xludf.DUMMYFUNCTION("IFERROR(SPLIT(B454,"" ""),)"),7.0)</f>
        <v>7</v>
      </c>
      <c r="D454" s="3">
        <f>IFERROR(__xludf.DUMMYFUNCTION("""COMPUTED_VALUE"""),52.0)</f>
        <v>52</v>
      </c>
      <c r="E454" s="3">
        <f>IFERROR(__xludf.DUMMYFUNCTION("""COMPUTED_VALUE"""),10.0)</f>
        <v>10</v>
      </c>
      <c r="F454" s="3">
        <f>IFERROR(__xludf.DUMMYFUNCTION("""COMPUTED_VALUE"""),12.0)</f>
        <v>12</v>
      </c>
      <c r="G454" s="3">
        <f>IFERROR(__xludf.DUMMYFUNCTION("""COMPUTED_VALUE"""),45.0)</f>
        <v>45</v>
      </c>
      <c r="H454" s="3"/>
      <c r="I454" s="3">
        <f t="shared" ref="I454:M454" si="454">if(not(isblank(C454)),IFERROR(MATCH(VLOOKUP(C454,$A:$A,1,FALSE),$A:$A,0),),)</f>
        <v>72</v>
      </c>
      <c r="J454" s="3">
        <f t="shared" si="454"/>
        <v>39</v>
      </c>
      <c r="K454" s="3">
        <f t="shared" si="454"/>
        <v>47</v>
      </c>
      <c r="L454" s="3">
        <f t="shared" si="454"/>
        <v>60</v>
      </c>
      <c r="M454" s="3">
        <f t="shared" si="454"/>
        <v>97</v>
      </c>
      <c r="N454" s="3"/>
      <c r="O454" s="3"/>
      <c r="P454" s="3">
        <v>59.0</v>
      </c>
      <c r="Q454" s="3">
        <v>39.0</v>
      </c>
      <c r="R454" s="3">
        <v>32.0</v>
      </c>
      <c r="S454" s="3">
        <v>8.0</v>
      </c>
      <c r="T454" s="3">
        <v>19.0</v>
      </c>
      <c r="U454" s="3"/>
      <c r="V454" s="3"/>
      <c r="W454" s="3"/>
      <c r="X454" s="3"/>
      <c r="Y454" s="3"/>
      <c r="Z454" s="3"/>
      <c r="AA454" s="3"/>
      <c r="AB454" s="3"/>
      <c r="AC454" s="3"/>
      <c r="AD454" s="3">
        <f t="shared" si="3"/>
        <v>97</v>
      </c>
      <c r="AE454" s="3"/>
      <c r="AF454" s="3"/>
      <c r="AG454" s="3"/>
      <c r="AH454" s="3">
        <f t="shared" si="4"/>
        <v>59</v>
      </c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>
      <c r="A455" s="9"/>
      <c r="B455" s="4" t="s">
        <v>393</v>
      </c>
      <c r="C455" s="3">
        <f>IFERROR(__xludf.DUMMYFUNCTION("IFERROR(SPLIT(B455,"" ""),)"),23.0)</f>
        <v>23</v>
      </c>
      <c r="D455" s="3">
        <f>IFERROR(__xludf.DUMMYFUNCTION("""COMPUTED_VALUE"""),20.0)</f>
        <v>20</v>
      </c>
      <c r="E455" s="3">
        <f>IFERROR(__xludf.DUMMYFUNCTION("""COMPUTED_VALUE"""),94.0)</f>
        <v>94</v>
      </c>
      <c r="F455" s="3">
        <f>IFERROR(__xludf.DUMMYFUNCTION("""COMPUTED_VALUE"""),43.0)</f>
        <v>43</v>
      </c>
      <c r="G455" s="3">
        <f>IFERROR(__xludf.DUMMYFUNCTION("""COMPUTED_VALUE"""),32.0)</f>
        <v>32</v>
      </c>
      <c r="H455" s="3"/>
      <c r="I455" s="3">
        <f t="shared" ref="I455:M455" si="455">if(not(isblank(C455)),IFERROR(MATCH(VLOOKUP(C455,$A:$A,1,FALSE),$A:$A,0),),)</f>
        <v>28</v>
      </c>
      <c r="J455" s="3">
        <f t="shared" si="455"/>
        <v>32</v>
      </c>
      <c r="K455" s="3">
        <f t="shared" si="455"/>
        <v>77</v>
      </c>
      <c r="L455" s="3">
        <f t="shared" si="455"/>
        <v>69</v>
      </c>
      <c r="M455" s="3">
        <f t="shared" si="455"/>
        <v>91</v>
      </c>
      <c r="N455" s="3"/>
      <c r="O455" s="3"/>
      <c r="P455" s="3">
        <v>85.0</v>
      </c>
      <c r="Q455" s="3">
        <v>47.0</v>
      </c>
      <c r="R455" s="3">
        <v>77.0</v>
      </c>
      <c r="S455" s="3">
        <v>13.0</v>
      </c>
      <c r="T455" s="3">
        <v>94.0</v>
      </c>
      <c r="U455" s="3"/>
      <c r="V455" s="3"/>
      <c r="W455" s="3"/>
      <c r="X455" s="3"/>
      <c r="Y455" s="3"/>
      <c r="Z455" s="3"/>
      <c r="AA455" s="3"/>
      <c r="AB455" s="3"/>
      <c r="AC455" s="3"/>
      <c r="AD455" s="3">
        <f t="shared" si="3"/>
        <v>91</v>
      </c>
      <c r="AE455" s="3"/>
      <c r="AF455" s="3"/>
      <c r="AG455" s="3"/>
      <c r="AH455" s="3">
        <f t="shared" si="4"/>
        <v>94</v>
      </c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>
      <c r="A456" s="9"/>
      <c r="B456" s="4" t="s">
        <v>394</v>
      </c>
      <c r="C456" s="3">
        <f>IFERROR(__xludf.DUMMYFUNCTION("IFERROR(SPLIT(B456,"" ""),)"),58.0)</f>
        <v>58</v>
      </c>
      <c r="D456" s="3">
        <f>IFERROR(__xludf.DUMMYFUNCTION("""COMPUTED_VALUE"""),40.0)</f>
        <v>40</v>
      </c>
      <c r="E456" s="3">
        <f>IFERROR(__xludf.DUMMYFUNCTION("""COMPUTED_VALUE"""),83.0)</f>
        <v>83</v>
      </c>
      <c r="F456" s="3">
        <f>IFERROR(__xludf.DUMMYFUNCTION("""COMPUTED_VALUE"""),37.0)</f>
        <v>37</v>
      </c>
      <c r="G456" s="3">
        <f>IFERROR(__xludf.DUMMYFUNCTION("""COMPUTED_VALUE"""),75.0)</f>
        <v>75</v>
      </c>
      <c r="H456" s="3"/>
      <c r="I456" s="3">
        <f t="shared" ref="I456:M456" si="456">if(not(isblank(C456)),IFERROR(MATCH(VLOOKUP(C456,$A:$A,1,FALSE),$A:$A,0),),)</f>
        <v>37</v>
      </c>
      <c r="J456" s="3">
        <f t="shared" si="456"/>
        <v>8</v>
      </c>
      <c r="K456" s="3">
        <f t="shared" si="456"/>
        <v>13</v>
      </c>
      <c r="L456" s="3">
        <f t="shared" si="456"/>
        <v>23</v>
      </c>
      <c r="M456" s="3">
        <f t="shared" si="456"/>
        <v>98</v>
      </c>
      <c r="N456" s="3"/>
      <c r="O456" s="3"/>
      <c r="P456" s="3">
        <v>53.0</v>
      </c>
      <c r="Q456" s="3">
        <v>60.0</v>
      </c>
      <c r="R456" s="3">
        <v>69.0</v>
      </c>
      <c r="S456" s="3">
        <v>23.0</v>
      </c>
      <c r="T456" s="3">
        <v>30.0</v>
      </c>
      <c r="U456" s="3"/>
      <c r="V456" s="3"/>
      <c r="W456" s="3"/>
      <c r="X456" s="3"/>
      <c r="Y456" s="3"/>
      <c r="Z456" s="3"/>
      <c r="AA456" s="3"/>
      <c r="AB456" s="3"/>
      <c r="AC456" s="3"/>
      <c r="AD456" s="3">
        <f t="shared" si="3"/>
        <v>98</v>
      </c>
      <c r="AE456" s="3"/>
      <c r="AF456" s="3"/>
      <c r="AG456" s="3"/>
      <c r="AH456" s="3">
        <f t="shared" si="4"/>
        <v>69</v>
      </c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>
      <c r="A457" s="9"/>
      <c r="B457" s="4" t="s">
        <v>395</v>
      </c>
      <c r="C457" s="3">
        <f>IFERROR(__xludf.DUMMYFUNCTION("IFERROR(SPLIT(B457,"" ""),)"),90.0)</f>
        <v>90</v>
      </c>
      <c r="D457" s="3">
        <f>IFERROR(__xludf.DUMMYFUNCTION("""COMPUTED_VALUE"""),55.0)</f>
        <v>55</v>
      </c>
      <c r="E457" s="3">
        <f>IFERROR(__xludf.DUMMYFUNCTION("""COMPUTED_VALUE"""),27.0)</f>
        <v>27</v>
      </c>
      <c r="F457" s="3">
        <f>IFERROR(__xludf.DUMMYFUNCTION("""COMPUTED_VALUE"""),61.0)</f>
        <v>61</v>
      </c>
      <c r="G457" s="3">
        <f>IFERROR(__xludf.DUMMYFUNCTION("""COMPUTED_VALUE"""),99.0)</f>
        <v>99</v>
      </c>
      <c r="H457" s="3"/>
      <c r="I457" s="3">
        <f t="shared" ref="I457:M457" si="457">if(not(isblank(C457)),IFERROR(MATCH(VLOOKUP(C457,$A:$A,1,FALSE),$A:$A,0),),)</f>
        <v>18</v>
      </c>
      <c r="J457" s="3">
        <f t="shared" si="457"/>
        <v>19</v>
      </c>
      <c r="K457" s="3">
        <f t="shared" si="457"/>
        <v>94</v>
      </c>
      <c r="L457" s="3">
        <f t="shared" si="457"/>
        <v>30</v>
      </c>
      <c r="M457" s="3">
        <f t="shared" si="457"/>
        <v>9</v>
      </c>
      <c r="N457" s="3"/>
      <c r="O457" s="3"/>
      <c r="P457" s="3">
        <v>38.0</v>
      </c>
      <c r="Q457" s="3">
        <v>97.0</v>
      </c>
      <c r="R457" s="3">
        <v>91.0</v>
      </c>
      <c r="S457" s="3">
        <v>98.0</v>
      </c>
      <c r="T457" s="3">
        <v>9.0</v>
      </c>
      <c r="U457" s="3"/>
      <c r="V457" s="3"/>
      <c r="W457" s="3"/>
      <c r="X457" s="3"/>
      <c r="Y457" s="3"/>
      <c r="Z457" s="3"/>
      <c r="AA457" s="3"/>
      <c r="AB457" s="3"/>
      <c r="AC457" s="3"/>
      <c r="AD457" s="3">
        <f t="shared" si="3"/>
        <v>94</v>
      </c>
      <c r="AE457" s="3"/>
      <c r="AF457" s="3"/>
      <c r="AG457" s="3"/>
      <c r="AH457" s="3">
        <f t="shared" si="4"/>
        <v>98</v>
      </c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>
      <c r="A458" s="9"/>
      <c r="B458" s="3"/>
      <c r="C458" s="3" t="str">
        <f>IFERROR(__xludf.DUMMYFUNCTION("IFERROR(SPLIT(B458,"" ""),)"),"")</f>
        <v/>
      </c>
      <c r="D458" s="3"/>
      <c r="E458" s="3"/>
      <c r="F458" s="3"/>
      <c r="G458" s="3"/>
      <c r="H458" s="3"/>
      <c r="I458" s="3" t="str">
        <f t="shared" ref="I458:M458" si="458">if(not(isblank(C458)),IFERROR(MATCH(VLOOKUP(C458,$A:$A,1,FALSE),$A:$A,0),),)</f>
        <v/>
      </c>
      <c r="J458" s="3" t="str">
        <f t="shared" si="458"/>
        <v/>
      </c>
      <c r="K458" s="3" t="str">
        <f t="shared" si="458"/>
        <v/>
      </c>
      <c r="L458" s="3" t="str">
        <f t="shared" si="458"/>
        <v/>
      </c>
      <c r="M458" s="3" t="str">
        <f t="shared" si="458"/>
        <v/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 t="str">
        <f t="shared" si="3"/>
        <v/>
      </c>
      <c r="AE458" s="3"/>
      <c r="AF458" s="3"/>
      <c r="AG458" s="3"/>
      <c r="AH458" s="3" t="str">
        <f t="shared" si="4"/>
        <v/>
      </c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>
      <c r="A459" s="9"/>
      <c r="B459" s="4" t="s">
        <v>396</v>
      </c>
      <c r="C459" s="3">
        <f>IFERROR(__xludf.DUMMYFUNCTION("IFERROR(SPLIT(B459,"" ""),)"),17.0)</f>
        <v>17</v>
      </c>
      <c r="D459" s="3">
        <f>IFERROR(__xludf.DUMMYFUNCTION("""COMPUTED_VALUE"""),60.0)</f>
        <v>60</v>
      </c>
      <c r="E459" s="3">
        <f>IFERROR(__xludf.DUMMYFUNCTION("""COMPUTED_VALUE"""),69.0)</f>
        <v>69</v>
      </c>
      <c r="F459" s="3">
        <f>IFERROR(__xludf.DUMMYFUNCTION("""COMPUTED_VALUE"""),63.0)</f>
        <v>63</v>
      </c>
      <c r="G459" s="3">
        <f>IFERROR(__xludf.DUMMYFUNCTION("""COMPUTED_VALUE"""),39.0)</f>
        <v>39</v>
      </c>
      <c r="H459" s="3"/>
      <c r="I459" s="3">
        <f t="shared" ref="I459:M459" si="459">if(not(isblank(C459)),IFERROR(MATCH(VLOOKUP(C459,$A:$A,1,FALSE),$A:$A,0),),)</f>
        <v>43</v>
      </c>
      <c r="J459" s="3">
        <f t="shared" si="459"/>
        <v>99</v>
      </c>
      <c r="K459" s="3">
        <f t="shared" si="459"/>
        <v>65</v>
      </c>
      <c r="L459" s="3">
        <f t="shared" si="459"/>
        <v>56</v>
      </c>
      <c r="M459" s="3">
        <f t="shared" si="459"/>
        <v>41</v>
      </c>
      <c r="N459" s="3"/>
      <c r="O459" s="3"/>
      <c r="P459" s="3">
        <f t="array" ref="P459:T463">TRANSPOSE(I459:M463)</f>
        <v>43</v>
      </c>
      <c r="Q459" s="3">
        <v>25.0</v>
      </c>
      <c r="R459" s="3">
        <v>42.0</v>
      </c>
      <c r="S459" s="3">
        <v>18.0</v>
      </c>
      <c r="T459" s="3">
        <v>93.0</v>
      </c>
      <c r="U459" s="3"/>
      <c r="V459" s="3"/>
      <c r="W459" s="3"/>
      <c r="X459" s="3">
        <f t="array" ref="X459">SUM(IF(I459:M463&gt;$AP$3,C459:G463,))*$AP$4</f>
        <v>70148</v>
      </c>
      <c r="Y459" s="3"/>
      <c r="Z459" s="3"/>
      <c r="AA459" s="3"/>
      <c r="AB459" s="10">
        <f t="array" ref="AB459">SUM(IF(I459:M463&gt;$AS$3,C459:G463,))*$AS$4</f>
        <v>12096</v>
      </c>
      <c r="AC459" s="3"/>
      <c r="AD459" s="3">
        <f t="shared" si="3"/>
        <v>99</v>
      </c>
      <c r="AE459" s="3"/>
      <c r="AF459" s="3"/>
      <c r="AG459" s="3"/>
      <c r="AH459" s="3">
        <f t="shared" si="4"/>
        <v>93</v>
      </c>
      <c r="AI459" s="3"/>
      <c r="AJ459" s="3">
        <f>min(AD459:AH463)</f>
        <v>79</v>
      </c>
      <c r="AK459" s="3"/>
      <c r="AL459" s="3"/>
      <c r="AM459" s="3"/>
      <c r="AN459" s="3"/>
      <c r="AO459" s="3"/>
      <c r="AP459" s="3"/>
      <c r="AQ459" s="3"/>
      <c r="AR459" s="3"/>
      <c r="AS459" s="3"/>
    </row>
    <row r="460">
      <c r="A460" s="9"/>
      <c r="B460" s="4" t="s">
        <v>397</v>
      </c>
      <c r="C460" s="3">
        <f>IFERROR(__xludf.DUMMYFUNCTION("IFERROR(SPLIT(B460,"" ""),)"),41.0)</f>
        <v>41</v>
      </c>
      <c r="D460" s="3">
        <f>IFERROR(__xludf.DUMMYFUNCTION("""COMPUTED_VALUE"""),66.0)</f>
        <v>66</v>
      </c>
      <c r="E460" s="3">
        <f>IFERROR(__xludf.DUMMYFUNCTION("""COMPUTED_VALUE"""),23.0)</f>
        <v>23</v>
      </c>
      <c r="F460" s="3">
        <f>IFERROR(__xludf.DUMMYFUNCTION("""COMPUTED_VALUE"""),56.0)</f>
        <v>56</v>
      </c>
      <c r="G460" s="3">
        <f>IFERROR(__xludf.DUMMYFUNCTION("""COMPUTED_VALUE"""),79.0)</f>
        <v>79</v>
      </c>
      <c r="H460" s="3"/>
      <c r="I460" s="3">
        <f t="shared" ref="I460:M460" si="460">if(not(isblank(C460)),IFERROR(MATCH(VLOOKUP(C460,$A:$A,1,FALSE),$A:$A,0),),)</f>
        <v>25</v>
      </c>
      <c r="J460" s="3">
        <f t="shared" si="460"/>
        <v>88</v>
      </c>
      <c r="K460" s="3">
        <f t="shared" si="460"/>
        <v>28</v>
      </c>
      <c r="L460" s="3">
        <f t="shared" si="460"/>
        <v>86</v>
      </c>
      <c r="M460" s="3">
        <f t="shared" si="460"/>
        <v>62</v>
      </c>
      <c r="N460" s="3"/>
      <c r="O460" s="3"/>
      <c r="P460" s="3">
        <v>99.0</v>
      </c>
      <c r="Q460" s="3">
        <v>88.0</v>
      </c>
      <c r="R460" s="3">
        <v>29.0</v>
      </c>
      <c r="S460" s="3">
        <v>32.0</v>
      </c>
      <c r="T460" s="3">
        <v>51.0</v>
      </c>
      <c r="U460" s="3"/>
      <c r="V460" s="3"/>
      <c r="W460" s="3"/>
      <c r="X460" s="3"/>
      <c r="Y460" s="3"/>
      <c r="Z460" s="3"/>
      <c r="AA460" s="3"/>
      <c r="AB460" s="3"/>
      <c r="AC460" s="3"/>
      <c r="AD460" s="3">
        <f t="shared" si="3"/>
        <v>88</v>
      </c>
      <c r="AE460" s="3"/>
      <c r="AF460" s="3"/>
      <c r="AG460" s="3"/>
      <c r="AH460" s="3">
        <f t="shared" si="4"/>
        <v>99</v>
      </c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>
      <c r="A461" s="9"/>
      <c r="B461" s="4" t="s">
        <v>398</v>
      </c>
      <c r="C461" s="3">
        <f>IFERROR(__xludf.DUMMYFUNCTION("IFERROR(SPLIT(B461,"" ""),)"),57.0)</f>
        <v>57</v>
      </c>
      <c r="D461" s="3">
        <f>IFERROR(__xludf.DUMMYFUNCTION("""COMPUTED_VALUE"""),51.0)</f>
        <v>51</v>
      </c>
      <c r="E461" s="3">
        <f>IFERROR(__xludf.DUMMYFUNCTION("""COMPUTED_VALUE"""),50.0)</f>
        <v>50</v>
      </c>
      <c r="F461" s="3">
        <f>IFERROR(__xludf.DUMMYFUNCTION("""COMPUTED_VALUE"""),28.0)</f>
        <v>28</v>
      </c>
      <c r="G461" s="3">
        <f>IFERROR(__xludf.DUMMYFUNCTION("""COMPUTED_VALUE"""),85.0)</f>
        <v>85</v>
      </c>
      <c r="H461" s="3"/>
      <c r="I461" s="3">
        <f t="shared" ref="I461:M461" si="461">if(not(isblank(C461)),IFERROR(MATCH(VLOOKUP(C461,$A:$A,1,FALSE),$A:$A,0),),)</f>
        <v>42</v>
      </c>
      <c r="J461" s="3">
        <f t="shared" si="461"/>
        <v>29</v>
      </c>
      <c r="K461" s="3">
        <f t="shared" si="461"/>
        <v>63</v>
      </c>
      <c r="L461" s="3">
        <f t="shared" si="461"/>
        <v>75</v>
      </c>
      <c r="M461" s="3">
        <f t="shared" si="461"/>
        <v>79</v>
      </c>
      <c r="N461" s="3"/>
      <c r="O461" s="3"/>
      <c r="P461" s="3">
        <v>65.0</v>
      </c>
      <c r="Q461" s="3">
        <v>28.0</v>
      </c>
      <c r="R461" s="3">
        <v>63.0</v>
      </c>
      <c r="S461" s="3">
        <v>90.0</v>
      </c>
      <c r="T461" s="3">
        <v>54.0</v>
      </c>
      <c r="U461" s="3"/>
      <c r="V461" s="3"/>
      <c r="W461" s="3"/>
      <c r="X461" s="3"/>
      <c r="Y461" s="3"/>
      <c r="Z461" s="3"/>
      <c r="AA461" s="3"/>
      <c r="AB461" s="3"/>
      <c r="AC461" s="3"/>
      <c r="AD461" s="3">
        <f t="shared" si="3"/>
        <v>79</v>
      </c>
      <c r="AE461" s="3"/>
      <c r="AF461" s="3"/>
      <c r="AG461" s="3"/>
      <c r="AH461" s="3">
        <f t="shared" si="4"/>
        <v>90</v>
      </c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>
      <c r="A462" s="9"/>
      <c r="B462" s="4" t="s">
        <v>399</v>
      </c>
      <c r="C462" s="3">
        <f>IFERROR(__xludf.DUMMYFUNCTION("IFERROR(SPLIT(B462,"" ""),)"),90.0)</f>
        <v>90</v>
      </c>
      <c r="D462" s="3">
        <f>IFERROR(__xludf.DUMMYFUNCTION("""COMPUTED_VALUE"""),20.0)</f>
        <v>20</v>
      </c>
      <c r="E462" s="3">
        <f>IFERROR(__xludf.DUMMYFUNCTION("""COMPUTED_VALUE"""),16.0)</f>
        <v>16</v>
      </c>
      <c r="F462" s="3">
        <f>IFERROR(__xludf.DUMMYFUNCTION("""COMPUTED_VALUE"""),34.0)</f>
        <v>34</v>
      </c>
      <c r="G462" s="3">
        <f>IFERROR(__xludf.DUMMYFUNCTION("""COMPUTED_VALUE"""),81.0)</f>
        <v>81</v>
      </c>
      <c r="H462" s="3"/>
      <c r="I462" s="3">
        <f t="shared" ref="I462:M462" si="462">if(not(isblank(C462)),IFERROR(MATCH(VLOOKUP(C462,$A:$A,1,FALSE),$A:$A,0),),)</f>
        <v>18</v>
      </c>
      <c r="J462" s="3">
        <f t="shared" si="462"/>
        <v>32</v>
      </c>
      <c r="K462" s="3">
        <f t="shared" si="462"/>
        <v>90</v>
      </c>
      <c r="L462" s="3">
        <f t="shared" si="462"/>
        <v>36</v>
      </c>
      <c r="M462" s="3">
        <f t="shared" si="462"/>
        <v>80</v>
      </c>
      <c r="N462" s="3"/>
      <c r="O462" s="3"/>
      <c r="P462" s="3">
        <v>56.0</v>
      </c>
      <c r="Q462" s="3">
        <v>86.0</v>
      </c>
      <c r="R462" s="3">
        <v>75.0</v>
      </c>
      <c r="S462" s="3">
        <v>36.0</v>
      </c>
      <c r="T462" s="3">
        <v>66.0</v>
      </c>
      <c r="U462" s="3"/>
      <c r="V462" s="3"/>
      <c r="W462" s="3"/>
      <c r="X462" s="3"/>
      <c r="Y462" s="3"/>
      <c r="Z462" s="3"/>
      <c r="AA462" s="3"/>
      <c r="AB462" s="3"/>
      <c r="AC462" s="3"/>
      <c r="AD462" s="3">
        <f t="shared" si="3"/>
        <v>90</v>
      </c>
      <c r="AE462" s="3"/>
      <c r="AF462" s="3"/>
      <c r="AG462" s="3"/>
      <c r="AH462" s="3">
        <f t="shared" si="4"/>
        <v>86</v>
      </c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>
      <c r="A463" s="9"/>
      <c r="B463" s="4" t="s">
        <v>400</v>
      </c>
      <c r="C463" s="3">
        <f>IFERROR(__xludf.DUMMYFUNCTION("IFERROR(SPLIT(B463,"" ""),)"),74.0)</f>
        <v>74</v>
      </c>
      <c r="D463" s="3">
        <f>IFERROR(__xludf.DUMMYFUNCTION("""COMPUTED_VALUE"""),64.0)</f>
        <v>64</v>
      </c>
      <c r="E463" s="3">
        <f>IFERROR(__xludf.DUMMYFUNCTION("""COMPUTED_VALUE"""),46.0)</f>
        <v>46</v>
      </c>
      <c r="F463" s="3">
        <f>IFERROR(__xludf.DUMMYFUNCTION("""COMPUTED_VALUE"""),4.0)</f>
        <v>4</v>
      </c>
      <c r="G463" s="3">
        <f>IFERROR(__xludf.DUMMYFUNCTION("""COMPUTED_VALUE"""),62.0)</f>
        <v>62</v>
      </c>
      <c r="H463" s="3"/>
      <c r="I463" s="3">
        <f t="shared" ref="I463:M463" si="463">if(not(isblank(C463)),IFERROR(MATCH(VLOOKUP(C463,$A:$A,1,FALSE),$A:$A,0),),)</f>
        <v>93</v>
      </c>
      <c r="J463" s="3">
        <f t="shared" si="463"/>
        <v>51</v>
      </c>
      <c r="K463" s="3">
        <f t="shared" si="463"/>
        <v>54</v>
      </c>
      <c r="L463" s="3">
        <f t="shared" si="463"/>
        <v>66</v>
      </c>
      <c r="M463" s="3">
        <f t="shared" si="463"/>
        <v>24</v>
      </c>
      <c r="N463" s="3"/>
      <c r="O463" s="3"/>
      <c r="P463" s="3">
        <v>41.0</v>
      </c>
      <c r="Q463" s="3">
        <v>62.0</v>
      </c>
      <c r="R463" s="3">
        <v>79.0</v>
      </c>
      <c r="S463" s="3">
        <v>80.0</v>
      </c>
      <c r="T463" s="3">
        <v>24.0</v>
      </c>
      <c r="U463" s="3"/>
      <c r="V463" s="3"/>
      <c r="W463" s="3"/>
      <c r="X463" s="3"/>
      <c r="Y463" s="3"/>
      <c r="Z463" s="3"/>
      <c r="AA463" s="3"/>
      <c r="AB463" s="3"/>
      <c r="AC463" s="3"/>
      <c r="AD463" s="3">
        <f t="shared" si="3"/>
        <v>93</v>
      </c>
      <c r="AE463" s="3"/>
      <c r="AF463" s="3"/>
      <c r="AG463" s="3"/>
      <c r="AH463" s="3">
        <f t="shared" si="4"/>
        <v>80</v>
      </c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>
      <c r="A464" s="9"/>
      <c r="B464" s="3"/>
      <c r="C464" s="3" t="str">
        <f>IFERROR(__xludf.DUMMYFUNCTION("IFERROR(SPLIT(B464,"" ""),)"),"")</f>
        <v/>
      </c>
      <c r="D464" s="3"/>
      <c r="E464" s="3"/>
      <c r="F464" s="3"/>
      <c r="G464" s="3"/>
      <c r="H464" s="3"/>
      <c r="I464" s="3" t="str">
        <f t="shared" ref="I464:M464" si="464">if(not(isblank(C464)),IFERROR(MATCH(VLOOKUP(C464,$A:$A,1,FALSE),$A:$A,0),),)</f>
        <v/>
      </c>
      <c r="J464" s="3" t="str">
        <f t="shared" si="464"/>
        <v/>
      </c>
      <c r="K464" s="3" t="str">
        <f t="shared" si="464"/>
        <v/>
      </c>
      <c r="L464" s="3" t="str">
        <f t="shared" si="464"/>
        <v/>
      </c>
      <c r="M464" s="3" t="str">
        <f t="shared" si="464"/>
        <v/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 t="str">
        <f t="shared" si="3"/>
        <v/>
      </c>
      <c r="AE464" s="3"/>
      <c r="AF464" s="3"/>
      <c r="AG464" s="3"/>
      <c r="AH464" s="3" t="str">
        <f t="shared" si="4"/>
        <v/>
      </c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>
      <c r="A465" s="9"/>
      <c r="B465" s="4" t="s">
        <v>401</v>
      </c>
      <c r="C465" s="3">
        <f>IFERROR(__xludf.DUMMYFUNCTION("IFERROR(SPLIT(B465,"" ""),)"),29.0)</f>
        <v>29</v>
      </c>
      <c r="D465" s="3">
        <f>IFERROR(__xludf.DUMMYFUNCTION("""COMPUTED_VALUE"""),55.0)</f>
        <v>55</v>
      </c>
      <c r="E465" s="3">
        <f>IFERROR(__xludf.DUMMYFUNCTION("""COMPUTED_VALUE"""),38.0)</f>
        <v>38</v>
      </c>
      <c r="F465" s="3">
        <f>IFERROR(__xludf.DUMMYFUNCTION("""COMPUTED_VALUE"""),24.0)</f>
        <v>24</v>
      </c>
      <c r="G465" s="3">
        <f>IFERROR(__xludf.DUMMYFUNCTION("""COMPUTED_VALUE"""),11.0)</f>
        <v>11</v>
      </c>
      <c r="H465" s="3"/>
      <c r="I465" s="3">
        <f t="shared" ref="I465:M465" si="465">if(not(isblank(C465)),IFERROR(MATCH(VLOOKUP(C465,$A:$A,1,FALSE),$A:$A,0),),)</f>
        <v>85</v>
      </c>
      <c r="J465" s="3">
        <f t="shared" si="465"/>
        <v>19</v>
      </c>
      <c r="K465" s="3">
        <f t="shared" si="465"/>
        <v>89</v>
      </c>
      <c r="L465" s="3">
        <f t="shared" si="465"/>
        <v>58</v>
      </c>
      <c r="M465" s="3">
        <f t="shared" si="465"/>
        <v>102</v>
      </c>
      <c r="N465" s="3"/>
      <c r="O465" s="3"/>
      <c r="P465" s="3">
        <f t="array" ref="P465:T469">TRANSPOSE(I465:M469)</f>
        <v>85</v>
      </c>
      <c r="Q465" s="3">
        <v>22.0</v>
      </c>
      <c r="R465" s="3">
        <v>80.0</v>
      </c>
      <c r="S465" s="3">
        <v>75.0</v>
      </c>
      <c r="T465" s="3">
        <v>37.0</v>
      </c>
      <c r="U465" s="3"/>
      <c r="V465" s="3"/>
      <c r="W465" s="3"/>
      <c r="X465" s="3">
        <f t="array" ref="X465">SUM(IF(I465:M469&gt;$AP$3,C465:G469,))*$AP$4</f>
        <v>50410</v>
      </c>
      <c r="Y465" s="3"/>
      <c r="Z465" s="3"/>
      <c r="AA465" s="3"/>
      <c r="AB465" s="10">
        <f t="array" ref="AB465">SUM(IF(I465:M469&gt;$AS$3,C465:G469,))*$AS$4</f>
        <v>17080</v>
      </c>
      <c r="AC465" s="3"/>
      <c r="AD465" s="3">
        <f t="shared" si="3"/>
        <v>102</v>
      </c>
      <c r="AE465" s="3"/>
      <c r="AF465" s="3"/>
      <c r="AG465" s="3"/>
      <c r="AH465" s="3">
        <f t="shared" si="4"/>
        <v>85</v>
      </c>
      <c r="AI465" s="3"/>
      <c r="AJ465" s="3">
        <f>min(AD465:AH469)</f>
        <v>82</v>
      </c>
      <c r="AK465" s="3"/>
      <c r="AL465" s="3"/>
      <c r="AM465" s="3"/>
      <c r="AN465" s="3"/>
      <c r="AO465" s="3"/>
      <c r="AP465" s="3"/>
      <c r="AQ465" s="3"/>
      <c r="AR465" s="3"/>
      <c r="AS465" s="3"/>
    </row>
    <row r="466">
      <c r="A466" s="9"/>
      <c r="B466" s="4" t="s">
        <v>402</v>
      </c>
      <c r="C466" s="3">
        <f>IFERROR(__xludf.DUMMYFUNCTION("IFERROR(SPLIT(B466,"" ""),)"),44.0)</f>
        <v>44</v>
      </c>
      <c r="D466" s="3">
        <f>IFERROR(__xludf.DUMMYFUNCTION("""COMPUTED_VALUE"""),62.0)</f>
        <v>62</v>
      </c>
      <c r="E466" s="3">
        <f>IFERROR(__xludf.DUMMYFUNCTION("""COMPUTED_VALUE"""),49.0)</f>
        <v>49</v>
      </c>
      <c r="F466" s="3">
        <f>IFERROR(__xludf.DUMMYFUNCTION("""COMPUTED_VALUE"""),32.0)</f>
        <v>32</v>
      </c>
      <c r="G466" s="3">
        <f>IFERROR(__xludf.DUMMYFUNCTION("""COMPUTED_VALUE"""),22.0)</f>
        <v>22</v>
      </c>
      <c r="H466" s="3"/>
      <c r="I466" s="3">
        <f t="shared" ref="I466:M466" si="466">if(not(isblank(C466)),IFERROR(MATCH(VLOOKUP(C466,$A:$A,1,FALSE),$A:$A,0),),)</f>
        <v>22</v>
      </c>
      <c r="J466" s="3">
        <f t="shared" si="466"/>
        <v>24</v>
      </c>
      <c r="K466" s="3">
        <f t="shared" si="466"/>
        <v>81</v>
      </c>
      <c r="L466" s="3">
        <f t="shared" si="466"/>
        <v>91</v>
      </c>
      <c r="M466" s="3">
        <f t="shared" si="466"/>
        <v>40</v>
      </c>
      <c r="N466" s="3"/>
      <c r="O466" s="3"/>
      <c r="P466" s="3">
        <v>19.0</v>
      </c>
      <c r="Q466" s="3">
        <v>24.0</v>
      </c>
      <c r="R466" s="3">
        <v>28.0</v>
      </c>
      <c r="S466" s="3">
        <v>20.0</v>
      </c>
      <c r="T466" s="3">
        <v>101.0</v>
      </c>
      <c r="U466" s="3"/>
      <c r="V466" s="3"/>
      <c r="W466" s="3"/>
      <c r="X466" s="3"/>
      <c r="Y466" s="3"/>
      <c r="Z466" s="3"/>
      <c r="AA466" s="3"/>
      <c r="AB466" s="3"/>
      <c r="AC466" s="3"/>
      <c r="AD466" s="3">
        <f t="shared" si="3"/>
        <v>91</v>
      </c>
      <c r="AE466" s="3"/>
      <c r="AF466" s="3"/>
      <c r="AG466" s="3"/>
      <c r="AH466" s="3">
        <f t="shared" si="4"/>
        <v>101</v>
      </c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>
      <c r="A467" s="9"/>
      <c r="B467" s="4" t="s">
        <v>403</v>
      </c>
      <c r="C467" s="3">
        <f>IFERROR(__xludf.DUMMYFUNCTION("IFERROR(SPLIT(B467,"" ""),)"),81.0)</f>
        <v>81</v>
      </c>
      <c r="D467" s="3">
        <f>IFERROR(__xludf.DUMMYFUNCTION("""COMPUTED_VALUE"""),23.0)</f>
        <v>23</v>
      </c>
      <c r="E467" s="3">
        <f>IFERROR(__xludf.DUMMYFUNCTION("""COMPUTED_VALUE"""),26.0)</f>
        <v>26</v>
      </c>
      <c r="F467" s="3">
        <f>IFERROR(__xludf.DUMMYFUNCTION("""COMPUTED_VALUE"""),0.0)</f>
        <v>0</v>
      </c>
      <c r="G467" s="3">
        <f>IFERROR(__xludf.DUMMYFUNCTION("""COMPUTED_VALUE"""),86.0)</f>
        <v>86</v>
      </c>
      <c r="H467" s="3"/>
      <c r="I467" s="3">
        <f t="shared" ref="I467:M467" si="467">if(not(isblank(C467)),IFERROR(MATCH(VLOOKUP(C467,$A:$A,1,FALSE),$A:$A,0),),)</f>
        <v>80</v>
      </c>
      <c r="J467" s="3">
        <f t="shared" si="467"/>
        <v>28</v>
      </c>
      <c r="K467" s="3">
        <f t="shared" si="467"/>
        <v>45</v>
      </c>
      <c r="L467" s="3">
        <f t="shared" si="467"/>
        <v>46</v>
      </c>
      <c r="M467" s="3">
        <f t="shared" si="467"/>
        <v>96</v>
      </c>
      <c r="N467" s="3"/>
      <c r="O467" s="3"/>
      <c r="P467" s="3">
        <v>89.0</v>
      </c>
      <c r="Q467" s="3">
        <v>81.0</v>
      </c>
      <c r="R467" s="3">
        <v>45.0</v>
      </c>
      <c r="S467" s="3">
        <v>11.0</v>
      </c>
      <c r="T467" s="3">
        <v>87.0</v>
      </c>
      <c r="U467" s="3"/>
      <c r="V467" s="3"/>
      <c r="W467" s="3"/>
      <c r="X467" s="3"/>
      <c r="Y467" s="3"/>
      <c r="Z467" s="3"/>
      <c r="AA467" s="3"/>
      <c r="AB467" s="3"/>
      <c r="AC467" s="3"/>
      <c r="AD467" s="3">
        <f t="shared" si="3"/>
        <v>96</v>
      </c>
      <c r="AE467" s="3"/>
      <c r="AF467" s="3"/>
      <c r="AG467" s="3"/>
      <c r="AH467" s="3">
        <f t="shared" si="4"/>
        <v>89</v>
      </c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>
      <c r="A468" s="9"/>
      <c r="B468" s="4" t="s">
        <v>404</v>
      </c>
      <c r="C468" s="3">
        <f>IFERROR(__xludf.DUMMYFUNCTION("IFERROR(SPLIT(B468,"" ""),)"),28.0)</f>
        <v>28</v>
      </c>
      <c r="D468" s="3">
        <f>IFERROR(__xludf.DUMMYFUNCTION("""COMPUTED_VALUE"""),25.0)</f>
        <v>25</v>
      </c>
      <c r="E468" s="3">
        <f>IFERROR(__xludf.DUMMYFUNCTION("""COMPUTED_VALUE"""),33.0)</f>
        <v>33</v>
      </c>
      <c r="F468" s="3">
        <f>IFERROR(__xludf.DUMMYFUNCTION("""COMPUTED_VALUE"""),1.0)</f>
        <v>1</v>
      </c>
      <c r="G468" s="3">
        <f>IFERROR(__xludf.DUMMYFUNCTION("""COMPUTED_VALUE"""),88.0)</f>
        <v>88</v>
      </c>
      <c r="H468" s="3"/>
      <c r="I468" s="3">
        <f t="shared" ref="I468:M468" si="468">if(not(isblank(C468)),IFERROR(MATCH(VLOOKUP(C468,$A:$A,1,FALSE),$A:$A,0),),)</f>
        <v>75</v>
      </c>
      <c r="J468" s="3">
        <f t="shared" si="468"/>
        <v>20</v>
      </c>
      <c r="K468" s="3">
        <f t="shared" si="468"/>
        <v>11</v>
      </c>
      <c r="L468" s="3">
        <f t="shared" si="468"/>
        <v>14</v>
      </c>
      <c r="M468" s="3">
        <f t="shared" si="468"/>
        <v>82</v>
      </c>
      <c r="N468" s="3"/>
      <c r="O468" s="3"/>
      <c r="P468" s="3">
        <v>58.0</v>
      </c>
      <c r="Q468" s="3">
        <v>91.0</v>
      </c>
      <c r="R468" s="3">
        <v>46.0</v>
      </c>
      <c r="S468" s="3">
        <v>14.0</v>
      </c>
      <c r="T468" s="3">
        <v>12.0</v>
      </c>
      <c r="U468" s="3"/>
      <c r="V468" s="3"/>
      <c r="W468" s="3"/>
      <c r="X468" s="3"/>
      <c r="Y468" s="3"/>
      <c r="Z468" s="3"/>
      <c r="AA468" s="3"/>
      <c r="AB468" s="3"/>
      <c r="AC468" s="3"/>
      <c r="AD468" s="3">
        <f t="shared" si="3"/>
        <v>82</v>
      </c>
      <c r="AE468" s="3"/>
      <c r="AF468" s="3"/>
      <c r="AG468" s="3"/>
      <c r="AH468" s="3">
        <f t="shared" si="4"/>
        <v>91</v>
      </c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>
      <c r="A469" s="9"/>
      <c r="B469" s="4" t="s">
        <v>405</v>
      </c>
      <c r="C469" s="3">
        <f>IFERROR(__xludf.DUMMYFUNCTION("IFERROR(SPLIT(B469,"" ""),)"),58.0)</f>
        <v>58</v>
      </c>
      <c r="D469" s="3">
        <f>IFERROR(__xludf.DUMMYFUNCTION("""COMPUTED_VALUE"""),14.0)</f>
        <v>14</v>
      </c>
      <c r="E469" s="3">
        <f>IFERROR(__xludf.DUMMYFUNCTION("""COMPUTED_VALUE"""),97.0)</f>
        <v>97</v>
      </c>
      <c r="F469" s="3">
        <f>IFERROR(__xludf.DUMMYFUNCTION("""COMPUTED_VALUE"""),30.0)</f>
        <v>30</v>
      </c>
      <c r="G469" s="3">
        <f>IFERROR(__xludf.DUMMYFUNCTION("""COMPUTED_VALUE"""),27.0)</f>
        <v>27</v>
      </c>
      <c r="H469" s="3"/>
      <c r="I469" s="3">
        <f t="shared" ref="I469:M469" si="469">if(not(isblank(C469)),IFERROR(MATCH(VLOOKUP(C469,$A:$A,1,FALSE),$A:$A,0),),)</f>
        <v>37</v>
      </c>
      <c r="J469" s="3">
        <f t="shared" si="469"/>
        <v>101</v>
      </c>
      <c r="K469" s="3">
        <f t="shared" si="469"/>
        <v>87</v>
      </c>
      <c r="L469" s="3">
        <f t="shared" si="469"/>
        <v>12</v>
      </c>
      <c r="M469" s="3">
        <f t="shared" si="469"/>
        <v>94</v>
      </c>
      <c r="N469" s="3"/>
      <c r="O469" s="3"/>
      <c r="P469" s="3">
        <v>102.0</v>
      </c>
      <c r="Q469" s="3">
        <v>40.0</v>
      </c>
      <c r="R469" s="3">
        <v>96.0</v>
      </c>
      <c r="S469" s="3">
        <v>82.0</v>
      </c>
      <c r="T469" s="3">
        <v>94.0</v>
      </c>
      <c r="U469" s="3"/>
      <c r="V469" s="3"/>
      <c r="W469" s="3"/>
      <c r="X469" s="3"/>
      <c r="Y469" s="3"/>
      <c r="Z469" s="3"/>
      <c r="AA469" s="3"/>
      <c r="AB469" s="3"/>
      <c r="AC469" s="3"/>
      <c r="AD469" s="3">
        <f t="shared" si="3"/>
        <v>101</v>
      </c>
      <c r="AE469" s="3"/>
      <c r="AF469" s="3"/>
      <c r="AG469" s="3"/>
      <c r="AH469" s="3">
        <f t="shared" si="4"/>
        <v>102</v>
      </c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>
      <c r="A470" s="9"/>
      <c r="B470" s="3"/>
      <c r="C470" s="3" t="str">
        <f>IFERROR(__xludf.DUMMYFUNCTION("IFERROR(SPLIT(B470,"" ""),)"),"")</f>
        <v/>
      </c>
      <c r="D470" s="3"/>
      <c r="E470" s="3"/>
      <c r="F470" s="3"/>
      <c r="G470" s="3"/>
      <c r="H470" s="3"/>
      <c r="I470" s="3" t="str">
        <f t="shared" ref="I470:M470" si="470">if(not(isblank(C470)),IFERROR(MATCH(VLOOKUP(C470,$A:$A,1,FALSE),$A:$A,0),),)</f>
        <v/>
      </c>
      <c r="J470" s="3" t="str">
        <f t="shared" si="470"/>
        <v/>
      </c>
      <c r="K470" s="3" t="str">
        <f t="shared" si="470"/>
        <v/>
      </c>
      <c r="L470" s="3" t="str">
        <f t="shared" si="470"/>
        <v/>
      </c>
      <c r="M470" s="3" t="str">
        <f t="shared" si="470"/>
        <v/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 t="str">
        <f t="shared" si="3"/>
        <v/>
      </c>
      <c r="AE470" s="3"/>
      <c r="AF470" s="3"/>
      <c r="AG470" s="3"/>
      <c r="AH470" s="3" t="str">
        <f t="shared" si="4"/>
        <v/>
      </c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>
      <c r="A471" s="9"/>
      <c r="B471" s="4" t="s">
        <v>406</v>
      </c>
      <c r="C471" s="3">
        <f>IFERROR(__xludf.DUMMYFUNCTION("IFERROR(SPLIT(B471,"" ""),)"),20.0)</f>
        <v>20</v>
      </c>
      <c r="D471" s="3">
        <f>IFERROR(__xludf.DUMMYFUNCTION("""COMPUTED_VALUE"""),69.0)</f>
        <v>69</v>
      </c>
      <c r="E471" s="3">
        <f>IFERROR(__xludf.DUMMYFUNCTION("""COMPUTED_VALUE"""),1.0)</f>
        <v>1</v>
      </c>
      <c r="F471" s="3">
        <f>IFERROR(__xludf.DUMMYFUNCTION("""COMPUTED_VALUE"""),86.0)</f>
        <v>86</v>
      </c>
      <c r="G471" s="3">
        <f>IFERROR(__xludf.DUMMYFUNCTION("""COMPUTED_VALUE"""),77.0)</f>
        <v>77</v>
      </c>
      <c r="H471" s="3"/>
      <c r="I471" s="3">
        <f t="shared" ref="I471:M471" si="471">if(not(isblank(C471)),IFERROR(MATCH(VLOOKUP(C471,$A:$A,1,FALSE),$A:$A,0),),)</f>
        <v>32</v>
      </c>
      <c r="J471" s="3">
        <f t="shared" si="471"/>
        <v>65</v>
      </c>
      <c r="K471" s="3">
        <f t="shared" si="471"/>
        <v>14</v>
      </c>
      <c r="L471" s="3">
        <f t="shared" si="471"/>
        <v>96</v>
      </c>
      <c r="M471" s="3">
        <f t="shared" si="471"/>
        <v>21</v>
      </c>
      <c r="N471" s="3"/>
      <c r="O471" s="3"/>
      <c r="P471" s="3">
        <f t="array" ref="P471:T475">TRANSPOSE(I471:M475)</f>
        <v>32</v>
      </c>
      <c r="Q471" s="3">
        <v>76.0</v>
      </c>
      <c r="R471" s="3">
        <v>77.0</v>
      </c>
      <c r="S471" s="3">
        <v>70.0</v>
      </c>
      <c r="T471" s="3">
        <v>62.0</v>
      </c>
      <c r="U471" s="3"/>
      <c r="V471" s="3"/>
      <c r="W471" s="3"/>
      <c r="X471" s="3">
        <f t="array" ref="X471">SUM(IF(I471:M475&gt;$AP$3,C471:G475,))*$AP$4</f>
        <v>66385</v>
      </c>
      <c r="Y471" s="3"/>
      <c r="Z471" s="3"/>
      <c r="AA471" s="3"/>
      <c r="AB471" s="10">
        <f t="array" ref="AB471">SUM(IF(I471:M475&gt;$AS$3,C471:G475,))*$AS$4</f>
        <v>17360</v>
      </c>
      <c r="AC471" s="3"/>
      <c r="AD471" s="3">
        <f t="shared" si="3"/>
        <v>96</v>
      </c>
      <c r="AE471" s="3"/>
      <c r="AF471" s="3"/>
      <c r="AG471" s="3"/>
      <c r="AH471" s="3">
        <f t="shared" si="4"/>
        <v>77</v>
      </c>
      <c r="AI471" s="3"/>
      <c r="AJ471" s="3">
        <f>min(AD471:AH475)</f>
        <v>71</v>
      </c>
      <c r="AK471" s="3"/>
      <c r="AL471" s="3"/>
      <c r="AM471" s="3"/>
      <c r="AN471" s="3"/>
      <c r="AO471" s="3"/>
      <c r="AP471" s="3"/>
      <c r="AQ471" s="3"/>
      <c r="AR471" s="3"/>
      <c r="AS471" s="3"/>
    </row>
    <row r="472">
      <c r="A472" s="9"/>
      <c r="B472" s="4" t="s">
        <v>407</v>
      </c>
      <c r="C472" s="3">
        <f>IFERROR(__xludf.DUMMYFUNCTION("IFERROR(SPLIT(B472,"" ""),)"),89.0)</f>
        <v>89</v>
      </c>
      <c r="D472" s="3">
        <f>IFERROR(__xludf.DUMMYFUNCTION("""COMPUTED_VALUE"""),92.0)</f>
        <v>92</v>
      </c>
      <c r="E472" s="3">
        <f>IFERROR(__xludf.DUMMYFUNCTION("""COMPUTED_VALUE"""),15.0)</f>
        <v>15</v>
      </c>
      <c r="F472" s="3">
        <f>IFERROR(__xludf.DUMMYFUNCTION("""COMPUTED_VALUE"""),54.0)</f>
        <v>54</v>
      </c>
      <c r="G472" s="3">
        <f>IFERROR(__xludf.DUMMYFUNCTION("""COMPUTED_VALUE"""),93.0)</f>
        <v>93</v>
      </c>
      <c r="H472" s="3"/>
      <c r="I472" s="3">
        <f t="shared" ref="I472:M472" si="472">if(not(isblank(C472)),IFERROR(MATCH(VLOOKUP(C472,$A:$A,1,FALSE),$A:$A,0),),)</f>
        <v>76</v>
      </c>
      <c r="J472" s="3">
        <f t="shared" si="472"/>
        <v>10</v>
      </c>
      <c r="K472" s="3">
        <f t="shared" si="472"/>
        <v>100</v>
      </c>
      <c r="L472" s="3">
        <f t="shared" si="472"/>
        <v>68</v>
      </c>
      <c r="M472" s="3">
        <f t="shared" si="472"/>
        <v>16</v>
      </c>
      <c r="N472" s="3"/>
      <c r="O472" s="3"/>
      <c r="P472" s="3">
        <v>65.0</v>
      </c>
      <c r="Q472" s="3">
        <v>10.0</v>
      </c>
      <c r="R472" s="3">
        <v>93.0</v>
      </c>
      <c r="S472" s="3">
        <v>34.0</v>
      </c>
      <c r="T472" s="3">
        <v>71.0</v>
      </c>
      <c r="U472" s="3"/>
      <c r="V472" s="3"/>
      <c r="W472" s="3"/>
      <c r="X472" s="3"/>
      <c r="Y472" s="3"/>
      <c r="Z472" s="3"/>
      <c r="AA472" s="3"/>
      <c r="AB472" s="3"/>
      <c r="AC472" s="3"/>
      <c r="AD472" s="3">
        <f t="shared" si="3"/>
        <v>100</v>
      </c>
      <c r="AE472" s="3"/>
      <c r="AF472" s="3"/>
      <c r="AG472" s="3"/>
      <c r="AH472" s="3">
        <f t="shared" si="4"/>
        <v>93</v>
      </c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>
      <c r="A473" s="9"/>
      <c r="B473" s="4" t="s">
        <v>408</v>
      </c>
      <c r="C473" s="3">
        <f>IFERROR(__xludf.DUMMYFUNCTION("IFERROR(SPLIT(B473,"" ""),)"),94.0)</f>
        <v>94</v>
      </c>
      <c r="D473" s="3">
        <f>IFERROR(__xludf.DUMMYFUNCTION("""COMPUTED_VALUE"""),74.0)</f>
        <v>74</v>
      </c>
      <c r="E473" s="3">
        <f>IFERROR(__xludf.DUMMYFUNCTION("""COMPUTED_VALUE"""),51.0)</f>
        <v>51</v>
      </c>
      <c r="F473" s="3">
        <f>IFERROR(__xludf.DUMMYFUNCTION("""COMPUTED_VALUE"""),5.0)</f>
        <v>5</v>
      </c>
      <c r="G473" s="3">
        <f>IFERROR(__xludf.DUMMYFUNCTION("""COMPUTED_VALUE"""),97.0)</f>
        <v>97</v>
      </c>
      <c r="H473" s="3"/>
      <c r="I473" s="3">
        <f t="shared" ref="I473:M473" si="473">if(not(isblank(C473)),IFERROR(MATCH(VLOOKUP(C473,$A:$A,1,FALSE),$A:$A,0),),)</f>
        <v>77</v>
      </c>
      <c r="J473" s="3">
        <f t="shared" si="473"/>
        <v>93</v>
      </c>
      <c r="K473" s="3">
        <f t="shared" si="473"/>
        <v>29</v>
      </c>
      <c r="L473" s="3">
        <f t="shared" si="473"/>
        <v>38</v>
      </c>
      <c r="M473" s="3">
        <f t="shared" si="473"/>
        <v>87</v>
      </c>
      <c r="N473" s="3"/>
      <c r="O473" s="3"/>
      <c r="P473" s="3">
        <v>14.0</v>
      </c>
      <c r="Q473" s="3">
        <v>100.0</v>
      </c>
      <c r="R473" s="3">
        <v>29.0</v>
      </c>
      <c r="S473" s="3">
        <v>89.0</v>
      </c>
      <c r="T473" s="3">
        <v>8.0</v>
      </c>
      <c r="U473" s="3"/>
      <c r="V473" s="3"/>
      <c r="W473" s="3"/>
      <c r="X473" s="3"/>
      <c r="Y473" s="3"/>
      <c r="Z473" s="3"/>
      <c r="AA473" s="3"/>
      <c r="AB473" s="3"/>
      <c r="AC473" s="3"/>
      <c r="AD473" s="3">
        <f t="shared" si="3"/>
        <v>93</v>
      </c>
      <c r="AE473" s="3"/>
      <c r="AF473" s="3"/>
      <c r="AG473" s="3"/>
      <c r="AH473" s="3">
        <f t="shared" si="4"/>
        <v>100</v>
      </c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>
      <c r="A474" s="9"/>
      <c r="B474" s="4" t="s">
        <v>409</v>
      </c>
      <c r="C474" s="3">
        <f>IFERROR(__xludf.DUMMYFUNCTION("IFERROR(SPLIT(B474,"" ""),)"),68.0)</f>
        <v>68</v>
      </c>
      <c r="D474" s="3">
        <f>IFERROR(__xludf.DUMMYFUNCTION("""COMPUTED_VALUE"""),8.0)</f>
        <v>8</v>
      </c>
      <c r="E474" s="3">
        <f>IFERROR(__xludf.DUMMYFUNCTION("""COMPUTED_VALUE"""),38.0)</f>
        <v>38</v>
      </c>
      <c r="F474" s="3">
        <f>IFERROR(__xludf.DUMMYFUNCTION("""COMPUTED_VALUE"""),21.0)</f>
        <v>21</v>
      </c>
      <c r="G474" s="3">
        <f>IFERROR(__xludf.DUMMYFUNCTION("""COMPUTED_VALUE"""),46.0)</f>
        <v>46</v>
      </c>
      <c r="H474" s="3"/>
      <c r="I474" s="3">
        <f t="shared" ref="I474:M474" si="474">if(not(isblank(C474)),IFERROR(MATCH(VLOOKUP(C474,$A:$A,1,FALSE),$A:$A,0),),)</f>
        <v>70</v>
      </c>
      <c r="J474" s="3">
        <f t="shared" si="474"/>
        <v>34</v>
      </c>
      <c r="K474" s="3">
        <f t="shared" si="474"/>
        <v>89</v>
      </c>
      <c r="L474" s="3">
        <f t="shared" si="474"/>
        <v>31</v>
      </c>
      <c r="M474" s="3">
        <f t="shared" si="474"/>
        <v>54</v>
      </c>
      <c r="N474" s="3"/>
      <c r="O474" s="3"/>
      <c r="P474" s="3">
        <v>96.0</v>
      </c>
      <c r="Q474" s="3">
        <v>68.0</v>
      </c>
      <c r="R474" s="3">
        <v>38.0</v>
      </c>
      <c r="S474" s="3">
        <v>31.0</v>
      </c>
      <c r="T474" s="3">
        <v>36.0</v>
      </c>
      <c r="U474" s="3"/>
      <c r="V474" s="3"/>
      <c r="W474" s="3"/>
      <c r="X474" s="3"/>
      <c r="Y474" s="3"/>
      <c r="Z474" s="3"/>
      <c r="AA474" s="3"/>
      <c r="AB474" s="3"/>
      <c r="AC474" s="3"/>
      <c r="AD474" s="3">
        <f t="shared" si="3"/>
        <v>89</v>
      </c>
      <c r="AE474" s="3"/>
      <c r="AF474" s="3"/>
      <c r="AG474" s="3"/>
      <c r="AH474" s="3">
        <f t="shared" si="4"/>
        <v>96</v>
      </c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>
      <c r="A475" s="9"/>
      <c r="B475" s="4" t="s">
        <v>410</v>
      </c>
      <c r="C475" s="3">
        <f>IFERROR(__xludf.DUMMYFUNCTION("IFERROR(SPLIT(B475,"" ""),)"),79.0)</f>
        <v>79</v>
      </c>
      <c r="D475" s="3">
        <f>IFERROR(__xludf.DUMMYFUNCTION("""COMPUTED_VALUE"""),87.0)</f>
        <v>87</v>
      </c>
      <c r="E475" s="3">
        <f>IFERROR(__xludf.DUMMYFUNCTION("""COMPUTED_VALUE"""),40.0)</f>
        <v>40</v>
      </c>
      <c r="F475" s="3">
        <f>IFERROR(__xludf.DUMMYFUNCTION("""COMPUTED_VALUE"""),34.0)</f>
        <v>34</v>
      </c>
      <c r="G475" s="3">
        <f>IFERROR(__xludf.DUMMYFUNCTION("""COMPUTED_VALUE"""),62.0)</f>
        <v>62</v>
      </c>
      <c r="H475" s="3"/>
      <c r="I475" s="3">
        <f t="shared" ref="I475:M475" si="475">if(not(isblank(C475)),IFERROR(MATCH(VLOOKUP(C475,$A:$A,1,FALSE),$A:$A,0),),)</f>
        <v>62</v>
      </c>
      <c r="J475" s="3">
        <f t="shared" si="475"/>
        <v>71</v>
      </c>
      <c r="K475" s="3">
        <f t="shared" si="475"/>
        <v>8</v>
      </c>
      <c r="L475" s="3">
        <f t="shared" si="475"/>
        <v>36</v>
      </c>
      <c r="M475" s="3">
        <f t="shared" si="475"/>
        <v>24</v>
      </c>
      <c r="N475" s="3"/>
      <c r="O475" s="3"/>
      <c r="P475" s="3">
        <v>21.0</v>
      </c>
      <c r="Q475" s="3">
        <v>16.0</v>
      </c>
      <c r="R475" s="3">
        <v>87.0</v>
      </c>
      <c r="S475" s="3">
        <v>54.0</v>
      </c>
      <c r="T475" s="3">
        <v>24.0</v>
      </c>
      <c r="U475" s="3"/>
      <c r="V475" s="3"/>
      <c r="W475" s="3"/>
      <c r="X475" s="3"/>
      <c r="Y475" s="3"/>
      <c r="Z475" s="3"/>
      <c r="AA475" s="3"/>
      <c r="AB475" s="3"/>
      <c r="AC475" s="3"/>
      <c r="AD475" s="3">
        <f t="shared" si="3"/>
        <v>71</v>
      </c>
      <c r="AE475" s="3"/>
      <c r="AF475" s="3"/>
      <c r="AG475" s="3"/>
      <c r="AH475" s="3">
        <f t="shared" si="4"/>
        <v>87</v>
      </c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>
      <c r="A476" s="9"/>
      <c r="B476" s="3"/>
      <c r="C476" s="3" t="str">
        <f>IFERROR(__xludf.DUMMYFUNCTION("IFERROR(SPLIT(B476,"" ""),)"),"")</f>
        <v/>
      </c>
      <c r="D476" s="3"/>
      <c r="E476" s="3"/>
      <c r="F476" s="3"/>
      <c r="G476" s="3"/>
      <c r="H476" s="3"/>
      <c r="I476" s="3" t="str">
        <f t="shared" ref="I476:M476" si="476">if(not(isblank(C476)),IFERROR(MATCH(VLOOKUP(C476,$A:$A,1,FALSE),$A:$A,0),),)</f>
        <v/>
      </c>
      <c r="J476" s="3" t="str">
        <f t="shared" si="476"/>
        <v/>
      </c>
      <c r="K476" s="3" t="str">
        <f t="shared" si="476"/>
        <v/>
      </c>
      <c r="L476" s="3" t="str">
        <f t="shared" si="476"/>
        <v/>
      </c>
      <c r="M476" s="3" t="str">
        <f t="shared" si="476"/>
        <v/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 t="str">
        <f t="shared" si="3"/>
        <v/>
      </c>
      <c r="AE476" s="3"/>
      <c r="AF476" s="3"/>
      <c r="AG476" s="3"/>
      <c r="AH476" s="3" t="str">
        <f t="shared" si="4"/>
        <v/>
      </c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>
      <c r="A477" s="9"/>
      <c r="B477" s="4" t="s">
        <v>411</v>
      </c>
      <c r="C477" s="3">
        <f>IFERROR(__xludf.DUMMYFUNCTION("IFERROR(SPLIT(B477,"" ""),)"),81.0)</f>
        <v>81</v>
      </c>
      <c r="D477" s="3">
        <f>IFERROR(__xludf.DUMMYFUNCTION("""COMPUTED_VALUE"""),49.0)</f>
        <v>49</v>
      </c>
      <c r="E477" s="3">
        <f>IFERROR(__xludf.DUMMYFUNCTION("""COMPUTED_VALUE"""),5.0)</f>
        <v>5</v>
      </c>
      <c r="F477" s="3">
        <f>IFERROR(__xludf.DUMMYFUNCTION("""COMPUTED_VALUE"""),52.0)</f>
        <v>52</v>
      </c>
      <c r="G477" s="3">
        <f>IFERROR(__xludf.DUMMYFUNCTION("""COMPUTED_VALUE"""),77.0)</f>
        <v>77</v>
      </c>
      <c r="H477" s="3"/>
      <c r="I477" s="3">
        <f t="shared" ref="I477:M477" si="477">if(not(isblank(C477)),IFERROR(MATCH(VLOOKUP(C477,$A:$A,1,FALSE),$A:$A,0),),)</f>
        <v>80</v>
      </c>
      <c r="J477" s="3">
        <f t="shared" si="477"/>
        <v>81</v>
      </c>
      <c r="K477" s="3">
        <f t="shared" si="477"/>
        <v>38</v>
      </c>
      <c r="L477" s="3">
        <f t="shared" si="477"/>
        <v>39</v>
      </c>
      <c r="M477" s="3">
        <f t="shared" si="477"/>
        <v>21</v>
      </c>
      <c r="N477" s="3"/>
      <c r="O477" s="3"/>
      <c r="P477" s="3">
        <f t="array" ref="P477:T481">TRANSPOSE(I477:M481)</f>
        <v>80</v>
      </c>
      <c r="Q477" s="3">
        <v>50.0</v>
      </c>
      <c r="R477" s="3">
        <v>43.0</v>
      </c>
      <c r="S477" s="3">
        <v>49.0</v>
      </c>
      <c r="T477" s="3">
        <v>87.0</v>
      </c>
      <c r="U477" s="3"/>
      <c r="V477" s="3"/>
      <c r="W477" s="3"/>
      <c r="X477" s="3">
        <f t="array" ref="X477">SUM(IF(I477:M481&gt;$AP$3,C477:G481,))*$AP$4</f>
        <v>72491</v>
      </c>
      <c r="Y477" s="3"/>
      <c r="Z477" s="3"/>
      <c r="AA477" s="3"/>
      <c r="AB477" s="10">
        <f t="array" ref="AB477">SUM(IF(I477:M481&gt;$AS$3,C477:G481,))*$AS$4</f>
        <v>12712</v>
      </c>
      <c r="AC477" s="3"/>
      <c r="AD477" s="3">
        <f t="shared" si="3"/>
        <v>81</v>
      </c>
      <c r="AE477" s="3"/>
      <c r="AF477" s="3"/>
      <c r="AG477" s="3"/>
      <c r="AH477" s="3">
        <f t="shared" si="4"/>
        <v>87</v>
      </c>
      <c r="AI477" s="3"/>
      <c r="AJ477" s="3">
        <f>min(AD477:AH481)</f>
        <v>59</v>
      </c>
      <c r="AK477" s="3"/>
      <c r="AL477" s="3"/>
      <c r="AM477" s="3"/>
      <c r="AN477" s="3"/>
      <c r="AO477" s="3"/>
      <c r="AP477" s="3"/>
      <c r="AQ477" s="3"/>
      <c r="AR477" s="3"/>
      <c r="AS477" s="3"/>
    </row>
    <row r="478">
      <c r="A478" s="9"/>
      <c r="B478" s="4" t="s">
        <v>412</v>
      </c>
      <c r="C478" s="3">
        <f>IFERROR(__xludf.DUMMYFUNCTION("IFERROR(SPLIT(B478,"" ""),)"),3.0)</f>
        <v>3</v>
      </c>
      <c r="D478" s="3">
        <f>IFERROR(__xludf.DUMMYFUNCTION("""COMPUTED_VALUE"""),56.0)</f>
        <v>56</v>
      </c>
      <c r="E478" s="3">
        <f>IFERROR(__xludf.DUMMYFUNCTION("""COMPUTED_VALUE"""),12.0)</f>
        <v>12</v>
      </c>
      <c r="F478" s="3">
        <f>IFERROR(__xludf.DUMMYFUNCTION("""COMPUTED_VALUE"""),60.0)</f>
        <v>60</v>
      </c>
      <c r="G478" s="3">
        <f>IFERROR(__xludf.DUMMYFUNCTION("""COMPUTED_VALUE"""),79.0)</f>
        <v>79</v>
      </c>
      <c r="H478" s="3"/>
      <c r="I478" s="3">
        <f t="shared" ref="I478:M478" si="478">if(not(isblank(C478)),IFERROR(MATCH(VLOOKUP(C478,$A:$A,1,FALSE),$A:$A,0),),)</f>
        <v>50</v>
      </c>
      <c r="J478" s="3">
        <f t="shared" si="478"/>
        <v>86</v>
      </c>
      <c r="K478" s="3">
        <f t="shared" si="478"/>
        <v>60</v>
      </c>
      <c r="L478" s="3">
        <f t="shared" si="478"/>
        <v>99</v>
      </c>
      <c r="M478" s="3">
        <f t="shared" si="478"/>
        <v>62</v>
      </c>
      <c r="N478" s="3"/>
      <c r="O478" s="3"/>
      <c r="P478" s="3">
        <v>81.0</v>
      </c>
      <c r="Q478" s="3">
        <v>86.0</v>
      </c>
      <c r="R478" s="3">
        <v>72.0</v>
      </c>
      <c r="S478" s="3">
        <v>12.0</v>
      </c>
      <c r="T478" s="3">
        <v>92.0</v>
      </c>
      <c r="U478" s="3"/>
      <c r="V478" s="3"/>
      <c r="W478" s="3"/>
      <c r="X478" s="3"/>
      <c r="Y478" s="3"/>
      <c r="Z478" s="3"/>
      <c r="AA478" s="3"/>
      <c r="AB478" s="3"/>
      <c r="AC478" s="3"/>
      <c r="AD478" s="3">
        <f t="shared" si="3"/>
        <v>99</v>
      </c>
      <c r="AE478" s="3"/>
      <c r="AF478" s="3"/>
      <c r="AG478" s="3"/>
      <c r="AH478" s="3">
        <f t="shared" si="4"/>
        <v>92</v>
      </c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>
      <c r="A479" s="9"/>
      <c r="B479" s="4" t="s">
        <v>413</v>
      </c>
      <c r="C479" s="3">
        <f>IFERROR(__xludf.DUMMYFUNCTION("IFERROR(SPLIT(B479,"" ""),)"),17.0)</f>
        <v>17</v>
      </c>
      <c r="D479" s="3">
        <f>IFERROR(__xludf.DUMMYFUNCTION("""COMPUTED_VALUE"""),7.0)</f>
        <v>7</v>
      </c>
      <c r="E479" s="3">
        <f>IFERROR(__xludf.DUMMYFUNCTION("""COMPUTED_VALUE"""),22.0)</f>
        <v>22</v>
      </c>
      <c r="F479" s="3">
        <f>IFERROR(__xludf.DUMMYFUNCTION("""COMPUTED_VALUE"""),20.0)</f>
        <v>20</v>
      </c>
      <c r="G479" s="3">
        <f>IFERROR(__xludf.DUMMYFUNCTION("""COMPUTED_VALUE"""),34.0)</f>
        <v>34</v>
      </c>
      <c r="H479" s="3"/>
      <c r="I479" s="3">
        <f t="shared" ref="I479:M479" si="479">if(not(isblank(C479)),IFERROR(MATCH(VLOOKUP(C479,$A:$A,1,FALSE),$A:$A,0),),)</f>
        <v>43</v>
      </c>
      <c r="J479" s="3">
        <f t="shared" si="479"/>
        <v>72</v>
      </c>
      <c r="K479" s="3">
        <f t="shared" si="479"/>
        <v>40</v>
      </c>
      <c r="L479" s="3">
        <f t="shared" si="479"/>
        <v>32</v>
      </c>
      <c r="M479" s="3">
        <f t="shared" si="479"/>
        <v>36</v>
      </c>
      <c r="N479" s="3"/>
      <c r="O479" s="3"/>
      <c r="P479" s="3">
        <v>38.0</v>
      </c>
      <c r="Q479" s="3">
        <v>60.0</v>
      </c>
      <c r="R479" s="3">
        <v>40.0</v>
      </c>
      <c r="S479" s="3">
        <v>59.0</v>
      </c>
      <c r="T479" s="3">
        <v>67.0</v>
      </c>
      <c r="U479" s="3"/>
      <c r="V479" s="3"/>
      <c r="W479" s="3"/>
      <c r="X479" s="3"/>
      <c r="Y479" s="3"/>
      <c r="Z479" s="3"/>
      <c r="AA479" s="3"/>
      <c r="AB479" s="3"/>
      <c r="AC479" s="3"/>
      <c r="AD479" s="3">
        <f t="shared" si="3"/>
        <v>72</v>
      </c>
      <c r="AE479" s="3"/>
      <c r="AF479" s="3"/>
      <c r="AG479" s="3"/>
      <c r="AH479" s="3">
        <f t="shared" si="4"/>
        <v>67</v>
      </c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>
      <c r="A480" s="9"/>
      <c r="B480" s="4" t="s">
        <v>414</v>
      </c>
      <c r="C480" s="3">
        <f>IFERROR(__xludf.DUMMYFUNCTION("IFERROR(SPLIT(B480,"" ""),)"),19.0)</f>
        <v>19</v>
      </c>
      <c r="D480" s="3">
        <f>IFERROR(__xludf.DUMMYFUNCTION("""COMPUTED_VALUE"""),30.0)</f>
        <v>30</v>
      </c>
      <c r="E480" s="3">
        <f>IFERROR(__xludf.DUMMYFUNCTION("""COMPUTED_VALUE"""),18.0)</f>
        <v>18</v>
      </c>
      <c r="F480" s="3">
        <f>IFERROR(__xludf.DUMMYFUNCTION("""COMPUTED_VALUE"""),57.0)</f>
        <v>57</v>
      </c>
      <c r="G480" s="3">
        <f>IFERROR(__xludf.DUMMYFUNCTION("""COMPUTED_VALUE"""),72.0)</f>
        <v>72</v>
      </c>
      <c r="H480" s="3"/>
      <c r="I480" s="3">
        <f t="shared" ref="I480:M480" si="480">if(not(isblank(C480)),IFERROR(MATCH(VLOOKUP(C480,$A:$A,1,FALSE),$A:$A,0),),)</f>
        <v>49</v>
      </c>
      <c r="J480" s="3">
        <f t="shared" si="480"/>
        <v>12</v>
      </c>
      <c r="K480" s="3">
        <f t="shared" si="480"/>
        <v>59</v>
      </c>
      <c r="L480" s="3">
        <f t="shared" si="480"/>
        <v>42</v>
      </c>
      <c r="M480" s="3">
        <f t="shared" si="480"/>
        <v>48</v>
      </c>
      <c r="N480" s="3"/>
      <c r="O480" s="3"/>
      <c r="P480" s="3">
        <v>39.0</v>
      </c>
      <c r="Q480" s="3">
        <v>99.0</v>
      </c>
      <c r="R480" s="3">
        <v>32.0</v>
      </c>
      <c r="S480" s="3">
        <v>42.0</v>
      </c>
      <c r="T480" s="3">
        <v>65.0</v>
      </c>
      <c r="U480" s="3"/>
      <c r="V480" s="3"/>
      <c r="W480" s="3"/>
      <c r="X480" s="3"/>
      <c r="Y480" s="3"/>
      <c r="Z480" s="3"/>
      <c r="AA480" s="3"/>
      <c r="AB480" s="3"/>
      <c r="AC480" s="3"/>
      <c r="AD480" s="3">
        <f t="shared" si="3"/>
        <v>59</v>
      </c>
      <c r="AE480" s="3"/>
      <c r="AF480" s="3"/>
      <c r="AG480" s="3"/>
      <c r="AH480" s="3">
        <f t="shared" si="4"/>
        <v>99</v>
      </c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>
      <c r="A481" s="9"/>
      <c r="B481" s="4" t="s">
        <v>415</v>
      </c>
      <c r="C481" s="3">
        <f>IFERROR(__xludf.DUMMYFUNCTION("IFERROR(SPLIT(B481,"" ""),)"),97.0)</f>
        <v>97</v>
      </c>
      <c r="D481" s="3">
        <f>IFERROR(__xludf.DUMMYFUNCTION("""COMPUTED_VALUE"""),70.0)</f>
        <v>70</v>
      </c>
      <c r="E481" s="3">
        <f>IFERROR(__xludf.DUMMYFUNCTION("""COMPUTED_VALUE"""),78.0)</f>
        <v>78</v>
      </c>
      <c r="F481" s="3">
        <f>IFERROR(__xludf.DUMMYFUNCTION("""COMPUTED_VALUE"""),69.0)</f>
        <v>69</v>
      </c>
      <c r="G481" s="3">
        <f>IFERROR(__xludf.DUMMYFUNCTION("""COMPUTED_VALUE"""),64.0)</f>
        <v>64</v>
      </c>
      <c r="H481" s="3"/>
      <c r="I481" s="3">
        <f t="shared" ref="I481:M481" si="481">if(not(isblank(C481)),IFERROR(MATCH(VLOOKUP(C481,$A:$A,1,FALSE),$A:$A,0),),)</f>
        <v>87</v>
      </c>
      <c r="J481" s="3">
        <f t="shared" si="481"/>
        <v>92</v>
      </c>
      <c r="K481" s="3">
        <f t="shared" si="481"/>
        <v>67</v>
      </c>
      <c r="L481" s="3">
        <f t="shared" si="481"/>
        <v>65</v>
      </c>
      <c r="M481" s="3">
        <f t="shared" si="481"/>
        <v>51</v>
      </c>
      <c r="N481" s="3"/>
      <c r="O481" s="3"/>
      <c r="P481" s="3">
        <v>21.0</v>
      </c>
      <c r="Q481" s="3">
        <v>62.0</v>
      </c>
      <c r="R481" s="3">
        <v>36.0</v>
      </c>
      <c r="S481" s="3">
        <v>48.0</v>
      </c>
      <c r="T481" s="3">
        <v>51.0</v>
      </c>
      <c r="U481" s="3"/>
      <c r="V481" s="3"/>
      <c r="W481" s="3"/>
      <c r="X481" s="3"/>
      <c r="Y481" s="3"/>
      <c r="Z481" s="3"/>
      <c r="AA481" s="3"/>
      <c r="AB481" s="3"/>
      <c r="AC481" s="3"/>
      <c r="AD481" s="3">
        <f t="shared" si="3"/>
        <v>92</v>
      </c>
      <c r="AE481" s="3"/>
      <c r="AF481" s="3"/>
      <c r="AG481" s="3"/>
      <c r="AH481" s="3">
        <f t="shared" si="4"/>
        <v>62</v>
      </c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>
      <c r="A482" s="9"/>
      <c r="B482" s="3"/>
      <c r="C482" s="3" t="str">
        <f>IFERROR(__xludf.DUMMYFUNCTION("IFERROR(SPLIT(B482,"" ""),)"),"")</f>
        <v/>
      </c>
      <c r="D482" s="3"/>
      <c r="E482" s="3"/>
      <c r="F482" s="3"/>
      <c r="G482" s="3"/>
      <c r="H482" s="3"/>
      <c r="I482" s="3" t="str">
        <f t="shared" ref="I482:M482" si="482">if(not(isblank(C482)),IFERROR(MATCH(VLOOKUP(C482,$A:$A,1,FALSE),$A:$A,0),),)</f>
        <v/>
      </c>
      <c r="J482" s="3" t="str">
        <f t="shared" si="482"/>
        <v/>
      </c>
      <c r="K482" s="3" t="str">
        <f t="shared" si="482"/>
        <v/>
      </c>
      <c r="L482" s="3" t="str">
        <f t="shared" si="482"/>
        <v/>
      </c>
      <c r="M482" s="3" t="str">
        <f t="shared" si="482"/>
        <v/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 t="str">
        <f t="shared" si="3"/>
        <v/>
      </c>
      <c r="AE482" s="3"/>
      <c r="AF482" s="3"/>
      <c r="AG482" s="3"/>
      <c r="AH482" s="3" t="str">
        <f t="shared" si="4"/>
        <v/>
      </c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>
      <c r="A483" s="9"/>
      <c r="B483" s="4" t="s">
        <v>416</v>
      </c>
      <c r="C483" s="3">
        <f>IFERROR(__xludf.DUMMYFUNCTION("IFERROR(SPLIT(B483,"" ""),)"),2.0)</f>
        <v>2</v>
      </c>
      <c r="D483" s="3">
        <f>IFERROR(__xludf.DUMMYFUNCTION("""COMPUTED_VALUE"""),93.0)</f>
        <v>93</v>
      </c>
      <c r="E483" s="3">
        <f>IFERROR(__xludf.DUMMYFUNCTION("""COMPUTED_VALUE"""),28.0)</f>
        <v>28</v>
      </c>
      <c r="F483" s="3">
        <f>IFERROR(__xludf.DUMMYFUNCTION("""COMPUTED_VALUE"""),54.0)</f>
        <v>54</v>
      </c>
      <c r="G483" s="3">
        <f>IFERROR(__xludf.DUMMYFUNCTION("""COMPUTED_VALUE"""),49.0)</f>
        <v>49</v>
      </c>
      <c r="H483" s="3"/>
      <c r="I483" s="3">
        <f t="shared" ref="I483:M483" si="483">if(not(isblank(C483)),IFERROR(MATCH(VLOOKUP(C483,$A:$A,1,FALSE),$A:$A,0),),)</f>
        <v>44</v>
      </c>
      <c r="J483" s="3">
        <f t="shared" si="483"/>
        <v>16</v>
      </c>
      <c r="K483" s="3">
        <f t="shared" si="483"/>
        <v>75</v>
      </c>
      <c r="L483" s="3">
        <f t="shared" si="483"/>
        <v>68</v>
      </c>
      <c r="M483" s="3">
        <f t="shared" si="483"/>
        <v>81</v>
      </c>
      <c r="N483" s="3"/>
      <c r="O483" s="3"/>
      <c r="P483" s="3">
        <f t="array" ref="P483:T487">TRANSPOSE(I483:M487)</f>
        <v>44</v>
      </c>
      <c r="Q483" s="3">
        <v>24.0</v>
      </c>
      <c r="R483" s="3">
        <v>91.0</v>
      </c>
      <c r="S483" s="3">
        <v>58.0</v>
      </c>
      <c r="T483" s="3">
        <v>25.0</v>
      </c>
      <c r="U483" s="3"/>
      <c r="V483" s="3"/>
      <c r="W483" s="3"/>
      <c r="X483" s="3">
        <f t="array" ref="X483">SUM(IF(I483:M487&gt;$AP$3,C483:G487,))*$AP$4</f>
        <v>43168</v>
      </c>
      <c r="Y483" s="3"/>
      <c r="Z483" s="3"/>
      <c r="AA483" s="3"/>
      <c r="AB483" s="10">
        <f t="array" ref="AB483">SUM(IF(I483:M487&gt;$AS$3,C483:G487,))*$AS$4</f>
        <v>2576</v>
      </c>
      <c r="AC483" s="3"/>
      <c r="AD483" s="3">
        <f t="shared" si="3"/>
        <v>81</v>
      </c>
      <c r="AE483" s="3"/>
      <c r="AF483" s="3"/>
      <c r="AG483" s="3"/>
      <c r="AH483" s="3">
        <f t="shared" si="4"/>
        <v>91</v>
      </c>
      <c r="AI483" s="3"/>
      <c r="AJ483" s="3">
        <f>min(AD483:AH487)</f>
        <v>60</v>
      </c>
      <c r="AK483" s="3"/>
      <c r="AL483" s="3"/>
      <c r="AM483" s="3"/>
      <c r="AN483" s="3"/>
      <c r="AO483" s="3"/>
      <c r="AP483" s="3"/>
      <c r="AQ483" s="3"/>
      <c r="AR483" s="3"/>
      <c r="AS483" s="3"/>
    </row>
    <row r="484">
      <c r="A484" s="9"/>
      <c r="B484" s="4" t="s">
        <v>417</v>
      </c>
      <c r="C484" s="3">
        <f>IFERROR(__xludf.DUMMYFUNCTION("IFERROR(SPLIT(B484,"" ""),)"),62.0)</f>
        <v>62</v>
      </c>
      <c r="D484" s="3">
        <f>IFERROR(__xludf.DUMMYFUNCTION("""COMPUTED_VALUE"""),81.0)</f>
        <v>81</v>
      </c>
      <c r="E484" s="3">
        <f>IFERROR(__xludf.DUMMYFUNCTION("""COMPUTED_VALUE"""),89.0)</f>
        <v>89</v>
      </c>
      <c r="F484" s="3">
        <f>IFERROR(__xludf.DUMMYFUNCTION("""COMPUTED_VALUE"""),6.0)</f>
        <v>6</v>
      </c>
      <c r="G484" s="3">
        <f>IFERROR(__xludf.DUMMYFUNCTION("""COMPUTED_VALUE"""),67.0)</f>
        <v>67</v>
      </c>
      <c r="H484" s="3"/>
      <c r="I484" s="3">
        <f t="shared" ref="I484:M484" si="484">if(not(isblank(C484)),IFERROR(MATCH(VLOOKUP(C484,$A:$A,1,FALSE),$A:$A,0),),)</f>
        <v>24</v>
      </c>
      <c r="J484" s="3">
        <f t="shared" si="484"/>
        <v>80</v>
      </c>
      <c r="K484" s="3">
        <f t="shared" si="484"/>
        <v>76</v>
      </c>
      <c r="L484" s="3">
        <f t="shared" si="484"/>
        <v>83</v>
      </c>
      <c r="M484" s="3">
        <f t="shared" si="484"/>
        <v>73</v>
      </c>
      <c r="N484" s="3"/>
      <c r="O484" s="3"/>
      <c r="P484" s="3">
        <v>16.0</v>
      </c>
      <c r="Q484" s="3">
        <v>80.0</v>
      </c>
      <c r="R484" s="3">
        <v>66.0</v>
      </c>
      <c r="S484" s="3">
        <v>57.0</v>
      </c>
      <c r="T484" s="3">
        <v>38.0</v>
      </c>
      <c r="U484" s="3"/>
      <c r="V484" s="3"/>
      <c r="W484" s="3"/>
      <c r="X484" s="3"/>
      <c r="Y484" s="3"/>
      <c r="Z484" s="3"/>
      <c r="AA484" s="3"/>
      <c r="AB484" s="3"/>
      <c r="AC484" s="3"/>
      <c r="AD484" s="3">
        <f t="shared" si="3"/>
        <v>83</v>
      </c>
      <c r="AE484" s="3"/>
      <c r="AF484" s="3"/>
      <c r="AG484" s="3"/>
      <c r="AH484" s="3">
        <f t="shared" si="4"/>
        <v>80</v>
      </c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>
      <c r="A485" s="9"/>
      <c r="B485" s="4" t="s">
        <v>418</v>
      </c>
      <c r="C485" s="3">
        <f>IFERROR(__xludf.DUMMYFUNCTION("IFERROR(SPLIT(B485,"" ""),)"),32.0)</f>
        <v>32</v>
      </c>
      <c r="D485" s="3">
        <f>IFERROR(__xludf.DUMMYFUNCTION("""COMPUTED_VALUE"""),4.0)</f>
        <v>4</v>
      </c>
      <c r="E485" s="3">
        <f>IFERROR(__xludf.DUMMYFUNCTION("""COMPUTED_VALUE"""),42.0)</f>
        <v>42</v>
      </c>
      <c r="F485" s="3">
        <f>IFERROR(__xludf.DUMMYFUNCTION("""COMPUTED_VALUE"""),25.0)</f>
        <v>25</v>
      </c>
      <c r="G485" s="3">
        <f>IFERROR(__xludf.DUMMYFUNCTION("""COMPUTED_VALUE"""),14.0)</f>
        <v>14</v>
      </c>
      <c r="H485" s="3"/>
      <c r="I485" s="3">
        <f t="shared" ref="I485:M485" si="485">if(not(isblank(C485)),IFERROR(MATCH(VLOOKUP(C485,$A:$A,1,FALSE),$A:$A,0),),)</f>
        <v>91</v>
      </c>
      <c r="J485" s="3">
        <f t="shared" si="485"/>
        <v>66</v>
      </c>
      <c r="K485" s="3">
        <f t="shared" si="485"/>
        <v>4</v>
      </c>
      <c r="L485" s="3">
        <f t="shared" si="485"/>
        <v>20</v>
      </c>
      <c r="M485" s="3">
        <f t="shared" si="485"/>
        <v>101</v>
      </c>
      <c r="N485" s="3"/>
      <c r="O485" s="3"/>
      <c r="P485" s="3">
        <v>75.0</v>
      </c>
      <c r="Q485" s="3">
        <v>76.0</v>
      </c>
      <c r="R485" s="3">
        <v>4.0</v>
      </c>
      <c r="S485" s="3">
        <v>8.0</v>
      </c>
      <c r="T485" s="3">
        <v>26.0</v>
      </c>
      <c r="U485" s="3"/>
      <c r="V485" s="3"/>
      <c r="W485" s="3"/>
      <c r="X485" s="3"/>
      <c r="Y485" s="3"/>
      <c r="Z485" s="3"/>
      <c r="AA485" s="3"/>
      <c r="AB485" s="3"/>
      <c r="AC485" s="3"/>
      <c r="AD485" s="3">
        <f t="shared" si="3"/>
        <v>101</v>
      </c>
      <c r="AE485" s="3"/>
      <c r="AF485" s="3"/>
      <c r="AG485" s="3"/>
      <c r="AH485" s="3">
        <f t="shared" si="4"/>
        <v>76</v>
      </c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>
      <c r="A486" s="9"/>
      <c r="B486" s="4" t="s">
        <v>419</v>
      </c>
      <c r="C486" s="3">
        <f>IFERROR(__xludf.DUMMYFUNCTION("IFERROR(SPLIT(B486,"" ""),)"),24.0)</f>
        <v>24</v>
      </c>
      <c r="D486" s="3">
        <f>IFERROR(__xludf.DUMMYFUNCTION("""COMPUTED_VALUE"""),91.0)</f>
        <v>91</v>
      </c>
      <c r="E486" s="3">
        <f>IFERROR(__xludf.DUMMYFUNCTION("""COMPUTED_VALUE"""),40.0)</f>
        <v>40</v>
      </c>
      <c r="F486" s="3">
        <f>IFERROR(__xludf.DUMMYFUNCTION("""COMPUTED_VALUE"""),77.0)</f>
        <v>77</v>
      </c>
      <c r="G486" s="3">
        <f>IFERROR(__xludf.DUMMYFUNCTION("""COMPUTED_VALUE"""),50.0)</f>
        <v>50</v>
      </c>
      <c r="H486" s="3"/>
      <c r="I486" s="3">
        <f t="shared" ref="I486:M486" si="486">if(not(isblank(C486)),IFERROR(MATCH(VLOOKUP(C486,$A:$A,1,FALSE),$A:$A,0),),)</f>
        <v>58</v>
      </c>
      <c r="J486" s="3">
        <f t="shared" si="486"/>
        <v>57</v>
      </c>
      <c r="K486" s="3">
        <f t="shared" si="486"/>
        <v>8</v>
      </c>
      <c r="L486" s="3">
        <f t="shared" si="486"/>
        <v>21</v>
      </c>
      <c r="M486" s="3">
        <f t="shared" si="486"/>
        <v>63</v>
      </c>
      <c r="N486" s="3"/>
      <c r="O486" s="3"/>
      <c r="P486" s="3">
        <v>68.0</v>
      </c>
      <c r="Q486" s="3">
        <v>83.0</v>
      </c>
      <c r="R486" s="3">
        <v>20.0</v>
      </c>
      <c r="S486" s="3">
        <v>21.0</v>
      </c>
      <c r="T486" s="3">
        <v>60.0</v>
      </c>
      <c r="U486" s="3"/>
      <c r="V486" s="3"/>
      <c r="W486" s="3"/>
      <c r="X486" s="3"/>
      <c r="Y486" s="3"/>
      <c r="Z486" s="3"/>
      <c r="AA486" s="3"/>
      <c r="AB486" s="3"/>
      <c r="AC486" s="3"/>
      <c r="AD486" s="3">
        <f t="shared" si="3"/>
        <v>63</v>
      </c>
      <c r="AE486" s="3"/>
      <c r="AF486" s="3"/>
      <c r="AG486" s="3"/>
      <c r="AH486" s="3">
        <f t="shared" si="4"/>
        <v>83</v>
      </c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>
      <c r="A487" s="9"/>
      <c r="B487" s="4" t="s">
        <v>420</v>
      </c>
      <c r="C487" s="3">
        <f>IFERROR(__xludf.DUMMYFUNCTION("IFERROR(SPLIT(B487,"" ""),)"),41.0)</f>
        <v>41</v>
      </c>
      <c r="D487" s="3">
        <f>IFERROR(__xludf.DUMMYFUNCTION("""COMPUTED_VALUE"""),5.0)</f>
        <v>5</v>
      </c>
      <c r="E487" s="3">
        <f>IFERROR(__xludf.DUMMYFUNCTION("""COMPUTED_VALUE"""),47.0)</f>
        <v>47</v>
      </c>
      <c r="F487" s="3">
        <f>IFERROR(__xludf.DUMMYFUNCTION("""COMPUTED_VALUE"""),12.0)</f>
        <v>12</v>
      </c>
      <c r="G487" s="3">
        <f>IFERROR(__xludf.DUMMYFUNCTION("""COMPUTED_VALUE"""),95.0)</f>
        <v>95</v>
      </c>
      <c r="H487" s="3"/>
      <c r="I487" s="3">
        <f t="shared" ref="I487:M487" si="487">if(not(isblank(C487)),IFERROR(MATCH(VLOOKUP(C487,$A:$A,1,FALSE),$A:$A,0),),)</f>
        <v>25</v>
      </c>
      <c r="J487" s="3">
        <f t="shared" si="487"/>
        <v>38</v>
      </c>
      <c r="K487" s="3">
        <f t="shared" si="487"/>
        <v>26</v>
      </c>
      <c r="L487" s="3">
        <f t="shared" si="487"/>
        <v>60</v>
      </c>
      <c r="M487" s="3">
        <f t="shared" si="487"/>
        <v>5</v>
      </c>
      <c r="N487" s="3"/>
      <c r="O487" s="3"/>
      <c r="P487" s="3">
        <v>81.0</v>
      </c>
      <c r="Q487" s="3">
        <v>73.0</v>
      </c>
      <c r="R487" s="3">
        <v>101.0</v>
      </c>
      <c r="S487" s="3">
        <v>63.0</v>
      </c>
      <c r="T487" s="3">
        <v>5.0</v>
      </c>
      <c r="U487" s="3"/>
      <c r="V487" s="3"/>
      <c r="W487" s="3"/>
      <c r="X487" s="3"/>
      <c r="Y487" s="3"/>
      <c r="Z487" s="3"/>
      <c r="AA487" s="3"/>
      <c r="AB487" s="3"/>
      <c r="AC487" s="3"/>
      <c r="AD487" s="3">
        <f t="shared" si="3"/>
        <v>60</v>
      </c>
      <c r="AE487" s="3"/>
      <c r="AF487" s="3"/>
      <c r="AG487" s="3"/>
      <c r="AH487" s="3">
        <f t="shared" si="4"/>
        <v>101</v>
      </c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>
      <c r="A488" s="9"/>
      <c r="B488" s="3"/>
      <c r="C488" s="3" t="str">
        <f>IFERROR(__xludf.DUMMYFUNCTION("IFERROR(SPLIT(B488,"" ""),)"),"")</f>
        <v/>
      </c>
      <c r="D488" s="3"/>
      <c r="E488" s="3"/>
      <c r="F488" s="3"/>
      <c r="G488" s="3"/>
      <c r="H488" s="3"/>
      <c r="I488" s="3" t="str">
        <f t="shared" ref="I488:M488" si="488">if(not(isblank(C488)),IFERROR(MATCH(VLOOKUP(C488,$A:$A,1,FALSE),$A:$A,0),),)</f>
        <v/>
      </c>
      <c r="J488" s="3" t="str">
        <f t="shared" si="488"/>
        <v/>
      </c>
      <c r="K488" s="3" t="str">
        <f t="shared" si="488"/>
        <v/>
      </c>
      <c r="L488" s="3" t="str">
        <f t="shared" si="488"/>
        <v/>
      </c>
      <c r="M488" s="3" t="str">
        <f t="shared" si="488"/>
        <v/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 t="str">
        <f t="shared" si="3"/>
        <v/>
      </c>
      <c r="AE488" s="3"/>
      <c r="AF488" s="3"/>
      <c r="AG488" s="3"/>
      <c r="AH488" s="3" t="str">
        <f t="shared" si="4"/>
        <v/>
      </c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>
      <c r="A489" s="9"/>
      <c r="B489" s="4" t="s">
        <v>421</v>
      </c>
      <c r="C489" s="3">
        <f>IFERROR(__xludf.DUMMYFUNCTION("IFERROR(SPLIT(B489,"" ""),)"),63.0)</f>
        <v>63</v>
      </c>
      <c r="D489" s="3">
        <f>IFERROR(__xludf.DUMMYFUNCTION("""COMPUTED_VALUE"""),98.0)</f>
        <v>98</v>
      </c>
      <c r="E489" s="3">
        <f>IFERROR(__xludf.DUMMYFUNCTION("""COMPUTED_VALUE"""),66.0)</f>
        <v>66</v>
      </c>
      <c r="F489" s="3">
        <f>IFERROR(__xludf.DUMMYFUNCTION("""COMPUTED_VALUE"""),51.0)</f>
        <v>51</v>
      </c>
      <c r="G489" s="3">
        <f>IFERROR(__xludf.DUMMYFUNCTION("""COMPUTED_VALUE"""),39.0)</f>
        <v>39</v>
      </c>
      <c r="H489" s="3"/>
      <c r="I489" s="3">
        <f t="shared" ref="I489:M489" si="489">if(not(isblank(C489)),IFERROR(MATCH(VLOOKUP(C489,$A:$A,1,FALSE),$A:$A,0),),)</f>
        <v>56</v>
      </c>
      <c r="J489" s="3">
        <f t="shared" si="489"/>
        <v>64</v>
      </c>
      <c r="K489" s="3">
        <f t="shared" si="489"/>
        <v>88</v>
      </c>
      <c r="L489" s="3">
        <f t="shared" si="489"/>
        <v>29</v>
      </c>
      <c r="M489" s="3">
        <f t="shared" si="489"/>
        <v>41</v>
      </c>
      <c r="N489" s="3"/>
      <c r="O489" s="3"/>
      <c r="P489" s="3">
        <f t="array" ref="P489:T493">TRANSPOSE(I489:M493)</f>
        <v>56</v>
      </c>
      <c r="Q489" s="3">
        <v>20.0</v>
      </c>
      <c r="R489" s="3">
        <v>18.0</v>
      </c>
      <c r="S489" s="3">
        <v>100.0</v>
      </c>
      <c r="T489" s="3">
        <v>53.0</v>
      </c>
      <c r="U489" s="3"/>
      <c r="V489" s="3"/>
      <c r="W489" s="3"/>
      <c r="X489" s="3">
        <f t="array" ref="X489">SUM(IF(I489:M493&gt;$AP$3,C489:G493,))*$AP$4</f>
        <v>60776</v>
      </c>
      <c r="Y489" s="3"/>
      <c r="Z489" s="3"/>
      <c r="AA489" s="3"/>
      <c r="AB489" s="10">
        <f t="array" ref="AB489">SUM(IF(I489:M493&gt;$AS$3,C489:G493,))*$AS$4</f>
        <v>9240</v>
      </c>
      <c r="AC489" s="3"/>
      <c r="AD489" s="3">
        <f t="shared" si="3"/>
        <v>88</v>
      </c>
      <c r="AE489" s="3"/>
      <c r="AF489" s="3"/>
      <c r="AG489" s="3"/>
      <c r="AH489" s="3">
        <f t="shared" si="4"/>
        <v>100</v>
      </c>
      <c r="AI489" s="3"/>
      <c r="AJ489" s="3">
        <f>min(AD489:AH493)</f>
        <v>53</v>
      </c>
      <c r="AK489" s="3"/>
      <c r="AL489" s="3"/>
      <c r="AM489" s="3"/>
      <c r="AN489" s="3"/>
      <c r="AO489" s="3"/>
      <c r="AP489" s="3"/>
      <c r="AQ489" s="3"/>
      <c r="AR489" s="3"/>
      <c r="AS489" s="3"/>
    </row>
    <row r="490">
      <c r="A490" s="9"/>
      <c r="B490" s="4" t="s">
        <v>422</v>
      </c>
      <c r="C490" s="3">
        <f>IFERROR(__xludf.DUMMYFUNCTION("IFERROR(SPLIT(B490,"" ""),)"),25.0)</f>
        <v>25</v>
      </c>
      <c r="D490" s="3">
        <f>IFERROR(__xludf.DUMMYFUNCTION("""COMPUTED_VALUE"""),46.0)</f>
        <v>46</v>
      </c>
      <c r="E490" s="3">
        <f>IFERROR(__xludf.DUMMYFUNCTION("""COMPUTED_VALUE"""),80.0)</f>
        <v>80</v>
      </c>
      <c r="F490" s="3">
        <f>IFERROR(__xludf.DUMMYFUNCTION("""COMPUTED_VALUE"""),23.0)</f>
        <v>23</v>
      </c>
      <c r="G490" s="3">
        <f>IFERROR(__xludf.DUMMYFUNCTION("""COMPUTED_VALUE"""),18.0)</f>
        <v>18</v>
      </c>
      <c r="H490" s="3"/>
      <c r="I490" s="3">
        <f t="shared" ref="I490:M490" si="490">if(not(isblank(C490)),IFERROR(MATCH(VLOOKUP(C490,$A:$A,1,FALSE),$A:$A,0),),)</f>
        <v>20</v>
      </c>
      <c r="J490" s="3">
        <f t="shared" si="490"/>
        <v>54</v>
      </c>
      <c r="K490" s="3">
        <f t="shared" si="490"/>
        <v>27</v>
      </c>
      <c r="L490" s="3">
        <f t="shared" si="490"/>
        <v>28</v>
      </c>
      <c r="M490" s="3">
        <f t="shared" si="490"/>
        <v>59</v>
      </c>
      <c r="N490" s="3"/>
      <c r="O490" s="3"/>
      <c r="P490" s="3">
        <v>64.0</v>
      </c>
      <c r="Q490" s="3">
        <v>54.0</v>
      </c>
      <c r="R490" s="3">
        <v>92.0</v>
      </c>
      <c r="S490" s="3">
        <v>57.0</v>
      </c>
      <c r="T490" s="3">
        <v>10.0</v>
      </c>
      <c r="U490" s="3"/>
      <c r="V490" s="3"/>
      <c r="W490" s="3"/>
      <c r="X490" s="3"/>
      <c r="Y490" s="3"/>
      <c r="Z490" s="3"/>
      <c r="AA490" s="3"/>
      <c r="AB490" s="3"/>
      <c r="AC490" s="3"/>
      <c r="AD490" s="3">
        <f t="shared" si="3"/>
        <v>59</v>
      </c>
      <c r="AE490" s="3"/>
      <c r="AF490" s="3"/>
      <c r="AG490" s="3"/>
      <c r="AH490" s="3">
        <f t="shared" si="4"/>
        <v>92</v>
      </c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>
      <c r="A491" s="9"/>
      <c r="B491" s="4" t="s">
        <v>423</v>
      </c>
      <c r="C491" s="3">
        <f>IFERROR(__xludf.DUMMYFUNCTION("IFERROR(SPLIT(B491,"" ""),)"),90.0)</f>
        <v>90</v>
      </c>
      <c r="D491" s="3">
        <f>IFERROR(__xludf.DUMMYFUNCTION("""COMPUTED_VALUE"""),70.0)</f>
        <v>70</v>
      </c>
      <c r="E491" s="3">
        <f>IFERROR(__xludf.DUMMYFUNCTION("""COMPUTED_VALUE"""),24.0)</f>
        <v>24</v>
      </c>
      <c r="F491" s="3">
        <f>IFERROR(__xludf.DUMMYFUNCTION("""COMPUTED_VALUE"""),47.0)</f>
        <v>47</v>
      </c>
      <c r="G491" s="3">
        <f>IFERROR(__xludf.DUMMYFUNCTION("""COMPUTED_VALUE"""),14.0)</f>
        <v>14</v>
      </c>
      <c r="H491" s="3"/>
      <c r="I491" s="3">
        <f t="shared" ref="I491:M491" si="491">if(not(isblank(C491)),IFERROR(MATCH(VLOOKUP(C491,$A:$A,1,FALSE),$A:$A,0),),)</f>
        <v>18</v>
      </c>
      <c r="J491" s="3">
        <f t="shared" si="491"/>
        <v>92</v>
      </c>
      <c r="K491" s="3">
        <f t="shared" si="491"/>
        <v>58</v>
      </c>
      <c r="L491" s="3">
        <f t="shared" si="491"/>
        <v>26</v>
      </c>
      <c r="M491" s="3">
        <f t="shared" si="491"/>
        <v>101</v>
      </c>
      <c r="N491" s="3"/>
      <c r="O491" s="3"/>
      <c r="P491" s="3">
        <v>88.0</v>
      </c>
      <c r="Q491" s="3">
        <v>27.0</v>
      </c>
      <c r="R491" s="3">
        <v>58.0</v>
      </c>
      <c r="S491" s="3">
        <v>30.0</v>
      </c>
      <c r="T491" s="3">
        <v>37.0</v>
      </c>
      <c r="U491" s="3"/>
      <c r="V491" s="3"/>
      <c r="W491" s="3"/>
      <c r="X491" s="3"/>
      <c r="Y491" s="3"/>
      <c r="Z491" s="3"/>
      <c r="AA491" s="3"/>
      <c r="AB491" s="3"/>
      <c r="AC491" s="3"/>
      <c r="AD491" s="3">
        <f t="shared" si="3"/>
        <v>101</v>
      </c>
      <c r="AE491" s="3"/>
      <c r="AF491" s="3"/>
      <c r="AG491" s="3"/>
      <c r="AH491" s="3">
        <f t="shared" si="4"/>
        <v>88</v>
      </c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>
      <c r="A492" s="9"/>
      <c r="B492" s="4" t="s">
        <v>424</v>
      </c>
      <c r="C492" s="3">
        <f>IFERROR(__xludf.DUMMYFUNCTION("IFERROR(SPLIT(B492,"" ""),)"),15.0)</f>
        <v>15</v>
      </c>
      <c r="D492" s="3">
        <f>IFERROR(__xludf.DUMMYFUNCTION("""COMPUTED_VALUE"""),91.0)</f>
        <v>91</v>
      </c>
      <c r="E492" s="3">
        <f>IFERROR(__xludf.DUMMYFUNCTION("""COMPUTED_VALUE"""),61.0)</f>
        <v>61</v>
      </c>
      <c r="F492" s="3">
        <f>IFERROR(__xludf.DUMMYFUNCTION("""COMPUTED_VALUE"""),85.0)</f>
        <v>85</v>
      </c>
      <c r="G492" s="3">
        <f>IFERROR(__xludf.DUMMYFUNCTION("""COMPUTED_VALUE"""),87.0)</f>
        <v>87</v>
      </c>
      <c r="H492" s="3"/>
      <c r="I492" s="3">
        <f t="shared" ref="I492:M492" si="492">if(not(isblank(C492)),IFERROR(MATCH(VLOOKUP(C492,$A:$A,1,FALSE),$A:$A,0),),)</f>
        <v>100</v>
      </c>
      <c r="J492" s="3">
        <f t="shared" si="492"/>
        <v>57</v>
      </c>
      <c r="K492" s="3">
        <f t="shared" si="492"/>
        <v>30</v>
      </c>
      <c r="L492" s="3">
        <f t="shared" si="492"/>
        <v>79</v>
      </c>
      <c r="M492" s="3">
        <f t="shared" si="492"/>
        <v>71</v>
      </c>
      <c r="N492" s="3"/>
      <c r="O492" s="3"/>
      <c r="P492" s="3">
        <v>29.0</v>
      </c>
      <c r="Q492" s="3">
        <v>28.0</v>
      </c>
      <c r="R492" s="3">
        <v>26.0</v>
      </c>
      <c r="S492" s="3">
        <v>79.0</v>
      </c>
      <c r="T492" s="3">
        <v>19.0</v>
      </c>
      <c r="U492" s="3"/>
      <c r="V492" s="3"/>
      <c r="W492" s="3"/>
      <c r="X492" s="3"/>
      <c r="Y492" s="3"/>
      <c r="Z492" s="3"/>
      <c r="AA492" s="3"/>
      <c r="AB492" s="3"/>
      <c r="AC492" s="3"/>
      <c r="AD492" s="3">
        <f t="shared" si="3"/>
        <v>100</v>
      </c>
      <c r="AE492" s="3"/>
      <c r="AF492" s="3"/>
      <c r="AG492" s="3"/>
      <c r="AH492" s="3">
        <f t="shared" si="4"/>
        <v>79</v>
      </c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>
      <c r="A493" s="9"/>
      <c r="B493" s="4" t="s">
        <v>425</v>
      </c>
      <c r="C493" s="3">
        <f>IFERROR(__xludf.DUMMYFUNCTION("IFERROR(SPLIT(B493,"" ""),)"),82.0)</f>
        <v>82</v>
      </c>
      <c r="D493" s="3">
        <f>IFERROR(__xludf.DUMMYFUNCTION("""COMPUTED_VALUE"""),92.0)</f>
        <v>92</v>
      </c>
      <c r="E493" s="3">
        <f>IFERROR(__xludf.DUMMYFUNCTION("""COMPUTED_VALUE"""),58.0)</f>
        <v>58</v>
      </c>
      <c r="F493" s="3">
        <f>IFERROR(__xludf.DUMMYFUNCTION("""COMPUTED_VALUE"""),55.0)</f>
        <v>55</v>
      </c>
      <c r="G493" s="3">
        <f>IFERROR(__xludf.DUMMYFUNCTION("""COMPUTED_VALUE"""),40.0)</f>
        <v>40</v>
      </c>
      <c r="H493" s="3"/>
      <c r="I493" s="3">
        <f t="shared" ref="I493:M493" si="493">if(not(isblank(C493)),IFERROR(MATCH(VLOOKUP(C493,$A:$A,1,FALSE),$A:$A,0),),)</f>
        <v>53</v>
      </c>
      <c r="J493" s="3">
        <f t="shared" si="493"/>
        <v>10</v>
      </c>
      <c r="K493" s="3">
        <f t="shared" si="493"/>
        <v>37</v>
      </c>
      <c r="L493" s="3">
        <f t="shared" si="493"/>
        <v>19</v>
      </c>
      <c r="M493" s="3">
        <f t="shared" si="493"/>
        <v>8</v>
      </c>
      <c r="N493" s="3"/>
      <c r="O493" s="3"/>
      <c r="P493" s="3">
        <v>41.0</v>
      </c>
      <c r="Q493" s="3">
        <v>59.0</v>
      </c>
      <c r="R493" s="3">
        <v>101.0</v>
      </c>
      <c r="S493" s="3">
        <v>71.0</v>
      </c>
      <c r="T493" s="3">
        <v>8.0</v>
      </c>
      <c r="U493" s="3"/>
      <c r="V493" s="3"/>
      <c r="W493" s="3"/>
      <c r="X493" s="3"/>
      <c r="Y493" s="3"/>
      <c r="Z493" s="3"/>
      <c r="AA493" s="3"/>
      <c r="AB493" s="3"/>
      <c r="AC493" s="3"/>
      <c r="AD493" s="3">
        <f t="shared" si="3"/>
        <v>53</v>
      </c>
      <c r="AE493" s="3"/>
      <c r="AF493" s="3"/>
      <c r="AG493" s="3"/>
      <c r="AH493" s="3">
        <f t="shared" si="4"/>
        <v>101</v>
      </c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>
      <c r="A494" s="9"/>
      <c r="B494" s="3"/>
      <c r="C494" s="3" t="str">
        <f>IFERROR(__xludf.DUMMYFUNCTION("IFERROR(SPLIT(B494,"" ""),)"),"")</f>
        <v/>
      </c>
      <c r="D494" s="3"/>
      <c r="E494" s="3"/>
      <c r="F494" s="3"/>
      <c r="G494" s="3"/>
      <c r="H494" s="3"/>
      <c r="I494" s="3" t="str">
        <f t="shared" ref="I494:M494" si="494">if(not(isblank(C494)),IFERROR(MATCH(VLOOKUP(C494,$A:$A,1,FALSE),$A:$A,0),),)</f>
        <v/>
      </c>
      <c r="J494" s="3" t="str">
        <f t="shared" si="494"/>
        <v/>
      </c>
      <c r="K494" s="3" t="str">
        <f t="shared" si="494"/>
        <v/>
      </c>
      <c r="L494" s="3" t="str">
        <f t="shared" si="494"/>
        <v/>
      </c>
      <c r="M494" s="3" t="str">
        <f t="shared" si="494"/>
        <v/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 t="str">
        <f t="shared" si="3"/>
        <v/>
      </c>
      <c r="AE494" s="3"/>
      <c r="AF494" s="3"/>
      <c r="AG494" s="3"/>
      <c r="AH494" s="3" t="str">
        <f t="shared" si="4"/>
        <v/>
      </c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>
      <c r="A495" s="9"/>
      <c r="B495" s="4" t="s">
        <v>426</v>
      </c>
      <c r="C495" s="3">
        <f>IFERROR(__xludf.DUMMYFUNCTION("IFERROR(SPLIT(B495,"" ""),)"),94.0)</f>
        <v>94</v>
      </c>
      <c r="D495" s="3">
        <f>IFERROR(__xludf.DUMMYFUNCTION("""COMPUTED_VALUE"""),83.0)</f>
        <v>83</v>
      </c>
      <c r="E495" s="3">
        <f>IFERROR(__xludf.DUMMYFUNCTION("""COMPUTED_VALUE"""),68.0)</f>
        <v>68</v>
      </c>
      <c r="F495" s="3">
        <f>IFERROR(__xludf.DUMMYFUNCTION("""COMPUTED_VALUE"""),23.0)</f>
        <v>23</v>
      </c>
      <c r="G495" s="3">
        <f>IFERROR(__xludf.DUMMYFUNCTION("""COMPUTED_VALUE"""),34.0)</f>
        <v>34</v>
      </c>
      <c r="H495" s="3"/>
      <c r="I495" s="3">
        <f t="shared" ref="I495:M495" si="495">if(not(isblank(C495)),IFERROR(MATCH(VLOOKUP(C495,$A:$A,1,FALSE),$A:$A,0),),)</f>
        <v>77</v>
      </c>
      <c r="J495" s="3">
        <f t="shared" si="495"/>
        <v>13</v>
      </c>
      <c r="K495" s="3">
        <f t="shared" si="495"/>
        <v>70</v>
      </c>
      <c r="L495" s="3">
        <f t="shared" si="495"/>
        <v>28</v>
      </c>
      <c r="M495" s="3">
        <f t="shared" si="495"/>
        <v>36</v>
      </c>
      <c r="N495" s="3"/>
      <c r="O495" s="3"/>
      <c r="P495" s="3">
        <f t="array" ref="P495:T499">TRANSPOSE(I495:M499)</f>
        <v>77</v>
      </c>
      <c r="Q495" s="3">
        <v>45.0</v>
      </c>
      <c r="R495" s="3">
        <v>88.0</v>
      </c>
      <c r="S495" s="3">
        <v>3.0</v>
      </c>
      <c r="T495" s="3">
        <v>40.0</v>
      </c>
      <c r="U495" s="3"/>
      <c r="V495" s="3"/>
      <c r="W495" s="3"/>
      <c r="X495" s="3">
        <f t="array" ref="X495">SUM(IF(I495:M499&gt;$AP$3,C495:G499,))*$AP$4</f>
        <v>69935</v>
      </c>
      <c r="Y495" s="3"/>
      <c r="Z495" s="3"/>
      <c r="AA495" s="3"/>
      <c r="AB495" s="10">
        <f t="array" ref="AB495">SUM(IF(I495:M499&gt;$AS$3,C495:G499,))*$AS$4</f>
        <v>18032</v>
      </c>
      <c r="AC495" s="3"/>
      <c r="AD495" s="3">
        <f t="shared" si="3"/>
        <v>77</v>
      </c>
      <c r="AE495" s="3"/>
      <c r="AF495" s="3"/>
      <c r="AG495" s="3"/>
      <c r="AH495" s="3">
        <f t="shared" si="4"/>
        <v>88</v>
      </c>
      <c r="AI495" s="3"/>
      <c r="AJ495" s="3">
        <f>min(AD495:AH499)</f>
        <v>73</v>
      </c>
      <c r="AK495" s="3"/>
      <c r="AL495" s="3"/>
      <c r="AM495" s="3"/>
      <c r="AN495" s="3"/>
      <c r="AO495" s="3"/>
      <c r="AP495" s="3"/>
      <c r="AQ495" s="3"/>
      <c r="AR495" s="3"/>
      <c r="AS495" s="3"/>
    </row>
    <row r="496">
      <c r="A496" s="9"/>
      <c r="B496" s="4" t="s">
        <v>427</v>
      </c>
      <c r="C496" s="3">
        <f>IFERROR(__xludf.DUMMYFUNCTION("IFERROR(SPLIT(B496,"" ""),)"),26.0)</f>
        <v>26</v>
      </c>
      <c r="D496" s="3">
        <f>IFERROR(__xludf.DUMMYFUNCTION("""COMPUTED_VALUE"""),35.0)</f>
        <v>35</v>
      </c>
      <c r="E496" s="3">
        <f>IFERROR(__xludf.DUMMYFUNCTION("""COMPUTED_VALUE"""),55.0)</f>
        <v>55</v>
      </c>
      <c r="F496" s="3">
        <f>IFERROR(__xludf.DUMMYFUNCTION("""COMPUTED_VALUE"""),84.0)</f>
        <v>84</v>
      </c>
      <c r="G496" s="3">
        <f>IFERROR(__xludf.DUMMYFUNCTION("""COMPUTED_VALUE"""),97.0)</f>
        <v>97</v>
      </c>
      <c r="H496" s="3"/>
      <c r="I496" s="3">
        <f t="shared" ref="I496:M496" si="496">if(not(isblank(C496)),IFERROR(MATCH(VLOOKUP(C496,$A:$A,1,FALSE),$A:$A,0),),)</f>
        <v>45</v>
      </c>
      <c r="J496" s="3">
        <f t="shared" si="496"/>
        <v>6</v>
      </c>
      <c r="K496" s="3">
        <f t="shared" si="496"/>
        <v>19</v>
      </c>
      <c r="L496" s="3">
        <f t="shared" si="496"/>
        <v>95</v>
      </c>
      <c r="M496" s="3">
        <f t="shared" si="496"/>
        <v>87</v>
      </c>
      <c r="N496" s="3"/>
      <c r="O496" s="3"/>
      <c r="P496" s="3">
        <v>13.0</v>
      </c>
      <c r="Q496" s="3">
        <v>6.0</v>
      </c>
      <c r="R496" s="3">
        <v>49.0</v>
      </c>
      <c r="S496" s="3">
        <v>76.0</v>
      </c>
      <c r="T496" s="3">
        <v>8.0</v>
      </c>
      <c r="U496" s="3"/>
      <c r="V496" s="3"/>
      <c r="W496" s="3"/>
      <c r="X496" s="3"/>
      <c r="Y496" s="3"/>
      <c r="Z496" s="3"/>
      <c r="AA496" s="3"/>
      <c r="AB496" s="3"/>
      <c r="AC496" s="3"/>
      <c r="AD496" s="3">
        <f t="shared" si="3"/>
        <v>95</v>
      </c>
      <c r="AE496" s="3"/>
      <c r="AF496" s="3"/>
      <c r="AG496" s="3"/>
      <c r="AH496" s="3">
        <f t="shared" si="4"/>
        <v>76</v>
      </c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>
      <c r="A497" s="9"/>
      <c r="B497" s="4" t="s">
        <v>428</v>
      </c>
      <c r="C497" s="3">
        <f>IFERROR(__xludf.DUMMYFUNCTION("IFERROR(SPLIT(B497,"" ""),)"),66.0)</f>
        <v>66</v>
      </c>
      <c r="D497" s="3">
        <f>IFERROR(__xludf.DUMMYFUNCTION("""COMPUTED_VALUE"""),19.0)</f>
        <v>19</v>
      </c>
      <c r="E497" s="3">
        <f>IFERROR(__xludf.DUMMYFUNCTION("""COMPUTED_VALUE"""),85.0)</f>
        <v>85</v>
      </c>
      <c r="F497" s="3">
        <f>IFERROR(__xludf.DUMMYFUNCTION("""COMPUTED_VALUE"""),77.0)</f>
        <v>77</v>
      </c>
      <c r="G497" s="3">
        <f>IFERROR(__xludf.DUMMYFUNCTION("""COMPUTED_VALUE"""),72.0)</f>
        <v>72</v>
      </c>
      <c r="H497" s="3"/>
      <c r="I497" s="3">
        <f t="shared" ref="I497:M497" si="497">if(not(isblank(C497)),IFERROR(MATCH(VLOOKUP(C497,$A:$A,1,FALSE),$A:$A,0),),)</f>
        <v>88</v>
      </c>
      <c r="J497" s="3">
        <f t="shared" si="497"/>
        <v>49</v>
      </c>
      <c r="K497" s="3">
        <f t="shared" si="497"/>
        <v>79</v>
      </c>
      <c r="L497" s="3">
        <f t="shared" si="497"/>
        <v>21</v>
      </c>
      <c r="M497" s="3">
        <f t="shared" si="497"/>
        <v>48</v>
      </c>
      <c r="N497" s="3"/>
      <c r="O497" s="3"/>
      <c r="P497" s="3">
        <v>70.0</v>
      </c>
      <c r="Q497" s="3">
        <v>19.0</v>
      </c>
      <c r="R497" s="3">
        <v>79.0</v>
      </c>
      <c r="S497" s="3">
        <v>98.0</v>
      </c>
      <c r="T497" s="3">
        <v>32.0</v>
      </c>
      <c r="U497" s="3"/>
      <c r="V497" s="3"/>
      <c r="W497" s="3"/>
      <c r="X497" s="3"/>
      <c r="Y497" s="3"/>
      <c r="Z497" s="3"/>
      <c r="AA497" s="3"/>
      <c r="AB497" s="3"/>
      <c r="AC497" s="3"/>
      <c r="AD497" s="3">
        <f t="shared" si="3"/>
        <v>88</v>
      </c>
      <c r="AE497" s="3"/>
      <c r="AF497" s="3"/>
      <c r="AG497" s="3"/>
      <c r="AH497" s="3">
        <f t="shared" si="4"/>
        <v>98</v>
      </c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>
      <c r="A498" s="9"/>
      <c r="B498" s="4" t="s">
        <v>429</v>
      </c>
      <c r="C498" s="3">
        <f>IFERROR(__xludf.DUMMYFUNCTION("IFERROR(SPLIT(B498,"" ""),)"),73.0)</f>
        <v>73</v>
      </c>
      <c r="D498" s="3">
        <f>IFERROR(__xludf.DUMMYFUNCTION("""COMPUTED_VALUE"""),89.0)</f>
        <v>89</v>
      </c>
      <c r="E498" s="3">
        <f>IFERROR(__xludf.DUMMYFUNCTION("""COMPUTED_VALUE"""),75.0)</f>
        <v>75</v>
      </c>
      <c r="F498" s="3">
        <f>IFERROR(__xludf.DUMMYFUNCTION("""COMPUTED_VALUE"""),42.0)</f>
        <v>42</v>
      </c>
      <c r="G498" s="3">
        <f>IFERROR(__xludf.DUMMYFUNCTION("""COMPUTED_VALUE"""),87.0)</f>
        <v>87</v>
      </c>
      <c r="H498" s="3"/>
      <c r="I498" s="3">
        <f t="shared" ref="I498:M498" si="498">if(not(isblank(C498)),IFERROR(MATCH(VLOOKUP(C498,$A:$A,1,FALSE),$A:$A,0),),)</f>
        <v>3</v>
      </c>
      <c r="J498" s="3">
        <f t="shared" si="498"/>
        <v>76</v>
      </c>
      <c r="K498" s="3">
        <f t="shared" si="498"/>
        <v>98</v>
      </c>
      <c r="L498" s="3">
        <f t="shared" si="498"/>
        <v>4</v>
      </c>
      <c r="M498" s="3">
        <f t="shared" si="498"/>
        <v>71</v>
      </c>
      <c r="N498" s="3"/>
      <c r="O498" s="3"/>
      <c r="P498" s="3">
        <v>28.0</v>
      </c>
      <c r="Q498" s="3">
        <v>95.0</v>
      </c>
      <c r="R498" s="3">
        <v>21.0</v>
      </c>
      <c r="S498" s="3">
        <v>4.0</v>
      </c>
      <c r="T498" s="3">
        <v>16.0</v>
      </c>
      <c r="U498" s="3"/>
      <c r="V498" s="3"/>
      <c r="W498" s="3"/>
      <c r="X498" s="3"/>
      <c r="Y498" s="3"/>
      <c r="Z498" s="3"/>
      <c r="AA498" s="3"/>
      <c r="AB498" s="3"/>
      <c r="AC498" s="3"/>
      <c r="AD498" s="3">
        <f t="shared" si="3"/>
        <v>98</v>
      </c>
      <c r="AE498" s="3"/>
      <c r="AF498" s="3"/>
      <c r="AG498" s="3"/>
      <c r="AH498" s="3">
        <f t="shared" si="4"/>
        <v>95</v>
      </c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>
      <c r="A499" s="9"/>
      <c r="B499" s="4" t="s">
        <v>430</v>
      </c>
      <c r="C499" s="3">
        <f>IFERROR(__xludf.DUMMYFUNCTION("IFERROR(SPLIT(B499,"" ""),)"),22.0)</f>
        <v>22</v>
      </c>
      <c r="D499" s="3">
        <f>IFERROR(__xludf.DUMMYFUNCTION("""COMPUTED_VALUE"""),40.0)</f>
        <v>40</v>
      </c>
      <c r="E499" s="3">
        <f>IFERROR(__xludf.DUMMYFUNCTION("""COMPUTED_VALUE"""),20.0)</f>
        <v>20</v>
      </c>
      <c r="F499" s="3">
        <f>IFERROR(__xludf.DUMMYFUNCTION("""COMPUTED_VALUE"""),93.0)</f>
        <v>93</v>
      </c>
      <c r="G499" s="3">
        <f>IFERROR(__xludf.DUMMYFUNCTION("""COMPUTED_VALUE"""),67.0)</f>
        <v>67</v>
      </c>
      <c r="H499" s="3"/>
      <c r="I499" s="3">
        <f t="shared" ref="I499:M499" si="499">if(not(isblank(C499)),IFERROR(MATCH(VLOOKUP(C499,$A:$A,1,FALSE),$A:$A,0),),)</f>
        <v>40</v>
      </c>
      <c r="J499" s="3">
        <f t="shared" si="499"/>
        <v>8</v>
      </c>
      <c r="K499" s="3">
        <f t="shared" si="499"/>
        <v>32</v>
      </c>
      <c r="L499" s="3">
        <f t="shared" si="499"/>
        <v>16</v>
      </c>
      <c r="M499" s="3">
        <f t="shared" si="499"/>
        <v>73</v>
      </c>
      <c r="N499" s="3"/>
      <c r="O499" s="3"/>
      <c r="P499" s="3">
        <v>36.0</v>
      </c>
      <c r="Q499" s="3">
        <v>87.0</v>
      </c>
      <c r="R499" s="3">
        <v>48.0</v>
      </c>
      <c r="S499" s="3">
        <v>71.0</v>
      </c>
      <c r="T499" s="3">
        <v>73.0</v>
      </c>
      <c r="U499" s="3"/>
      <c r="V499" s="3"/>
      <c r="W499" s="3"/>
      <c r="X499" s="3"/>
      <c r="Y499" s="3"/>
      <c r="Z499" s="3"/>
      <c r="AA499" s="3"/>
      <c r="AB499" s="3"/>
      <c r="AC499" s="3"/>
      <c r="AD499" s="3">
        <f t="shared" si="3"/>
        <v>73</v>
      </c>
      <c r="AE499" s="3"/>
      <c r="AF499" s="3"/>
      <c r="AG499" s="3"/>
      <c r="AH499" s="3">
        <f t="shared" si="4"/>
        <v>87</v>
      </c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>
      <c r="A500" s="9"/>
      <c r="B500" s="3"/>
      <c r="C500" s="3" t="str">
        <f>IFERROR(__xludf.DUMMYFUNCTION("IFERROR(SPLIT(B500,"" ""),)"),"")</f>
        <v/>
      </c>
      <c r="D500" s="3"/>
      <c r="E500" s="3"/>
      <c r="F500" s="3"/>
      <c r="G500" s="3"/>
      <c r="H500" s="3"/>
      <c r="I500" s="3" t="str">
        <f t="shared" ref="I500:M500" si="500">if(not(isblank(C500)),IFERROR(MATCH(VLOOKUP(C500,$A:$A,1,FALSE),$A:$A,0),),)</f>
        <v/>
      </c>
      <c r="J500" s="3" t="str">
        <f t="shared" si="500"/>
        <v/>
      </c>
      <c r="K500" s="3" t="str">
        <f t="shared" si="500"/>
        <v/>
      </c>
      <c r="L500" s="3" t="str">
        <f t="shared" si="500"/>
        <v/>
      </c>
      <c r="M500" s="3" t="str">
        <f t="shared" si="500"/>
        <v/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 t="str">
        <f t="shared" si="3"/>
        <v/>
      </c>
      <c r="AE500" s="3"/>
      <c r="AF500" s="3"/>
      <c r="AG500" s="3"/>
      <c r="AH500" s="3" t="str">
        <f t="shared" si="4"/>
        <v/>
      </c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>
      <c r="A501" s="9"/>
      <c r="B501" s="4" t="s">
        <v>431</v>
      </c>
      <c r="C501" s="3">
        <f>IFERROR(__xludf.DUMMYFUNCTION("IFERROR(SPLIT(B501,"" ""),)"),53.0)</f>
        <v>53</v>
      </c>
      <c r="D501" s="3">
        <f>IFERROR(__xludf.DUMMYFUNCTION("""COMPUTED_VALUE"""),70.0)</f>
        <v>70</v>
      </c>
      <c r="E501" s="3">
        <f>IFERROR(__xludf.DUMMYFUNCTION("""COMPUTED_VALUE"""),42.0)</f>
        <v>42</v>
      </c>
      <c r="F501" s="3">
        <f>IFERROR(__xludf.DUMMYFUNCTION("""COMPUTED_VALUE"""),54.0)</f>
        <v>54</v>
      </c>
      <c r="G501" s="3">
        <f>IFERROR(__xludf.DUMMYFUNCTION("""COMPUTED_VALUE"""),65.0)</f>
        <v>65</v>
      </c>
      <c r="H501" s="3"/>
      <c r="I501" s="3">
        <f t="shared" ref="I501:M501" si="501">if(not(isblank(C501)),IFERROR(MATCH(VLOOKUP(C501,$A:$A,1,FALSE),$A:$A,0),),)</f>
        <v>78</v>
      </c>
      <c r="J501" s="3">
        <f t="shared" si="501"/>
        <v>92</v>
      </c>
      <c r="K501" s="3">
        <f t="shared" si="501"/>
        <v>4</v>
      </c>
      <c r="L501" s="3">
        <f t="shared" si="501"/>
        <v>68</v>
      </c>
      <c r="M501" s="3">
        <f t="shared" si="501"/>
        <v>52</v>
      </c>
      <c r="N501" s="3"/>
      <c r="O501" s="3"/>
      <c r="P501" s="3">
        <f t="array" ref="P501:T505">TRANSPOSE(I501:M505)</f>
        <v>78</v>
      </c>
      <c r="Q501" s="3">
        <v>48.0</v>
      </c>
      <c r="R501" s="3">
        <v>28.0</v>
      </c>
      <c r="S501" s="3">
        <v>46.0</v>
      </c>
      <c r="T501" s="3">
        <v>12.0</v>
      </c>
      <c r="U501" s="3"/>
      <c r="V501" s="3"/>
      <c r="W501" s="3"/>
      <c r="X501" s="3">
        <f t="array" ref="X501">SUM(IF(I501:M505&gt;$AP$3,C501:G505,))*$AP$4</f>
        <v>64894</v>
      </c>
      <c r="Y501" s="3"/>
      <c r="Z501" s="3"/>
      <c r="AA501" s="3"/>
      <c r="AB501" s="10">
        <f t="array" ref="AB501">SUM(IF(I501:M505&gt;$AS$3,C501:G505,))*$AS$4</f>
        <v>9072</v>
      </c>
      <c r="AC501" s="3"/>
      <c r="AD501" s="3">
        <f t="shared" si="3"/>
        <v>92</v>
      </c>
      <c r="AE501" s="3"/>
      <c r="AF501" s="3"/>
      <c r="AG501" s="3"/>
      <c r="AH501" s="3">
        <f t="shared" si="4"/>
        <v>78</v>
      </c>
      <c r="AI501" s="3"/>
      <c r="AJ501" s="3">
        <f>min(AD501:AH505)</f>
        <v>77</v>
      </c>
      <c r="AK501" s="3"/>
      <c r="AL501" s="3"/>
      <c r="AM501" s="3"/>
      <c r="AN501" s="3"/>
      <c r="AO501" s="3"/>
      <c r="AP501" s="3"/>
      <c r="AQ501" s="3"/>
      <c r="AR501" s="3"/>
      <c r="AS501" s="3"/>
    </row>
    <row r="502">
      <c r="A502" s="9"/>
      <c r="B502" s="4" t="s">
        <v>432</v>
      </c>
      <c r="C502" s="3">
        <f>IFERROR(__xludf.DUMMYFUNCTION("IFERROR(SPLIT(B502,"" ""),)"),72.0)</f>
        <v>72</v>
      </c>
      <c r="D502" s="3">
        <f>IFERROR(__xludf.DUMMYFUNCTION("""COMPUTED_VALUE"""),24.0)</f>
        <v>24</v>
      </c>
      <c r="E502" s="3">
        <f>IFERROR(__xludf.DUMMYFUNCTION("""COMPUTED_VALUE"""),32.0)</f>
        <v>32</v>
      </c>
      <c r="F502" s="3">
        <f>IFERROR(__xludf.DUMMYFUNCTION("""COMPUTED_VALUE"""),89.0)</f>
        <v>89</v>
      </c>
      <c r="G502" s="3">
        <f>IFERROR(__xludf.DUMMYFUNCTION("""COMPUTED_VALUE"""),83.0)</f>
        <v>83</v>
      </c>
      <c r="H502" s="3"/>
      <c r="I502" s="3">
        <f t="shared" ref="I502:M502" si="502">if(not(isblank(C502)),IFERROR(MATCH(VLOOKUP(C502,$A:$A,1,FALSE),$A:$A,0),),)</f>
        <v>48</v>
      </c>
      <c r="J502" s="3">
        <f t="shared" si="502"/>
        <v>58</v>
      </c>
      <c r="K502" s="3">
        <f t="shared" si="502"/>
        <v>91</v>
      </c>
      <c r="L502" s="3">
        <f t="shared" si="502"/>
        <v>76</v>
      </c>
      <c r="M502" s="3">
        <f t="shared" si="502"/>
        <v>13</v>
      </c>
      <c r="N502" s="3"/>
      <c r="O502" s="3"/>
      <c r="P502" s="3">
        <v>92.0</v>
      </c>
      <c r="Q502" s="3">
        <v>58.0</v>
      </c>
      <c r="R502" s="3">
        <v>11.0</v>
      </c>
      <c r="S502" s="3">
        <v>30.0</v>
      </c>
      <c r="T502" s="3">
        <v>43.0</v>
      </c>
      <c r="U502" s="3"/>
      <c r="V502" s="3"/>
      <c r="W502" s="3"/>
      <c r="X502" s="3"/>
      <c r="Y502" s="3"/>
      <c r="Z502" s="3"/>
      <c r="AA502" s="3"/>
      <c r="AB502" s="3"/>
      <c r="AC502" s="3"/>
      <c r="AD502" s="3">
        <f t="shared" si="3"/>
        <v>91</v>
      </c>
      <c r="AE502" s="3"/>
      <c r="AF502" s="3"/>
      <c r="AG502" s="3"/>
      <c r="AH502" s="3">
        <f t="shared" si="4"/>
        <v>92</v>
      </c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>
      <c r="A503" s="9"/>
      <c r="B503" s="4" t="s">
        <v>433</v>
      </c>
      <c r="C503" s="3">
        <f>IFERROR(__xludf.DUMMYFUNCTION("IFERROR(SPLIT(B503,"" ""),)"),23.0)</f>
        <v>23</v>
      </c>
      <c r="D503" s="3">
        <f>IFERROR(__xludf.DUMMYFUNCTION("""COMPUTED_VALUE"""),33.0)</f>
        <v>33</v>
      </c>
      <c r="E503" s="3">
        <f>IFERROR(__xludf.DUMMYFUNCTION("""COMPUTED_VALUE"""),5.0)</f>
        <v>5</v>
      </c>
      <c r="F503" s="3">
        <f>IFERROR(__xludf.DUMMYFUNCTION("""COMPUTED_VALUE"""),79.0)</f>
        <v>79</v>
      </c>
      <c r="G503" s="3">
        <f>IFERROR(__xludf.DUMMYFUNCTION("""COMPUTED_VALUE"""),60.0)</f>
        <v>60</v>
      </c>
      <c r="H503" s="3"/>
      <c r="I503" s="3">
        <f t="shared" ref="I503:M503" si="503">if(not(isblank(C503)),IFERROR(MATCH(VLOOKUP(C503,$A:$A,1,FALSE),$A:$A,0),),)</f>
        <v>28</v>
      </c>
      <c r="J503" s="3">
        <f t="shared" si="503"/>
        <v>11</v>
      </c>
      <c r="K503" s="3">
        <f t="shared" si="503"/>
        <v>38</v>
      </c>
      <c r="L503" s="3">
        <f t="shared" si="503"/>
        <v>62</v>
      </c>
      <c r="M503" s="3">
        <f t="shared" si="503"/>
        <v>99</v>
      </c>
      <c r="N503" s="3"/>
      <c r="O503" s="3"/>
      <c r="P503" s="3">
        <v>4.0</v>
      </c>
      <c r="Q503" s="3">
        <v>91.0</v>
      </c>
      <c r="R503" s="3">
        <v>38.0</v>
      </c>
      <c r="S503" s="3">
        <v>39.0</v>
      </c>
      <c r="T503" s="3">
        <v>77.0</v>
      </c>
      <c r="U503" s="3"/>
      <c r="V503" s="3"/>
      <c r="W503" s="3"/>
      <c r="X503" s="3"/>
      <c r="Y503" s="3"/>
      <c r="Z503" s="3"/>
      <c r="AA503" s="3"/>
      <c r="AB503" s="3"/>
      <c r="AC503" s="3"/>
      <c r="AD503" s="3">
        <f t="shared" si="3"/>
        <v>99</v>
      </c>
      <c r="AE503" s="3"/>
      <c r="AF503" s="3"/>
      <c r="AG503" s="3"/>
      <c r="AH503" s="3">
        <f t="shared" si="4"/>
        <v>91</v>
      </c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>
      <c r="A504" s="9"/>
      <c r="B504" s="4" t="s">
        <v>434</v>
      </c>
      <c r="C504" s="3">
        <f>IFERROR(__xludf.DUMMYFUNCTION("IFERROR(SPLIT(B504,"" ""),)"),0.0)</f>
        <v>0</v>
      </c>
      <c r="D504" s="3">
        <f>IFERROR(__xludf.DUMMYFUNCTION("""COMPUTED_VALUE"""),61.0)</f>
        <v>61</v>
      </c>
      <c r="E504" s="3">
        <f>IFERROR(__xludf.DUMMYFUNCTION("""COMPUTED_VALUE"""),52.0)</f>
        <v>52</v>
      </c>
      <c r="F504" s="3">
        <f>IFERROR(__xludf.DUMMYFUNCTION("""COMPUTED_VALUE"""),96.0)</f>
        <v>96</v>
      </c>
      <c r="G504" s="3">
        <f>IFERROR(__xludf.DUMMYFUNCTION("""COMPUTED_VALUE"""),49.0)</f>
        <v>49</v>
      </c>
      <c r="H504" s="3"/>
      <c r="I504" s="3">
        <f t="shared" ref="I504:M504" si="504">if(not(isblank(C504)),IFERROR(MATCH(VLOOKUP(C504,$A:$A,1,FALSE),$A:$A,0),),)</f>
        <v>46</v>
      </c>
      <c r="J504" s="3">
        <f t="shared" si="504"/>
        <v>30</v>
      </c>
      <c r="K504" s="3">
        <f t="shared" si="504"/>
        <v>39</v>
      </c>
      <c r="L504" s="3">
        <f t="shared" si="504"/>
        <v>84</v>
      </c>
      <c r="M504" s="3">
        <f t="shared" si="504"/>
        <v>81</v>
      </c>
      <c r="N504" s="3"/>
      <c r="O504" s="3"/>
      <c r="P504" s="3">
        <v>68.0</v>
      </c>
      <c r="Q504" s="3">
        <v>76.0</v>
      </c>
      <c r="R504" s="3">
        <v>62.0</v>
      </c>
      <c r="S504" s="3">
        <v>84.0</v>
      </c>
      <c r="T504" s="3">
        <v>50.0</v>
      </c>
      <c r="U504" s="3"/>
      <c r="V504" s="3"/>
      <c r="W504" s="3"/>
      <c r="X504" s="3"/>
      <c r="Y504" s="3"/>
      <c r="Z504" s="3"/>
      <c r="AA504" s="3"/>
      <c r="AB504" s="3"/>
      <c r="AC504" s="3"/>
      <c r="AD504" s="3">
        <f t="shared" si="3"/>
        <v>84</v>
      </c>
      <c r="AE504" s="3"/>
      <c r="AF504" s="3"/>
      <c r="AG504" s="3"/>
      <c r="AH504" s="3">
        <f t="shared" si="4"/>
        <v>84</v>
      </c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>
      <c r="A505" s="9"/>
      <c r="B505" s="4" t="s">
        <v>435</v>
      </c>
      <c r="C505" s="3">
        <f>IFERROR(__xludf.DUMMYFUNCTION("IFERROR(SPLIT(B505,"" ""),)"),30.0)</f>
        <v>30</v>
      </c>
      <c r="D505" s="3">
        <f>IFERROR(__xludf.DUMMYFUNCTION("""COMPUTED_VALUE"""),17.0)</f>
        <v>17</v>
      </c>
      <c r="E505" s="3">
        <f>IFERROR(__xludf.DUMMYFUNCTION("""COMPUTED_VALUE"""),94.0)</f>
        <v>94</v>
      </c>
      <c r="F505" s="3">
        <f>IFERROR(__xludf.DUMMYFUNCTION("""COMPUTED_VALUE"""),3.0)</f>
        <v>3</v>
      </c>
      <c r="G505" s="3">
        <f>IFERROR(__xludf.DUMMYFUNCTION("""COMPUTED_VALUE"""),40.0)</f>
        <v>40</v>
      </c>
      <c r="H505" s="3"/>
      <c r="I505" s="3">
        <f t="shared" ref="I505:M505" si="505">if(not(isblank(C505)),IFERROR(MATCH(VLOOKUP(C505,$A:$A,1,FALSE),$A:$A,0),),)</f>
        <v>12</v>
      </c>
      <c r="J505" s="3">
        <f t="shared" si="505"/>
        <v>43</v>
      </c>
      <c r="K505" s="3">
        <f t="shared" si="505"/>
        <v>77</v>
      </c>
      <c r="L505" s="3">
        <f t="shared" si="505"/>
        <v>50</v>
      </c>
      <c r="M505" s="3">
        <f t="shared" si="505"/>
        <v>8</v>
      </c>
      <c r="N505" s="3"/>
      <c r="O505" s="3"/>
      <c r="P505" s="3">
        <v>52.0</v>
      </c>
      <c r="Q505" s="3">
        <v>13.0</v>
      </c>
      <c r="R505" s="3">
        <v>99.0</v>
      </c>
      <c r="S505" s="3">
        <v>81.0</v>
      </c>
      <c r="T505" s="3">
        <v>8.0</v>
      </c>
      <c r="U505" s="3"/>
      <c r="V505" s="3"/>
      <c r="W505" s="3"/>
      <c r="X505" s="3"/>
      <c r="Y505" s="3"/>
      <c r="Z505" s="3"/>
      <c r="AA505" s="3"/>
      <c r="AB505" s="3"/>
      <c r="AC505" s="3"/>
      <c r="AD505" s="3">
        <f t="shared" si="3"/>
        <v>77</v>
      </c>
      <c r="AE505" s="3"/>
      <c r="AF505" s="3"/>
      <c r="AG505" s="3"/>
      <c r="AH505" s="3">
        <f t="shared" si="4"/>
        <v>99</v>
      </c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>
      <c r="A506" s="9"/>
      <c r="B506" s="3"/>
      <c r="C506" s="3" t="str">
        <f>IFERROR(__xludf.DUMMYFUNCTION("IFERROR(SPLIT(B506,"" ""),)"),"")</f>
        <v/>
      </c>
      <c r="D506" s="3"/>
      <c r="E506" s="3"/>
      <c r="F506" s="3"/>
      <c r="G506" s="3"/>
      <c r="H506" s="3"/>
      <c r="I506" s="3" t="str">
        <f t="shared" ref="I506:M506" si="506">if(not(isblank(C506)),IFERROR(MATCH(VLOOKUP(C506,$A:$A,1,FALSE),$A:$A,0),),)</f>
        <v/>
      </c>
      <c r="J506" s="3" t="str">
        <f t="shared" si="506"/>
        <v/>
      </c>
      <c r="K506" s="3" t="str">
        <f t="shared" si="506"/>
        <v/>
      </c>
      <c r="L506" s="3" t="str">
        <f t="shared" si="506"/>
        <v/>
      </c>
      <c r="M506" s="3" t="str">
        <f t="shared" si="506"/>
        <v/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 t="str">
        <f t="shared" si="3"/>
        <v/>
      </c>
      <c r="AE506" s="3"/>
      <c r="AF506" s="3"/>
      <c r="AG506" s="3"/>
      <c r="AH506" s="3" t="str">
        <f t="shared" si="4"/>
        <v/>
      </c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>
      <c r="A507" s="9"/>
      <c r="B507" s="4" t="s">
        <v>436</v>
      </c>
      <c r="C507" s="3">
        <f>IFERROR(__xludf.DUMMYFUNCTION("IFERROR(SPLIT(B507,"" ""),)"),64.0)</f>
        <v>64</v>
      </c>
      <c r="D507" s="3">
        <f>IFERROR(__xludf.DUMMYFUNCTION("""COMPUTED_VALUE"""),65.0)</f>
        <v>65</v>
      </c>
      <c r="E507" s="3">
        <f>IFERROR(__xludf.DUMMYFUNCTION("""COMPUTED_VALUE"""),6.0)</f>
        <v>6</v>
      </c>
      <c r="F507" s="3">
        <f>IFERROR(__xludf.DUMMYFUNCTION("""COMPUTED_VALUE"""),86.0)</f>
        <v>86</v>
      </c>
      <c r="G507" s="3">
        <f>IFERROR(__xludf.DUMMYFUNCTION("""COMPUTED_VALUE"""),53.0)</f>
        <v>53</v>
      </c>
      <c r="H507" s="3"/>
      <c r="I507" s="3">
        <f t="shared" ref="I507:M507" si="507">if(not(isblank(C507)),IFERROR(MATCH(VLOOKUP(C507,$A:$A,1,FALSE),$A:$A,0),),)</f>
        <v>51</v>
      </c>
      <c r="J507" s="3">
        <f t="shared" si="507"/>
        <v>52</v>
      </c>
      <c r="K507" s="3">
        <f t="shared" si="507"/>
        <v>83</v>
      </c>
      <c r="L507" s="3">
        <f t="shared" si="507"/>
        <v>96</v>
      </c>
      <c r="M507" s="3">
        <f t="shared" si="507"/>
        <v>78</v>
      </c>
      <c r="N507" s="3"/>
      <c r="O507" s="3"/>
      <c r="P507" s="3">
        <f t="array" ref="P507:T511">TRANSPOSE(I507:M511)</f>
        <v>51</v>
      </c>
      <c r="Q507" s="3">
        <v>47.0</v>
      </c>
      <c r="R507" s="3">
        <v>102.0</v>
      </c>
      <c r="S507" s="3">
        <v>35.0</v>
      </c>
      <c r="T507" s="3">
        <v>25.0</v>
      </c>
      <c r="U507" s="3"/>
      <c r="V507" s="3"/>
      <c r="W507" s="3"/>
      <c r="X507" s="3">
        <f t="array" ref="X507">SUM(IF(I507:M511&gt;$AP$3,C507:G511,))*$AP$4</f>
        <v>39902</v>
      </c>
      <c r="Y507" s="3"/>
      <c r="Z507" s="3"/>
      <c r="AA507" s="3"/>
      <c r="AB507" s="10">
        <f t="array" ref="AB507">SUM(IF(I507:M511&gt;$AS$3,C507:G511,))*$AS$4</f>
        <v>10920</v>
      </c>
      <c r="AC507" s="3"/>
      <c r="AD507" s="3">
        <f t="shared" si="3"/>
        <v>96</v>
      </c>
      <c r="AE507" s="3"/>
      <c r="AF507" s="3"/>
      <c r="AG507" s="3"/>
      <c r="AH507" s="3">
        <f t="shared" si="4"/>
        <v>102</v>
      </c>
      <c r="AI507" s="3"/>
      <c r="AJ507" s="3">
        <f>min(AD507:AH511)</f>
        <v>35</v>
      </c>
      <c r="AK507" s="3"/>
      <c r="AL507" s="3"/>
      <c r="AM507" s="3"/>
      <c r="AN507" s="3"/>
      <c r="AO507" s="3"/>
      <c r="AP507" s="3"/>
      <c r="AQ507" s="3"/>
      <c r="AR507" s="3"/>
      <c r="AS507" s="3"/>
    </row>
    <row r="508">
      <c r="A508" s="9"/>
      <c r="B508" s="4" t="s">
        <v>437</v>
      </c>
      <c r="C508" s="3">
        <f>IFERROR(__xludf.DUMMYFUNCTION("IFERROR(SPLIT(B508,"" ""),)"),10.0)</f>
        <v>10</v>
      </c>
      <c r="D508" s="3">
        <f>IFERROR(__xludf.DUMMYFUNCTION("""COMPUTED_VALUE"""),56.0)</f>
        <v>56</v>
      </c>
      <c r="E508" s="3">
        <f>IFERROR(__xludf.DUMMYFUNCTION("""COMPUTED_VALUE"""),2.0)</f>
        <v>2</v>
      </c>
      <c r="F508" s="3">
        <f>IFERROR(__xludf.DUMMYFUNCTION("""COMPUTED_VALUE"""),88.0)</f>
        <v>88</v>
      </c>
      <c r="G508" s="3">
        <f>IFERROR(__xludf.DUMMYFUNCTION("""COMPUTED_VALUE"""),73.0)</f>
        <v>73</v>
      </c>
      <c r="H508" s="3"/>
      <c r="I508" s="3">
        <f t="shared" ref="I508:M508" si="508">if(not(isblank(C508)),IFERROR(MATCH(VLOOKUP(C508,$A:$A,1,FALSE),$A:$A,0),),)</f>
        <v>47</v>
      </c>
      <c r="J508" s="3">
        <f t="shared" si="508"/>
        <v>86</v>
      </c>
      <c r="K508" s="3">
        <f t="shared" si="508"/>
        <v>44</v>
      </c>
      <c r="L508" s="3">
        <f t="shared" si="508"/>
        <v>82</v>
      </c>
      <c r="M508" s="3">
        <f t="shared" si="508"/>
        <v>3</v>
      </c>
      <c r="N508" s="3"/>
      <c r="O508" s="3"/>
      <c r="P508" s="3">
        <v>52.0</v>
      </c>
      <c r="Q508" s="3">
        <v>86.0</v>
      </c>
      <c r="R508" s="3">
        <v>24.0</v>
      </c>
      <c r="S508" s="3">
        <v>4.0</v>
      </c>
      <c r="T508" s="3">
        <v>13.0</v>
      </c>
      <c r="U508" s="3"/>
      <c r="V508" s="3"/>
      <c r="W508" s="3"/>
      <c r="X508" s="3"/>
      <c r="Y508" s="3"/>
      <c r="Z508" s="3"/>
      <c r="AA508" s="3"/>
      <c r="AB508" s="3"/>
      <c r="AC508" s="3"/>
      <c r="AD508" s="3">
        <f t="shared" si="3"/>
        <v>86</v>
      </c>
      <c r="AE508" s="3"/>
      <c r="AF508" s="3"/>
      <c r="AG508" s="3"/>
      <c r="AH508" s="3">
        <f t="shared" si="4"/>
        <v>86</v>
      </c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>
      <c r="A509" s="9"/>
      <c r="B509" s="4" t="s">
        <v>438</v>
      </c>
      <c r="C509" s="3">
        <f>IFERROR(__xludf.DUMMYFUNCTION("IFERROR(SPLIT(B509,"" ""),)"),11.0)</f>
        <v>11</v>
      </c>
      <c r="D509" s="3">
        <f>IFERROR(__xludf.DUMMYFUNCTION("""COMPUTED_VALUE"""),62.0)</f>
        <v>62</v>
      </c>
      <c r="E509" s="3">
        <f>IFERROR(__xludf.DUMMYFUNCTION("""COMPUTED_VALUE"""),37.0)</f>
        <v>37</v>
      </c>
      <c r="F509" s="3">
        <f>IFERROR(__xludf.DUMMYFUNCTION("""COMPUTED_VALUE"""),84.0)</f>
        <v>84</v>
      </c>
      <c r="G509" s="3">
        <f>IFERROR(__xludf.DUMMYFUNCTION("""COMPUTED_VALUE"""),1.0)</f>
        <v>1</v>
      </c>
      <c r="H509" s="3"/>
      <c r="I509" s="3">
        <f t="shared" ref="I509:M509" si="509">if(not(isblank(C509)),IFERROR(MATCH(VLOOKUP(C509,$A:$A,1,FALSE),$A:$A,0),),)</f>
        <v>102</v>
      </c>
      <c r="J509" s="3">
        <f t="shared" si="509"/>
        <v>24</v>
      </c>
      <c r="K509" s="3">
        <f t="shared" si="509"/>
        <v>23</v>
      </c>
      <c r="L509" s="3">
        <f t="shared" si="509"/>
        <v>95</v>
      </c>
      <c r="M509" s="3">
        <f t="shared" si="509"/>
        <v>14</v>
      </c>
      <c r="N509" s="3"/>
      <c r="O509" s="3"/>
      <c r="P509" s="3">
        <v>83.0</v>
      </c>
      <c r="Q509" s="3">
        <v>44.0</v>
      </c>
      <c r="R509" s="3">
        <v>23.0</v>
      </c>
      <c r="S509" s="3">
        <v>33.0</v>
      </c>
      <c r="T509" s="3">
        <v>49.0</v>
      </c>
      <c r="U509" s="3"/>
      <c r="V509" s="3"/>
      <c r="W509" s="3"/>
      <c r="X509" s="3"/>
      <c r="Y509" s="3"/>
      <c r="Z509" s="3"/>
      <c r="AA509" s="3"/>
      <c r="AB509" s="3"/>
      <c r="AC509" s="3"/>
      <c r="AD509" s="3">
        <f t="shared" si="3"/>
        <v>102</v>
      </c>
      <c r="AE509" s="3"/>
      <c r="AF509" s="3"/>
      <c r="AG509" s="3"/>
      <c r="AH509" s="3">
        <f t="shared" si="4"/>
        <v>83</v>
      </c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>
      <c r="A510" s="9"/>
      <c r="B510" s="4" t="s">
        <v>439</v>
      </c>
      <c r="C510" s="3">
        <f>IFERROR(__xludf.DUMMYFUNCTION("IFERROR(SPLIT(B510,"" ""),)"),71.0)</f>
        <v>71</v>
      </c>
      <c r="D510" s="3">
        <f>IFERROR(__xludf.DUMMYFUNCTION("""COMPUTED_VALUE"""),42.0)</f>
        <v>42</v>
      </c>
      <c r="E510" s="3">
        <f>IFERROR(__xludf.DUMMYFUNCTION("""COMPUTED_VALUE"""),76.0)</f>
        <v>76</v>
      </c>
      <c r="F510" s="3">
        <f>IFERROR(__xludf.DUMMYFUNCTION("""COMPUTED_VALUE"""),51.0)</f>
        <v>51</v>
      </c>
      <c r="G510" s="3">
        <f>IFERROR(__xludf.DUMMYFUNCTION("""COMPUTED_VALUE"""),77.0)</f>
        <v>77</v>
      </c>
      <c r="H510" s="3"/>
      <c r="I510" s="3">
        <f t="shared" ref="I510:M510" si="510">if(not(isblank(C510)),IFERROR(MATCH(VLOOKUP(C510,$A:$A,1,FALSE),$A:$A,0),),)</f>
        <v>35</v>
      </c>
      <c r="J510" s="3">
        <f t="shared" si="510"/>
        <v>4</v>
      </c>
      <c r="K510" s="3">
        <f t="shared" si="510"/>
        <v>33</v>
      </c>
      <c r="L510" s="3">
        <f t="shared" si="510"/>
        <v>29</v>
      </c>
      <c r="M510" s="3">
        <f t="shared" si="510"/>
        <v>21</v>
      </c>
      <c r="N510" s="3"/>
      <c r="O510" s="3"/>
      <c r="P510" s="3">
        <v>96.0</v>
      </c>
      <c r="Q510" s="3">
        <v>82.0</v>
      </c>
      <c r="R510" s="3">
        <v>95.0</v>
      </c>
      <c r="S510" s="3">
        <v>29.0</v>
      </c>
      <c r="T510" s="3">
        <v>101.0</v>
      </c>
      <c r="U510" s="3"/>
      <c r="V510" s="3"/>
      <c r="W510" s="3"/>
      <c r="X510" s="3"/>
      <c r="Y510" s="3"/>
      <c r="Z510" s="3"/>
      <c r="AA510" s="3"/>
      <c r="AB510" s="3"/>
      <c r="AC510" s="3"/>
      <c r="AD510" s="3">
        <f t="shared" si="3"/>
        <v>35</v>
      </c>
      <c r="AE510" s="3"/>
      <c r="AF510" s="3"/>
      <c r="AG510" s="3"/>
      <c r="AH510" s="3">
        <f t="shared" si="4"/>
        <v>101</v>
      </c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>
      <c r="A511" s="9"/>
      <c r="B511" s="4" t="s">
        <v>440</v>
      </c>
      <c r="C511" s="3">
        <f>IFERROR(__xludf.DUMMYFUNCTION("IFERROR(SPLIT(B511,"" ""),)"),41.0)</f>
        <v>41</v>
      </c>
      <c r="D511" s="3">
        <f>IFERROR(__xludf.DUMMYFUNCTION("""COMPUTED_VALUE"""),83.0)</f>
        <v>83</v>
      </c>
      <c r="E511" s="3">
        <f>IFERROR(__xludf.DUMMYFUNCTION("""COMPUTED_VALUE"""),19.0)</f>
        <v>19</v>
      </c>
      <c r="F511" s="3">
        <f>IFERROR(__xludf.DUMMYFUNCTION("""COMPUTED_VALUE"""),14.0)</f>
        <v>14</v>
      </c>
      <c r="G511" s="3">
        <f>IFERROR(__xludf.DUMMYFUNCTION("""COMPUTED_VALUE"""),4.0)</f>
        <v>4</v>
      </c>
      <c r="H511" s="3"/>
      <c r="I511" s="3">
        <f t="shared" ref="I511:M511" si="511">if(not(isblank(C511)),IFERROR(MATCH(VLOOKUP(C511,$A:$A,1,FALSE),$A:$A,0),),)</f>
        <v>25</v>
      </c>
      <c r="J511" s="3">
        <f t="shared" si="511"/>
        <v>13</v>
      </c>
      <c r="K511" s="3">
        <f t="shared" si="511"/>
        <v>49</v>
      </c>
      <c r="L511" s="3">
        <f t="shared" si="511"/>
        <v>101</v>
      </c>
      <c r="M511" s="3">
        <f t="shared" si="511"/>
        <v>66</v>
      </c>
      <c r="N511" s="3"/>
      <c r="O511" s="3"/>
      <c r="P511" s="3">
        <v>78.0</v>
      </c>
      <c r="Q511" s="3">
        <v>3.0</v>
      </c>
      <c r="R511" s="3">
        <v>14.0</v>
      </c>
      <c r="S511" s="3">
        <v>21.0</v>
      </c>
      <c r="T511" s="3">
        <v>66.0</v>
      </c>
      <c r="U511" s="3"/>
      <c r="V511" s="3"/>
      <c r="W511" s="3"/>
      <c r="X511" s="3"/>
      <c r="Y511" s="3"/>
      <c r="Z511" s="3"/>
      <c r="AA511" s="3"/>
      <c r="AB511" s="3"/>
      <c r="AC511" s="3"/>
      <c r="AD511" s="3">
        <f t="shared" si="3"/>
        <v>101</v>
      </c>
      <c r="AE511" s="3"/>
      <c r="AF511" s="3"/>
      <c r="AG511" s="3"/>
      <c r="AH511" s="3">
        <f t="shared" si="4"/>
        <v>78</v>
      </c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>
      <c r="A512" s="9"/>
      <c r="B512" s="3"/>
      <c r="C512" s="3" t="str">
        <f>IFERROR(__xludf.DUMMYFUNCTION("IFERROR(SPLIT(B512,"" ""),)"),"")</f>
        <v/>
      </c>
      <c r="D512" s="3"/>
      <c r="E512" s="3"/>
      <c r="F512" s="3"/>
      <c r="G512" s="3"/>
      <c r="H512" s="3"/>
      <c r="I512" s="3" t="str">
        <f t="shared" ref="I512:M512" si="512">if(not(isblank(C512)),IFERROR(MATCH(VLOOKUP(C512,$A:$A,1,FALSE),$A:$A,0),),)</f>
        <v/>
      </c>
      <c r="J512" s="3" t="str">
        <f t="shared" si="512"/>
        <v/>
      </c>
      <c r="K512" s="3" t="str">
        <f t="shared" si="512"/>
        <v/>
      </c>
      <c r="L512" s="3" t="str">
        <f t="shared" si="512"/>
        <v/>
      </c>
      <c r="M512" s="3" t="str">
        <f t="shared" si="512"/>
        <v/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 t="str">
        <f t="shared" si="3"/>
        <v/>
      </c>
      <c r="AE512" s="3"/>
      <c r="AF512" s="3"/>
      <c r="AG512" s="3"/>
      <c r="AH512" s="3" t="str">
        <f t="shared" si="4"/>
        <v/>
      </c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>
      <c r="A513" s="9"/>
      <c r="B513" s="4" t="s">
        <v>441</v>
      </c>
      <c r="C513" s="3">
        <f>IFERROR(__xludf.DUMMYFUNCTION("IFERROR(SPLIT(B513,"" ""),)"),11.0)</f>
        <v>11</v>
      </c>
      <c r="D513" s="3">
        <f>IFERROR(__xludf.DUMMYFUNCTION("""COMPUTED_VALUE"""),26.0)</f>
        <v>26</v>
      </c>
      <c r="E513" s="3">
        <f>IFERROR(__xludf.DUMMYFUNCTION("""COMPUTED_VALUE"""),59.0)</f>
        <v>59</v>
      </c>
      <c r="F513" s="3">
        <f>IFERROR(__xludf.DUMMYFUNCTION("""COMPUTED_VALUE"""),12.0)</f>
        <v>12</v>
      </c>
      <c r="G513" s="3">
        <f>IFERROR(__xludf.DUMMYFUNCTION("""COMPUTED_VALUE"""),66.0)</f>
        <v>66</v>
      </c>
      <c r="H513" s="3"/>
      <c r="I513" s="3">
        <f t="shared" ref="I513:M513" si="513">if(not(isblank(C513)),IFERROR(MATCH(VLOOKUP(C513,$A:$A,1,FALSE),$A:$A,0),),)</f>
        <v>102</v>
      </c>
      <c r="J513" s="3">
        <f t="shared" si="513"/>
        <v>45</v>
      </c>
      <c r="K513" s="3">
        <f t="shared" si="513"/>
        <v>17</v>
      </c>
      <c r="L513" s="3">
        <f t="shared" si="513"/>
        <v>60</v>
      </c>
      <c r="M513" s="3">
        <f t="shared" si="513"/>
        <v>88</v>
      </c>
      <c r="N513" s="3"/>
      <c r="O513" s="3"/>
      <c r="P513" s="3">
        <f t="array" ref="P513:T517">TRANSPOSE(I513:M517)</f>
        <v>102</v>
      </c>
      <c r="Q513" s="3">
        <v>49.0</v>
      </c>
      <c r="R513" s="3">
        <v>52.0</v>
      </c>
      <c r="S513" s="3">
        <v>82.0</v>
      </c>
      <c r="T513" s="3">
        <v>58.0</v>
      </c>
      <c r="U513" s="3"/>
      <c r="V513" s="3"/>
      <c r="W513" s="3"/>
      <c r="X513" s="3">
        <f t="array" ref="X513">SUM(IF(I513:M517&gt;$AP$3,C513:G517,))*$AP$4</f>
        <v>47073</v>
      </c>
      <c r="Y513" s="3"/>
      <c r="Z513" s="3"/>
      <c r="AA513" s="3"/>
      <c r="AB513" s="10">
        <f t="array" ref="AB513">SUM(IF(I513:M517&gt;$AS$3,C513:G517,))*$AS$4</f>
        <v>8456</v>
      </c>
      <c r="AC513" s="3"/>
      <c r="AD513" s="3">
        <f t="shared" si="3"/>
        <v>102</v>
      </c>
      <c r="AE513" s="3"/>
      <c r="AF513" s="3"/>
      <c r="AG513" s="3"/>
      <c r="AH513" s="3">
        <f t="shared" si="4"/>
        <v>102</v>
      </c>
      <c r="AI513" s="3"/>
      <c r="AJ513" s="3">
        <f>min(AD513:AH517)</f>
        <v>59</v>
      </c>
      <c r="AK513" s="3"/>
      <c r="AL513" s="3"/>
      <c r="AM513" s="3"/>
      <c r="AN513" s="3"/>
      <c r="AO513" s="3"/>
      <c r="AP513" s="3"/>
      <c r="AQ513" s="3"/>
      <c r="AR513" s="3"/>
      <c r="AS513" s="3"/>
    </row>
    <row r="514">
      <c r="A514" s="9"/>
      <c r="B514" s="4" t="s">
        <v>442</v>
      </c>
      <c r="C514" s="3">
        <f>IFERROR(__xludf.DUMMYFUNCTION("IFERROR(SPLIT(B514,"" ""),)"),19.0)</f>
        <v>19</v>
      </c>
      <c r="D514" s="3">
        <f>IFERROR(__xludf.DUMMYFUNCTION("""COMPUTED_VALUE"""),53.0)</f>
        <v>53</v>
      </c>
      <c r="E514" s="3">
        <f>IFERROR(__xludf.DUMMYFUNCTION("""COMPUTED_VALUE"""),52.0)</f>
        <v>52</v>
      </c>
      <c r="F514" s="3">
        <f>IFERROR(__xludf.DUMMYFUNCTION("""COMPUTED_VALUE"""),3.0)</f>
        <v>3</v>
      </c>
      <c r="G514" s="3">
        <f>IFERROR(__xludf.DUMMYFUNCTION("""COMPUTED_VALUE"""),74.0)</f>
        <v>74</v>
      </c>
      <c r="H514" s="3"/>
      <c r="I514" s="3">
        <f t="shared" ref="I514:M514" si="514">if(not(isblank(C514)),IFERROR(MATCH(VLOOKUP(C514,$A:$A,1,FALSE),$A:$A,0),),)</f>
        <v>49</v>
      </c>
      <c r="J514" s="3">
        <f t="shared" si="514"/>
        <v>78</v>
      </c>
      <c r="K514" s="3">
        <f t="shared" si="514"/>
        <v>39</v>
      </c>
      <c r="L514" s="3">
        <f t="shared" si="514"/>
        <v>50</v>
      </c>
      <c r="M514" s="3">
        <f t="shared" si="514"/>
        <v>93</v>
      </c>
      <c r="N514" s="3"/>
      <c r="O514" s="3"/>
      <c r="P514" s="3">
        <v>45.0</v>
      </c>
      <c r="Q514" s="3">
        <v>78.0</v>
      </c>
      <c r="R514" s="3">
        <v>59.0</v>
      </c>
      <c r="S514" s="3">
        <v>30.0</v>
      </c>
      <c r="T514" s="3">
        <v>28.0</v>
      </c>
      <c r="U514" s="3"/>
      <c r="V514" s="3"/>
      <c r="W514" s="3"/>
      <c r="X514" s="3"/>
      <c r="Y514" s="3"/>
      <c r="Z514" s="3"/>
      <c r="AA514" s="3"/>
      <c r="AB514" s="3"/>
      <c r="AC514" s="3"/>
      <c r="AD514" s="3">
        <f t="shared" si="3"/>
        <v>93</v>
      </c>
      <c r="AE514" s="3"/>
      <c r="AF514" s="3"/>
      <c r="AG514" s="3"/>
      <c r="AH514" s="3">
        <f t="shared" si="4"/>
        <v>78</v>
      </c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>
      <c r="A515" s="9"/>
      <c r="B515" s="4" t="s">
        <v>443</v>
      </c>
      <c r="C515" s="3">
        <f>IFERROR(__xludf.DUMMYFUNCTION("IFERROR(SPLIT(B515,"" ""),)"),65.0)</f>
        <v>65</v>
      </c>
      <c r="D515" s="3">
        <f>IFERROR(__xludf.DUMMYFUNCTION("""COMPUTED_VALUE"""),18.0)</f>
        <v>18</v>
      </c>
      <c r="E515" s="3">
        <f>IFERROR(__xludf.DUMMYFUNCTION("""COMPUTED_VALUE"""),10.0)</f>
        <v>10</v>
      </c>
      <c r="F515" s="3">
        <f>IFERROR(__xludf.DUMMYFUNCTION("""COMPUTED_VALUE"""),40.0)</f>
        <v>40</v>
      </c>
      <c r="G515" s="3">
        <f>IFERROR(__xludf.DUMMYFUNCTION("""COMPUTED_VALUE"""),99.0)</f>
        <v>99</v>
      </c>
      <c r="H515" s="3"/>
      <c r="I515" s="3">
        <f t="shared" ref="I515:M515" si="515">if(not(isblank(C515)),IFERROR(MATCH(VLOOKUP(C515,$A:$A,1,FALSE),$A:$A,0),),)</f>
        <v>52</v>
      </c>
      <c r="J515" s="3">
        <f t="shared" si="515"/>
        <v>59</v>
      </c>
      <c r="K515" s="3">
        <f t="shared" si="515"/>
        <v>47</v>
      </c>
      <c r="L515" s="3">
        <f t="shared" si="515"/>
        <v>8</v>
      </c>
      <c r="M515" s="3">
        <f t="shared" si="515"/>
        <v>9</v>
      </c>
      <c r="N515" s="3"/>
      <c r="O515" s="3"/>
      <c r="P515" s="3">
        <v>17.0</v>
      </c>
      <c r="Q515" s="3">
        <v>39.0</v>
      </c>
      <c r="R515" s="3">
        <v>47.0</v>
      </c>
      <c r="S515" s="3">
        <v>65.0</v>
      </c>
      <c r="T515" s="3">
        <v>61.0</v>
      </c>
      <c r="U515" s="3"/>
      <c r="V515" s="3"/>
      <c r="W515" s="3"/>
      <c r="X515" s="3"/>
      <c r="Y515" s="3"/>
      <c r="Z515" s="3"/>
      <c r="AA515" s="3"/>
      <c r="AB515" s="3"/>
      <c r="AC515" s="3"/>
      <c r="AD515" s="3">
        <f t="shared" si="3"/>
        <v>59</v>
      </c>
      <c r="AE515" s="3"/>
      <c r="AF515" s="3"/>
      <c r="AG515" s="3"/>
      <c r="AH515" s="3">
        <f t="shared" si="4"/>
        <v>65</v>
      </c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>
      <c r="A516" s="9"/>
      <c r="B516" s="4" t="s">
        <v>444</v>
      </c>
      <c r="C516" s="3">
        <f>IFERROR(__xludf.DUMMYFUNCTION("IFERROR(SPLIT(B516,"" ""),)"),88.0)</f>
        <v>88</v>
      </c>
      <c r="D516" s="3">
        <f>IFERROR(__xludf.DUMMYFUNCTION("""COMPUTED_VALUE"""),61.0)</f>
        <v>61</v>
      </c>
      <c r="E516" s="3">
        <f>IFERROR(__xludf.DUMMYFUNCTION("""COMPUTED_VALUE"""),69.0)</f>
        <v>69</v>
      </c>
      <c r="F516" s="3">
        <f>IFERROR(__xludf.DUMMYFUNCTION("""COMPUTED_VALUE"""),64.0)</f>
        <v>64</v>
      </c>
      <c r="G516" s="3">
        <f>IFERROR(__xludf.DUMMYFUNCTION("""COMPUTED_VALUE"""),92.0)</f>
        <v>92</v>
      </c>
      <c r="H516" s="3"/>
      <c r="I516" s="3">
        <f t="shared" ref="I516:M516" si="516">if(not(isblank(C516)),IFERROR(MATCH(VLOOKUP(C516,$A:$A,1,FALSE),$A:$A,0),),)</f>
        <v>82</v>
      </c>
      <c r="J516" s="3">
        <f t="shared" si="516"/>
        <v>30</v>
      </c>
      <c r="K516" s="3">
        <f t="shared" si="516"/>
        <v>65</v>
      </c>
      <c r="L516" s="3">
        <f t="shared" si="516"/>
        <v>51</v>
      </c>
      <c r="M516" s="3">
        <f t="shared" si="516"/>
        <v>10</v>
      </c>
      <c r="N516" s="3"/>
      <c r="O516" s="3"/>
      <c r="P516" s="3">
        <v>60.0</v>
      </c>
      <c r="Q516" s="3">
        <v>50.0</v>
      </c>
      <c r="R516" s="3">
        <v>8.0</v>
      </c>
      <c r="S516" s="3">
        <v>51.0</v>
      </c>
      <c r="T516" s="3">
        <v>21.0</v>
      </c>
      <c r="U516" s="3"/>
      <c r="V516" s="3"/>
      <c r="W516" s="3"/>
      <c r="X516" s="3"/>
      <c r="Y516" s="3"/>
      <c r="Z516" s="3"/>
      <c r="AA516" s="3"/>
      <c r="AB516" s="3"/>
      <c r="AC516" s="3"/>
      <c r="AD516" s="3">
        <f t="shared" si="3"/>
        <v>82</v>
      </c>
      <c r="AE516" s="3"/>
      <c r="AF516" s="3"/>
      <c r="AG516" s="3"/>
      <c r="AH516" s="3">
        <f t="shared" si="4"/>
        <v>60</v>
      </c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>
      <c r="A517" s="9"/>
      <c r="B517" s="4" t="s">
        <v>445</v>
      </c>
      <c r="C517" s="3">
        <f>IFERROR(__xludf.DUMMYFUNCTION("IFERROR(SPLIT(B517,"" ""),)"),24.0)</f>
        <v>24</v>
      </c>
      <c r="D517" s="3">
        <f>IFERROR(__xludf.DUMMYFUNCTION("""COMPUTED_VALUE"""),23.0)</f>
        <v>23</v>
      </c>
      <c r="E517" s="3">
        <f>IFERROR(__xludf.DUMMYFUNCTION("""COMPUTED_VALUE"""),9.0)</f>
        <v>9</v>
      </c>
      <c r="F517" s="3">
        <f>IFERROR(__xludf.DUMMYFUNCTION("""COMPUTED_VALUE"""),77.0)</f>
        <v>77</v>
      </c>
      <c r="G517" s="3">
        <f>IFERROR(__xludf.DUMMYFUNCTION("""COMPUTED_VALUE"""),33.0)</f>
        <v>33</v>
      </c>
      <c r="H517" s="3"/>
      <c r="I517" s="3">
        <f t="shared" ref="I517:M517" si="517">if(not(isblank(C517)),IFERROR(MATCH(VLOOKUP(C517,$A:$A,1,FALSE),$A:$A,0),),)</f>
        <v>58</v>
      </c>
      <c r="J517" s="3">
        <f t="shared" si="517"/>
        <v>28</v>
      </c>
      <c r="K517" s="3">
        <f t="shared" si="517"/>
        <v>61</v>
      </c>
      <c r="L517" s="3">
        <f t="shared" si="517"/>
        <v>21</v>
      </c>
      <c r="M517" s="3">
        <f t="shared" si="517"/>
        <v>11</v>
      </c>
      <c r="N517" s="3"/>
      <c r="O517" s="3"/>
      <c r="P517" s="3">
        <v>88.0</v>
      </c>
      <c r="Q517" s="3">
        <v>93.0</v>
      </c>
      <c r="R517" s="3">
        <v>9.0</v>
      </c>
      <c r="S517" s="3">
        <v>10.0</v>
      </c>
      <c r="T517" s="3">
        <v>11.0</v>
      </c>
      <c r="U517" s="3"/>
      <c r="V517" s="3"/>
      <c r="W517" s="3"/>
      <c r="X517" s="3"/>
      <c r="Y517" s="3"/>
      <c r="Z517" s="3"/>
      <c r="AA517" s="3"/>
      <c r="AB517" s="3"/>
      <c r="AC517" s="3"/>
      <c r="AD517" s="3">
        <f t="shared" si="3"/>
        <v>61</v>
      </c>
      <c r="AE517" s="3"/>
      <c r="AF517" s="3"/>
      <c r="AG517" s="3"/>
      <c r="AH517" s="3">
        <f t="shared" si="4"/>
        <v>93</v>
      </c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>
      <c r="A518" s="9"/>
      <c r="B518" s="3"/>
      <c r="C518" s="3" t="str">
        <f>IFERROR(__xludf.DUMMYFUNCTION("IFERROR(SPLIT(B518,"" ""),)"),"")</f>
        <v/>
      </c>
      <c r="D518" s="3"/>
      <c r="E518" s="3"/>
      <c r="F518" s="3"/>
      <c r="G518" s="3"/>
      <c r="H518" s="3"/>
      <c r="I518" s="3" t="str">
        <f t="shared" ref="I518:M518" si="518">if(not(isblank(C518)),IFERROR(MATCH(VLOOKUP(C518,$A:$A,1,FALSE),$A:$A,0),),)</f>
        <v/>
      </c>
      <c r="J518" s="3" t="str">
        <f t="shared" si="518"/>
        <v/>
      </c>
      <c r="K518" s="3" t="str">
        <f t="shared" si="518"/>
        <v/>
      </c>
      <c r="L518" s="3" t="str">
        <f t="shared" si="518"/>
        <v/>
      </c>
      <c r="M518" s="3" t="str">
        <f t="shared" si="518"/>
        <v/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 t="str">
        <f t="shared" si="3"/>
        <v/>
      </c>
      <c r="AE518" s="3"/>
      <c r="AF518" s="3"/>
      <c r="AG518" s="3"/>
      <c r="AH518" s="3" t="str">
        <f t="shared" si="4"/>
        <v/>
      </c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>
      <c r="A519" s="9"/>
      <c r="B519" s="4" t="s">
        <v>446</v>
      </c>
      <c r="C519" s="3">
        <f>IFERROR(__xludf.DUMMYFUNCTION("IFERROR(SPLIT(B519,"" ""),)"),95.0)</f>
        <v>95</v>
      </c>
      <c r="D519" s="3">
        <f>IFERROR(__xludf.DUMMYFUNCTION("""COMPUTED_VALUE"""),81.0)</f>
        <v>81</v>
      </c>
      <c r="E519" s="3">
        <f>IFERROR(__xludf.DUMMYFUNCTION("""COMPUTED_VALUE"""),27.0)</f>
        <v>27</v>
      </c>
      <c r="F519" s="3">
        <f>IFERROR(__xludf.DUMMYFUNCTION("""COMPUTED_VALUE"""),80.0)</f>
        <v>80</v>
      </c>
      <c r="G519" s="3">
        <f>IFERROR(__xludf.DUMMYFUNCTION("""COMPUTED_VALUE"""),63.0)</f>
        <v>63</v>
      </c>
      <c r="H519" s="3"/>
      <c r="I519" s="3">
        <f t="shared" ref="I519:M519" si="519">if(not(isblank(C519)),IFERROR(MATCH(VLOOKUP(C519,$A:$A,1,FALSE),$A:$A,0),),)</f>
        <v>5</v>
      </c>
      <c r="J519" s="3">
        <f t="shared" si="519"/>
        <v>80</v>
      </c>
      <c r="K519" s="3">
        <f t="shared" si="519"/>
        <v>94</v>
      </c>
      <c r="L519" s="3">
        <f t="shared" si="519"/>
        <v>27</v>
      </c>
      <c r="M519" s="3">
        <f t="shared" si="519"/>
        <v>56</v>
      </c>
      <c r="N519" s="3"/>
      <c r="O519" s="3"/>
      <c r="P519" s="3">
        <f t="array" ref="P519:T523">TRANSPOSE(I519:M523)</f>
        <v>5</v>
      </c>
      <c r="Q519" s="3">
        <v>39.0</v>
      </c>
      <c r="R519" s="3">
        <v>36.0</v>
      </c>
      <c r="S519" s="3">
        <v>15.0</v>
      </c>
      <c r="T519" s="3">
        <v>83.0</v>
      </c>
      <c r="U519" s="3"/>
      <c r="V519" s="3"/>
      <c r="W519" s="3"/>
      <c r="X519" s="3">
        <f t="array" ref="X519">SUM(IF(I519:M523&gt;$AP$3,C519:G523,))*$AP$4</f>
        <v>46150</v>
      </c>
      <c r="Y519" s="3"/>
      <c r="Z519" s="3"/>
      <c r="AA519" s="3"/>
      <c r="AB519" s="10">
        <f t="array" ref="AB519">SUM(IF(I519:M523&gt;$AS$3,C519:G523,))*$AS$4</f>
        <v>2352</v>
      </c>
      <c r="AC519" s="3"/>
      <c r="AD519" s="3">
        <f t="shared" si="3"/>
        <v>94</v>
      </c>
      <c r="AE519" s="3"/>
      <c r="AF519" s="3"/>
      <c r="AG519" s="3"/>
      <c r="AH519" s="3">
        <f t="shared" si="4"/>
        <v>83</v>
      </c>
      <c r="AI519" s="3"/>
      <c r="AJ519" s="3">
        <f>min(AD519:AH523)</f>
        <v>56</v>
      </c>
      <c r="AK519" s="3"/>
      <c r="AL519" s="3"/>
      <c r="AM519" s="3"/>
      <c r="AN519" s="3"/>
      <c r="AO519" s="3"/>
      <c r="AP519" s="3"/>
      <c r="AQ519" s="3"/>
      <c r="AR519" s="3"/>
      <c r="AS519" s="3"/>
    </row>
    <row r="520">
      <c r="A520" s="9"/>
      <c r="B520" s="4" t="s">
        <v>447</v>
      </c>
      <c r="C520" s="3">
        <f>IFERROR(__xludf.DUMMYFUNCTION("IFERROR(SPLIT(B520,"" ""),)"),52.0)</f>
        <v>52</v>
      </c>
      <c r="D520" s="3">
        <f>IFERROR(__xludf.DUMMYFUNCTION("""COMPUTED_VALUE"""),92.0)</f>
        <v>92</v>
      </c>
      <c r="E520" s="3">
        <f>IFERROR(__xludf.DUMMYFUNCTION("""COMPUTED_VALUE"""),18.0)</f>
        <v>18</v>
      </c>
      <c r="F520" s="3">
        <f>IFERROR(__xludf.DUMMYFUNCTION("""COMPUTED_VALUE"""),90.0)</f>
        <v>90</v>
      </c>
      <c r="G520" s="3">
        <f>IFERROR(__xludf.DUMMYFUNCTION("""COMPUTED_VALUE"""),77.0)</f>
        <v>77</v>
      </c>
      <c r="H520" s="3"/>
      <c r="I520" s="3">
        <f t="shared" ref="I520:M520" si="520">if(not(isblank(C520)),IFERROR(MATCH(VLOOKUP(C520,$A:$A,1,FALSE),$A:$A,0),),)</f>
        <v>39</v>
      </c>
      <c r="J520" s="3">
        <f t="shared" si="520"/>
        <v>10</v>
      </c>
      <c r="K520" s="3">
        <f t="shared" si="520"/>
        <v>59</v>
      </c>
      <c r="L520" s="3">
        <f t="shared" si="520"/>
        <v>18</v>
      </c>
      <c r="M520" s="3">
        <f t="shared" si="520"/>
        <v>21</v>
      </c>
      <c r="N520" s="3"/>
      <c r="O520" s="3"/>
      <c r="P520" s="3">
        <v>80.0</v>
      </c>
      <c r="Q520" s="3">
        <v>10.0</v>
      </c>
      <c r="R520" s="3">
        <v>64.0</v>
      </c>
      <c r="S520" s="3">
        <v>81.0</v>
      </c>
      <c r="T520" s="3">
        <v>60.0</v>
      </c>
      <c r="U520" s="3"/>
      <c r="V520" s="3"/>
      <c r="W520" s="3"/>
      <c r="X520" s="3"/>
      <c r="Y520" s="3"/>
      <c r="Z520" s="3"/>
      <c r="AA520" s="3"/>
      <c r="AB520" s="3"/>
      <c r="AC520" s="3"/>
      <c r="AD520" s="3">
        <f t="shared" si="3"/>
        <v>59</v>
      </c>
      <c r="AE520" s="3"/>
      <c r="AF520" s="3"/>
      <c r="AG520" s="3"/>
      <c r="AH520" s="3">
        <f t="shared" si="4"/>
        <v>81</v>
      </c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>
      <c r="A521" s="9"/>
      <c r="B521" s="4" t="s">
        <v>448</v>
      </c>
      <c r="C521" s="3">
        <f>IFERROR(__xludf.DUMMYFUNCTION("IFERROR(SPLIT(B521,"" ""),)"),34.0)</f>
        <v>34</v>
      </c>
      <c r="D521" s="3">
        <f>IFERROR(__xludf.DUMMYFUNCTION("""COMPUTED_VALUE"""),98.0)</f>
        <v>98</v>
      </c>
      <c r="E521" s="3">
        <f>IFERROR(__xludf.DUMMYFUNCTION("""COMPUTED_VALUE"""),88.0)</f>
        <v>88</v>
      </c>
      <c r="F521" s="3">
        <f>IFERROR(__xludf.DUMMYFUNCTION("""COMPUTED_VALUE"""),41.0)</f>
        <v>41</v>
      </c>
      <c r="G521" s="3">
        <f>IFERROR(__xludf.DUMMYFUNCTION("""COMPUTED_VALUE"""),25.0)</f>
        <v>25</v>
      </c>
      <c r="H521" s="3"/>
      <c r="I521" s="3">
        <f t="shared" ref="I521:M521" si="521">if(not(isblank(C521)),IFERROR(MATCH(VLOOKUP(C521,$A:$A,1,FALSE),$A:$A,0),),)</f>
        <v>36</v>
      </c>
      <c r="J521" s="3">
        <f t="shared" si="521"/>
        <v>64</v>
      </c>
      <c r="K521" s="3">
        <f t="shared" si="521"/>
        <v>82</v>
      </c>
      <c r="L521" s="3">
        <f t="shared" si="521"/>
        <v>25</v>
      </c>
      <c r="M521" s="3">
        <f t="shared" si="521"/>
        <v>20</v>
      </c>
      <c r="N521" s="3"/>
      <c r="O521" s="3"/>
      <c r="P521" s="3">
        <v>94.0</v>
      </c>
      <c r="Q521" s="3">
        <v>59.0</v>
      </c>
      <c r="R521" s="3">
        <v>82.0</v>
      </c>
      <c r="S521" s="3">
        <v>85.0</v>
      </c>
      <c r="T521" s="3">
        <v>67.0</v>
      </c>
      <c r="U521" s="3"/>
      <c r="V521" s="3"/>
      <c r="W521" s="3"/>
      <c r="X521" s="3"/>
      <c r="Y521" s="3"/>
      <c r="Z521" s="3"/>
      <c r="AA521" s="3"/>
      <c r="AB521" s="3"/>
      <c r="AC521" s="3"/>
      <c r="AD521" s="3">
        <f t="shared" si="3"/>
        <v>82</v>
      </c>
      <c r="AE521" s="3"/>
      <c r="AF521" s="3"/>
      <c r="AG521" s="3"/>
      <c r="AH521" s="3">
        <f t="shared" si="4"/>
        <v>94</v>
      </c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>
      <c r="A522" s="9"/>
      <c r="B522" s="4" t="s">
        <v>449</v>
      </c>
      <c r="C522" s="3">
        <f>IFERROR(__xludf.DUMMYFUNCTION("IFERROR(SPLIT(B522,"" ""),)"),36.0)</f>
        <v>36</v>
      </c>
      <c r="D522" s="3">
        <f>IFERROR(__xludf.DUMMYFUNCTION("""COMPUTED_VALUE"""),49.0)</f>
        <v>49</v>
      </c>
      <c r="E522" s="3">
        <f>IFERROR(__xludf.DUMMYFUNCTION("""COMPUTED_VALUE"""),29.0)</f>
        <v>29</v>
      </c>
      <c r="F522" s="3">
        <f>IFERROR(__xludf.DUMMYFUNCTION("""COMPUTED_VALUE"""),71.0)</f>
        <v>71</v>
      </c>
      <c r="G522" s="3">
        <f>IFERROR(__xludf.DUMMYFUNCTION("""COMPUTED_VALUE"""),61.0)</f>
        <v>61</v>
      </c>
      <c r="H522" s="3"/>
      <c r="I522" s="3">
        <f t="shared" ref="I522:M522" si="522">if(not(isblank(C522)),IFERROR(MATCH(VLOOKUP(C522,$A:$A,1,FALSE),$A:$A,0),),)</f>
        <v>15</v>
      </c>
      <c r="J522" s="3">
        <f t="shared" si="522"/>
        <v>81</v>
      </c>
      <c r="K522" s="3">
        <f t="shared" si="522"/>
        <v>85</v>
      </c>
      <c r="L522" s="3">
        <f t="shared" si="522"/>
        <v>35</v>
      </c>
      <c r="M522" s="3">
        <f t="shared" si="522"/>
        <v>30</v>
      </c>
      <c r="N522" s="3"/>
      <c r="O522" s="3"/>
      <c r="P522" s="3">
        <v>27.0</v>
      </c>
      <c r="Q522" s="3">
        <v>18.0</v>
      </c>
      <c r="R522" s="3">
        <v>25.0</v>
      </c>
      <c r="S522" s="3">
        <v>35.0</v>
      </c>
      <c r="T522" s="3">
        <v>100.0</v>
      </c>
      <c r="U522" s="3"/>
      <c r="V522" s="3"/>
      <c r="W522" s="3"/>
      <c r="X522" s="3"/>
      <c r="Y522" s="3"/>
      <c r="Z522" s="3"/>
      <c r="AA522" s="3"/>
      <c r="AB522" s="3"/>
      <c r="AC522" s="3"/>
      <c r="AD522" s="3">
        <f t="shared" si="3"/>
        <v>85</v>
      </c>
      <c r="AE522" s="3"/>
      <c r="AF522" s="3"/>
      <c r="AG522" s="3"/>
      <c r="AH522" s="3">
        <f t="shared" si="4"/>
        <v>100</v>
      </c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>
      <c r="A523" s="9"/>
      <c r="B523" s="4" t="s">
        <v>450</v>
      </c>
      <c r="C523" s="3">
        <f>IFERROR(__xludf.DUMMYFUNCTION("IFERROR(SPLIT(B523,"" ""),)"),6.0)</f>
        <v>6</v>
      </c>
      <c r="D523" s="3">
        <f>IFERROR(__xludf.DUMMYFUNCTION("""COMPUTED_VALUE"""),12.0)</f>
        <v>12</v>
      </c>
      <c r="E523" s="3">
        <f>IFERROR(__xludf.DUMMYFUNCTION("""COMPUTED_VALUE"""),78.0)</f>
        <v>78</v>
      </c>
      <c r="F523" s="3">
        <f>IFERROR(__xludf.DUMMYFUNCTION("""COMPUTED_VALUE"""),15.0)</f>
        <v>15</v>
      </c>
      <c r="G523" s="3">
        <f>IFERROR(__xludf.DUMMYFUNCTION("""COMPUTED_VALUE"""),40.0)</f>
        <v>40</v>
      </c>
      <c r="H523" s="3"/>
      <c r="I523" s="3">
        <f t="shared" ref="I523:M523" si="523">if(not(isblank(C523)),IFERROR(MATCH(VLOOKUP(C523,$A:$A,1,FALSE),$A:$A,0),),)</f>
        <v>83</v>
      </c>
      <c r="J523" s="3">
        <f t="shared" si="523"/>
        <v>60</v>
      </c>
      <c r="K523" s="3">
        <f t="shared" si="523"/>
        <v>67</v>
      </c>
      <c r="L523" s="3">
        <f t="shared" si="523"/>
        <v>100</v>
      </c>
      <c r="M523" s="3">
        <f t="shared" si="523"/>
        <v>8</v>
      </c>
      <c r="N523" s="3"/>
      <c r="O523" s="3"/>
      <c r="P523" s="3">
        <v>56.0</v>
      </c>
      <c r="Q523" s="3">
        <v>21.0</v>
      </c>
      <c r="R523" s="3">
        <v>20.0</v>
      </c>
      <c r="S523" s="3">
        <v>30.0</v>
      </c>
      <c r="T523" s="3">
        <v>8.0</v>
      </c>
      <c r="U523" s="3"/>
      <c r="V523" s="3"/>
      <c r="W523" s="3"/>
      <c r="X523" s="3"/>
      <c r="Y523" s="3"/>
      <c r="Z523" s="3"/>
      <c r="AA523" s="3"/>
      <c r="AB523" s="3"/>
      <c r="AC523" s="3"/>
      <c r="AD523" s="3">
        <f t="shared" si="3"/>
        <v>100</v>
      </c>
      <c r="AE523" s="3"/>
      <c r="AF523" s="3"/>
      <c r="AG523" s="3"/>
      <c r="AH523" s="3">
        <f t="shared" si="4"/>
        <v>56</v>
      </c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>
      <c r="A524" s="9"/>
      <c r="B524" s="3"/>
      <c r="C524" s="3" t="str">
        <f>IFERROR(__xludf.DUMMYFUNCTION("IFERROR(SPLIT(B524,"" ""),)"),"")</f>
        <v/>
      </c>
      <c r="D524" s="3"/>
      <c r="E524" s="3"/>
      <c r="F524" s="3"/>
      <c r="G524" s="3"/>
      <c r="H524" s="3"/>
      <c r="I524" s="3" t="str">
        <f t="shared" ref="I524:M524" si="524">if(not(isblank(C524)),IFERROR(MATCH(VLOOKUP(C524,$A:$A,1,FALSE),$A:$A,0),),)</f>
        <v/>
      </c>
      <c r="J524" s="3" t="str">
        <f t="shared" si="524"/>
        <v/>
      </c>
      <c r="K524" s="3" t="str">
        <f t="shared" si="524"/>
        <v/>
      </c>
      <c r="L524" s="3" t="str">
        <f t="shared" si="524"/>
        <v/>
      </c>
      <c r="M524" s="3" t="str">
        <f t="shared" si="524"/>
        <v/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 t="str">
        <f t="shared" si="3"/>
        <v/>
      </c>
      <c r="AE524" s="3"/>
      <c r="AF524" s="3"/>
      <c r="AG524" s="3"/>
      <c r="AH524" s="3" t="str">
        <f t="shared" si="4"/>
        <v/>
      </c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>
      <c r="A525" s="9"/>
      <c r="B525" s="4" t="s">
        <v>451</v>
      </c>
      <c r="C525" s="3">
        <f>IFERROR(__xludf.DUMMYFUNCTION("IFERROR(SPLIT(B525,"" ""),)"),15.0)</f>
        <v>15</v>
      </c>
      <c r="D525" s="3">
        <f>IFERROR(__xludf.DUMMYFUNCTION("""COMPUTED_VALUE"""),1.0)</f>
        <v>1</v>
      </c>
      <c r="E525" s="3">
        <f>IFERROR(__xludf.DUMMYFUNCTION("""COMPUTED_VALUE"""),48.0)</f>
        <v>48</v>
      </c>
      <c r="F525" s="3">
        <f>IFERROR(__xludf.DUMMYFUNCTION("""COMPUTED_VALUE"""),41.0)</f>
        <v>41</v>
      </c>
      <c r="G525" s="3">
        <f>IFERROR(__xludf.DUMMYFUNCTION("""COMPUTED_VALUE"""),8.0)</f>
        <v>8</v>
      </c>
      <c r="H525" s="3"/>
      <c r="I525" s="3">
        <f t="shared" ref="I525:M525" si="525">if(not(isblank(C525)),IFERROR(MATCH(VLOOKUP(C525,$A:$A,1,FALSE),$A:$A,0),),)</f>
        <v>100</v>
      </c>
      <c r="J525" s="3">
        <f t="shared" si="525"/>
        <v>14</v>
      </c>
      <c r="K525" s="3">
        <f t="shared" si="525"/>
        <v>74</v>
      </c>
      <c r="L525" s="3">
        <f t="shared" si="525"/>
        <v>25</v>
      </c>
      <c r="M525" s="3">
        <f t="shared" si="525"/>
        <v>34</v>
      </c>
      <c r="N525" s="3"/>
      <c r="O525" s="3"/>
      <c r="P525" s="3">
        <f t="array" ref="P525:T529">TRANSPOSE(I525:M529)</f>
        <v>100</v>
      </c>
      <c r="Q525" s="3">
        <v>38.0</v>
      </c>
      <c r="R525" s="3">
        <v>41.0</v>
      </c>
      <c r="S525" s="3">
        <v>28.0</v>
      </c>
      <c r="T525" s="3">
        <v>66.0</v>
      </c>
      <c r="U525" s="3"/>
      <c r="V525" s="3"/>
      <c r="W525" s="3"/>
      <c r="X525" s="3">
        <f t="array" ref="X525">SUM(IF(I525:M529&gt;$AP$3,C525:G529,))*$AP$4</f>
        <v>33370</v>
      </c>
      <c r="Y525" s="3"/>
      <c r="Z525" s="3"/>
      <c r="AA525" s="3"/>
      <c r="AB525" s="10">
        <f t="array" ref="AB525">SUM(IF(I525:M529&gt;$AS$3,C525:G529,))*$AS$4</f>
        <v>5600</v>
      </c>
      <c r="AC525" s="3"/>
      <c r="AD525" s="3">
        <f t="shared" si="3"/>
        <v>100</v>
      </c>
      <c r="AE525" s="3"/>
      <c r="AF525" s="3"/>
      <c r="AG525" s="3"/>
      <c r="AH525" s="3">
        <f t="shared" si="4"/>
        <v>100</v>
      </c>
      <c r="AI525" s="3"/>
      <c r="AJ525" s="3">
        <f>min(AD525:AH529)</f>
        <v>56</v>
      </c>
      <c r="AK525" s="3"/>
      <c r="AL525" s="3"/>
      <c r="AM525" s="3"/>
      <c r="AN525" s="3"/>
      <c r="AO525" s="3"/>
      <c r="AP525" s="3"/>
      <c r="AQ525" s="3"/>
      <c r="AR525" s="3"/>
      <c r="AS525" s="3"/>
    </row>
    <row r="526">
      <c r="A526" s="9"/>
      <c r="B526" s="4" t="s">
        <v>452</v>
      </c>
      <c r="C526" s="3">
        <f>IFERROR(__xludf.DUMMYFUNCTION("IFERROR(SPLIT(B526,"" ""),)"),5.0)</f>
        <v>5</v>
      </c>
      <c r="D526" s="3">
        <f>IFERROR(__xludf.DUMMYFUNCTION("""COMPUTED_VALUE"""),74.0)</f>
        <v>74</v>
      </c>
      <c r="E526" s="3">
        <f>IFERROR(__xludf.DUMMYFUNCTION("""COMPUTED_VALUE"""),61.0)</f>
        <v>61</v>
      </c>
      <c r="F526" s="3">
        <f>IFERROR(__xludf.DUMMYFUNCTION("""COMPUTED_VALUE"""),11.0)</f>
        <v>11</v>
      </c>
      <c r="G526" s="3">
        <f>IFERROR(__xludf.DUMMYFUNCTION("""COMPUTED_VALUE"""),78.0)</f>
        <v>78</v>
      </c>
      <c r="H526" s="3"/>
      <c r="I526" s="3">
        <f t="shared" ref="I526:M526" si="526">if(not(isblank(C526)),IFERROR(MATCH(VLOOKUP(C526,$A:$A,1,FALSE),$A:$A,0),),)</f>
        <v>38</v>
      </c>
      <c r="J526" s="3">
        <f t="shared" si="526"/>
        <v>93</v>
      </c>
      <c r="K526" s="3">
        <f t="shared" si="526"/>
        <v>30</v>
      </c>
      <c r="L526" s="3">
        <f t="shared" si="526"/>
        <v>102</v>
      </c>
      <c r="M526" s="3">
        <f t="shared" si="526"/>
        <v>67</v>
      </c>
      <c r="N526" s="3"/>
      <c r="O526" s="3"/>
      <c r="P526" s="3">
        <v>14.0</v>
      </c>
      <c r="Q526" s="3">
        <v>93.0</v>
      </c>
      <c r="R526" s="3">
        <v>17.0</v>
      </c>
      <c r="S526" s="3">
        <v>7.0</v>
      </c>
      <c r="T526" s="3">
        <v>5.0</v>
      </c>
      <c r="U526" s="3"/>
      <c r="V526" s="3"/>
      <c r="W526" s="3"/>
      <c r="X526" s="3"/>
      <c r="Y526" s="3"/>
      <c r="Z526" s="3"/>
      <c r="AA526" s="3"/>
      <c r="AB526" s="3"/>
      <c r="AC526" s="3"/>
      <c r="AD526" s="3">
        <f t="shared" si="3"/>
        <v>102</v>
      </c>
      <c r="AE526" s="3"/>
      <c r="AF526" s="3"/>
      <c r="AG526" s="3"/>
      <c r="AH526" s="3">
        <f t="shared" si="4"/>
        <v>93</v>
      </c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>
      <c r="A527" s="9"/>
      <c r="B527" s="4" t="s">
        <v>453</v>
      </c>
      <c r="C527" s="3">
        <f>IFERROR(__xludf.DUMMYFUNCTION("IFERROR(SPLIT(B527,"" ""),)"),39.0)</f>
        <v>39</v>
      </c>
      <c r="D527" s="3">
        <f>IFERROR(__xludf.DUMMYFUNCTION("""COMPUTED_VALUE"""),59.0)</f>
        <v>59</v>
      </c>
      <c r="E527" s="3">
        <f>IFERROR(__xludf.DUMMYFUNCTION("""COMPUTED_VALUE"""),63.0)</f>
        <v>63</v>
      </c>
      <c r="F527" s="3">
        <f>IFERROR(__xludf.DUMMYFUNCTION("""COMPUTED_VALUE"""),42.0)</f>
        <v>42</v>
      </c>
      <c r="G527" s="3">
        <f>IFERROR(__xludf.DUMMYFUNCTION("""COMPUTED_VALUE"""),17.0)</f>
        <v>17</v>
      </c>
      <c r="H527" s="3"/>
      <c r="I527" s="3">
        <f t="shared" ref="I527:M527" si="527">if(not(isblank(C527)),IFERROR(MATCH(VLOOKUP(C527,$A:$A,1,FALSE),$A:$A,0),),)</f>
        <v>41</v>
      </c>
      <c r="J527" s="3">
        <f t="shared" si="527"/>
        <v>17</v>
      </c>
      <c r="K527" s="3">
        <f t="shared" si="527"/>
        <v>56</v>
      </c>
      <c r="L527" s="3">
        <f t="shared" si="527"/>
        <v>4</v>
      </c>
      <c r="M527" s="3">
        <f t="shared" si="527"/>
        <v>43</v>
      </c>
      <c r="N527" s="3"/>
      <c r="O527" s="3"/>
      <c r="P527" s="3">
        <v>74.0</v>
      </c>
      <c r="Q527" s="3">
        <v>30.0</v>
      </c>
      <c r="R527" s="3">
        <v>56.0</v>
      </c>
      <c r="S527" s="3">
        <v>40.0</v>
      </c>
      <c r="T527" s="3">
        <v>11.0</v>
      </c>
      <c r="U527" s="3"/>
      <c r="V527" s="3"/>
      <c r="W527" s="3"/>
      <c r="X527" s="3"/>
      <c r="Y527" s="3"/>
      <c r="Z527" s="3"/>
      <c r="AA527" s="3"/>
      <c r="AB527" s="3"/>
      <c r="AC527" s="3"/>
      <c r="AD527" s="3">
        <f t="shared" si="3"/>
        <v>56</v>
      </c>
      <c r="AE527" s="3"/>
      <c r="AF527" s="3"/>
      <c r="AG527" s="3"/>
      <c r="AH527" s="3">
        <f t="shared" si="4"/>
        <v>74</v>
      </c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>
      <c r="A528" s="9"/>
      <c r="B528" s="4" t="s">
        <v>454</v>
      </c>
      <c r="C528" s="3">
        <f>IFERROR(__xludf.DUMMYFUNCTION("IFERROR(SPLIT(B528,"" ""),)"),23.0)</f>
        <v>23</v>
      </c>
      <c r="D528" s="3">
        <f>IFERROR(__xludf.DUMMYFUNCTION("""COMPUTED_VALUE"""),13.0)</f>
        <v>13</v>
      </c>
      <c r="E528" s="3">
        <f>IFERROR(__xludf.DUMMYFUNCTION("""COMPUTED_VALUE"""),22.0)</f>
        <v>22</v>
      </c>
      <c r="F528" s="3">
        <f>IFERROR(__xludf.DUMMYFUNCTION("""COMPUTED_VALUE"""),88.0)</f>
        <v>88</v>
      </c>
      <c r="G528" s="3">
        <f>IFERROR(__xludf.DUMMYFUNCTION("""COMPUTED_VALUE"""),47.0)</f>
        <v>47</v>
      </c>
      <c r="H528" s="3"/>
      <c r="I528" s="3">
        <f t="shared" ref="I528:M528" si="528">if(not(isblank(C528)),IFERROR(MATCH(VLOOKUP(C528,$A:$A,1,FALSE),$A:$A,0),),)</f>
        <v>28</v>
      </c>
      <c r="J528" s="3">
        <f t="shared" si="528"/>
        <v>7</v>
      </c>
      <c r="K528" s="3">
        <f t="shared" si="528"/>
        <v>40</v>
      </c>
      <c r="L528" s="3">
        <f t="shared" si="528"/>
        <v>82</v>
      </c>
      <c r="M528" s="3">
        <f t="shared" si="528"/>
        <v>26</v>
      </c>
      <c r="N528" s="3"/>
      <c r="O528" s="3"/>
      <c r="P528" s="3">
        <v>25.0</v>
      </c>
      <c r="Q528" s="3">
        <v>102.0</v>
      </c>
      <c r="R528" s="3">
        <v>4.0</v>
      </c>
      <c r="S528" s="3">
        <v>82.0</v>
      </c>
      <c r="T528" s="3">
        <v>22.0</v>
      </c>
      <c r="U528" s="3"/>
      <c r="V528" s="3"/>
      <c r="W528" s="3"/>
      <c r="X528" s="3"/>
      <c r="Y528" s="3"/>
      <c r="Z528" s="3"/>
      <c r="AA528" s="3"/>
      <c r="AB528" s="3"/>
      <c r="AC528" s="3"/>
      <c r="AD528" s="3">
        <f t="shared" si="3"/>
        <v>82</v>
      </c>
      <c r="AE528" s="3"/>
      <c r="AF528" s="3"/>
      <c r="AG528" s="3"/>
      <c r="AH528" s="3">
        <f t="shared" si="4"/>
        <v>102</v>
      </c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>
      <c r="A529" s="9"/>
      <c r="B529" s="4" t="s">
        <v>455</v>
      </c>
      <c r="C529" s="3">
        <f>IFERROR(__xludf.DUMMYFUNCTION("IFERROR(SPLIT(B529,"" ""),)"),4.0)</f>
        <v>4</v>
      </c>
      <c r="D529" s="3">
        <f>IFERROR(__xludf.DUMMYFUNCTION("""COMPUTED_VALUE"""),95.0)</f>
        <v>95</v>
      </c>
      <c r="E529" s="3">
        <f>IFERROR(__xludf.DUMMYFUNCTION("""COMPUTED_VALUE"""),33.0)</f>
        <v>33</v>
      </c>
      <c r="F529" s="3">
        <f>IFERROR(__xludf.DUMMYFUNCTION("""COMPUTED_VALUE"""),44.0)</f>
        <v>44</v>
      </c>
      <c r="G529" s="3">
        <f>IFERROR(__xludf.DUMMYFUNCTION("""COMPUTED_VALUE"""),6.0)</f>
        <v>6</v>
      </c>
      <c r="H529" s="3"/>
      <c r="I529" s="3">
        <f t="shared" ref="I529:M529" si="529">if(not(isblank(C529)),IFERROR(MATCH(VLOOKUP(C529,$A:$A,1,FALSE),$A:$A,0),),)</f>
        <v>66</v>
      </c>
      <c r="J529" s="3">
        <f t="shared" si="529"/>
        <v>5</v>
      </c>
      <c r="K529" s="3">
        <f t="shared" si="529"/>
        <v>11</v>
      </c>
      <c r="L529" s="3">
        <f t="shared" si="529"/>
        <v>22</v>
      </c>
      <c r="M529" s="3">
        <f t="shared" si="529"/>
        <v>83</v>
      </c>
      <c r="N529" s="3"/>
      <c r="O529" s="3"/>
      <c r="P529" s="3">
        <v>34.0</v>
      </c>
      <c r="Q529" s="3">
        <v>67.0</v>
      </c>
      <c r="R529" s="3">
        <v>43.0</v>
      </c>
      <c r="S529" s="3">
        <v>26.0</v>
      </c>
      <c r="T529" s="3">
        <v>83.0</v>
      </c>
      <c r="U529" s="3"/>
      <c r="V529" s="3"/>
      <c r="W529" s="3"/>
      <c r="X529" s="3"/>
      <c r="Y529" s="3"/>
      <c r="Z529" s="3"/>
      <c r="AA529" s="3"/>
      <c r="AB529" s="3"/>
      <c r="AC529" s="3"/>
      <c r="AD529" s="3">
        <f t="shared" si="3"/>
        <v>83</v>
      </c>
      <c r="AE529" s="3"/>
      <c r="AF529" s="3"/>
      <c r="AG529" s="3"/>
      <c r="AH529" s="3">
        <f t="shared" si="4"/>
        <v>83</v>
      </c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>
      <c r="A530" s="9"/>
      <c r="B530" s="3"/>
      <c r="C530" s="3" t="str">
        <f>IFERROR(__xludf.DUMMYFUNCTION("IFERROR(SPLIT(B530,"" ""),)"),"")</f>
        <v/>
      </c>
      <c r="D530" s="3"/>
      <c r="E530" s="3"/>
      <c r="F530" s="3"/>
      <c r="G530" s="3"/>
      <c r="H530" s="3"/>
      <c r="I530" s="3" t="str">
        <f t="shared" ref="I530:M530" si="530">if(not(isblank(C530)),IFERROR(MATCH(VLOOKUP(C530,$A:$A,1,FALSE),$A:$A,0),),)</f>
        <v/>
      </c>
      <c r="J530" s="3" t="str">
        <f t="shared" si="530"/>
        <v/>
      </c>
      <c r="K530" s="3" t="str">
        <f t="shared" si="530"/>
        <v/>
      </c>
      <c r="L530" s="3" t="str">
        <f t="shared" si="530"/>
        <v/>
      </c>
      <c r="M530" s="3" t="str">
        <f t="shared" si="530"/>
        <v/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 t="str">
        <f t="shared" si="3"/>
        <v/>
      </c>
      <c r="AE530" s="3"/>
      <c r="AF530" s="3"/>
      <c r="AG530" s="3"/>
      <c r="AH530" s="3" t="str">
        <f t="shared" si="4"/>
        <v/>
      </c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>
      <c r="A531" s="9"/>
      <c r="B531" s="4" t="s">
        <v>456</v>
      </c>
      <c r="C531" s="3">
        <f>IFERROR(__xludf.DUMMYFUNCTION("IFERROR(SPLIT(B531,"" ""),)"),81.0)</f>
        <v>81</v>
      </c>
      <c r="D531" s="3">
        <f>IFERROR(__xludf.DUMMYFUNCTION("""COMPUTED_VALUE"""),16.0)</f>
        <v>16</v>
      </c>
      <c r="E531" s="3">
        <f>IFERROR(__xludf.DUMMYFUNCTION("""COMPUTED_VALUE"""),38.0)</f>
        <v>38</v>
      </c>
      <c r="F531" s="3">
        <f>IFERROR(__xludf.DUMMYFUNCTION("""COMPUTED_VALUE"""),97.0)</f>
        <v>97</v>
      </c>
      <c r="G531" s="3">
        <f>IFERROR(__xludf.DUMMYFUNCTION("""COMPUTED_VALUE"""),74.0)</f>
        <v>74</v>
      </c>
      <c r="H531" s="3"/>
      <c r="I531" s="3">
        <f t="shared" ref="I531:M531" si="531">if(not(isblank(C531)),IFERROR(MATCH(VLOOKUP(C531,$A:$A,1,FALSE),$A:$A,0),),)</f>
        <v>80</v>
      </c>
      <c r="J531" s="3">
        <f t="shared" si="531"/>
        <v>90</v>
      </c>
      <c r="K531" s="3">
        <f t="shared" si="531"/>
        <v>89</v>
      </c>
      <c r="L531" s="3">
        <f t="shared" si="531"/>
        <v>87</v>
      </c>
      <c r="M531" s="3">
        <f t="shared" si="531"/>
        <v>93</v>
      </c>
      <c r="N531" s="3"/>
      <c r="O531" s="3"/>
      <c r="P531" s="3">
        <f t="array" ref="P531:T535">TRANSPOSE(I531:M535)</f>
        <v>80</v>
      </c>
      <c r="Q531" s="3">
        <v>23.0</v>
      </c>
      <c r="R531" s="3">
        <v>9.0</v>
      </c>
      <c r="S531" s="3">
        <v>79.0</v>
      </c>
      <c r="T531" s="3">
        <v>101.0</v>
      </c>
      <c r="U531" s="3"/>
      <c r="V531" s="3"/>
      <c r="W531" s="3"/>
      <c r="X531" s="3">
        <f t="array" ref="X531">SUM(IF(I531:M535&gt;$AP$3,C531:G535,))*$AP$4</f>
        <v>52043</v>
      </c>
      <c r="Y531" s="3"/>
      <c r="Z531" s="3"/>
      <c r="AA531" s="3"/>
      <c r="AB531" s="10">
        <f t="array" ref="AB531">SUM(IF(I531:M535&gt;$AS$3,C531:G535,))*$AS$4</f>
        <v>15904</v>
      </c>
      <c r="AC531" s="3"/>
      <c r="AD531" s="3">
        <f t="shared" si="3"/>
        <v>93</v>
      </c>
      <c r="AE531" s="3"/>
      <c r="AF531" s="3"/>
      <c r="AG531" s="3"/>
      <c r="AH531" s="3">
        <f t="shared" si="4"/>
        <v>101</v>
      </c>
      <c r="AI531" s="3"/>
      <c r="AJ531" s="3">
        <f>min(AD531:AH535)</f>
        <v>47</v>
      </c>
      <c r="AK531" s="3"/>
      <c r="AL531" s="3"/>
      <c r="AM531" s="3"/>
      <c r="AN531" s="3"/>
      <c r="AO531" s="3"/>
      <c r="AP531" s="3"/>
      <c r="AQ531" s="3"/>
      <c r="AR531" s="3"/>
      <c r="AS531" s="3"/>
    </row>
    <row r="532">
      <c r="A532" s="9"/>
      <c r="B532" s="4" t="s">
        <v>457</v>
      </c>
      <c r="C532" s="3">
        <f>IFERROR(__xludf.DUMMYFUNCTION("IFERROR(SPLIT(B532,"" ""),)"),37.0)</f>
        <v>37</v>
      </c>
      <c r="D532" s="3">
        <f>IFERROR(__xludf.DUMMYFUNCTION("""COMPUTED_VALUE"""),58.0)</f>
        <v>58</v>
      </c>
      <c r="E532" s="3">
        <f>IFERROR(__xludf.DUMMYFUNCTION("""COMPUTED_VALUE"""),2.0)</f>
        <v>2</v>
      </c>
      <c r="F532" s="3">
        <f>IFERROR(__xludf.DUMMYFUNCTION("""COMPUTED_VALUE"""),17.0)</f>
        <v>17</v>
      </c>
      <c r="G532" s="3">
        <f>IFERROR(__xludf.DUMMYFUNCTION("""COMPUTED_VALUE"""),10.0)</f>
        <v>10</v>
      </c>
      <c r="H532" s="3"/>
      <c r="I532" s="3">
        <f t="shared" ref="I532:M532" si="532">if(not(isblank(C532)),IFERROR(MATCH(VLOOKUP(C532,$A:$A,1,FALSE),$A:$A,0),),)</f>
        <v>23</v>
      </c>
      <c r="J532" s="3">
        <f t="shared" si="532"/>
        <v>37</v>
      </c>
      <c r="K532" s="3">
        <f t="shared" si="532"/>
        <v>44</v>
      </c>
      <c r="L532" s="3">
        <f t="shared" si="532"/>
        <v>43</v>
      </c>
      <c r="M532" s="3">
        <f t="shared" si="532"/>
        <v>47</v>
      </c>
      <c r="N532" s="3"/>
      <c r="O532" s="3"/>
      <c r="P532" s="3">
        <v>90.0</v>
      </c>
      <c r="Q532" s="3">
        <v>37.0</v>
      </c>
      <c r="R532" s="3">
        <v>22.0</v>
      </c>
      <c r="S532" s="3">
        <v>70.0</v>
      </c>
      <c r="T532" s="3">
        <v>58.0</v>
      </c>
      <c r="U532" s="3"/>
      <c r="V532" s="3"/>
      <c r="W532" s="3"/>
      <c r="X532" s="3"/>
      <c r="Y532" s="3"/>
      <c r="Z532" s="3"/>
      <c r="AA532" s="3"/>
      <c r="AB532" s="3"/>
      <c r="AC532" s="3"/>
      <c r="AD532" s="3">
        <f t="shared" si="3"/>
        <v>47</v>
      </c>
      <c r="AE532" s="3"/>
      <c r="AF532" s="3"/>
      <c r="AG532" s="3"/>
      <c r="AH532" s="3">
        <f t="shared" si="4"/>
        <v>90</v>
      </c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>
      <c r="A533" s="9"/>
      <c r="B533" s="4" t="s">
        <v>458</v>
      </c>
      <c r="C533" s="3">
        <f>IFERROR(__xludf.DUMMYFUNCTION("IFERROR(SPLIT(B533,"" ""),)"),99.0)</f>
        <v>99</v>
      </c>
      <c r="D533" s="3">
        <f>IFERROR(__xludf.DUMMYFUNCTION("""COMPUTED_VALUE"""),44.0)</f>
        <v>44</v>
      </c>
      <c r="E533" s="3">
        <f>IFERROR(__xludf.DUMMYFUNCTION("""COMPUTED_VALUE"""),1.0)</f>
        <v>1</v>
      </c>
      <c r="F533" s="3">
        <f>IFERROR(__xludf.DUMMYFUNCTION("""COMPUTED_VALUE"""),20.0)</f>
        <v>20</v>
      </c>
      <c r="G533" s="3">
        <f>IFERROR(__xludf.DUMMYFUNCTION("""COMPUTED_VALUE"""),6.0)</f>
        <v>6</v>
      </c>
      <c r="H533" s="3"/>
      <c r="I533" s="3">
        <f t="shared" ref="I533:M533" si="533">if(not(isblank(C533)),IFERROR(MATCH(VLOOKUP(C533,$A:$A,1,FALSE),$A:$A,0),),)</f>
        <v>9</v>
      </c>
      <c r="J533" s="3">
        <f t="shared" si="533"/>
        <v>22</v>
      </c>
      <c r="K533" s="3">
        <f t="shared" si="533"/>
        <v>14</v>
      </c>
      <c r="L533" s="3">
        <f t="shared" si="533"/>
        <v>32</v>
      </c>
      <c r="M533" s="3">
        <f t="shared" si="533"/>
        <v>83</v>
      </c>
      <c r="N533" s="3"/>
      <c r="O533" s="3"/>
      <c r="P533" s="3">
        <v>89.0</v>
      </c>
      <c r="Q533" s="3">
        <v>44.0</v>
      </c>
      <c r="R533" s="3">
        <v>14.0</v>
      </c>
      <c r="S533" s="3">
        <v>46.0</v>
      </c>
      <c r="T533" s="3">
        <v>16.0</v>
      </c>
      <c r="U533" s="3"/>
      <c r="V533" s="3"/>
      <c r="W533" s="3"/>
      <c r="X533" s="3"/>
      <c r="Y533" s="3"/>
      <c r="Z533" s="3"/>
      <c r="AA533" s="3"/>
      <c r="AB533" s="3"/>
      <c r="AC533" s="3"/>
      <c r="AD533" s="3">
        <f t="shared" si="3"/>
        <v>83</v>
      </c>
      <c r="AE533" s="3"/>
      <c r="AF533" s="3"/>
      <c r="AG533" s="3"/>
      <c r="AH533" s="3">
        <f t="shared" si="4"/>
        <v>89</v>
      </c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>
      <c r="A534" s="9"/>
      <c r="B534" s="4" t="s">
        <v>459</v>
      </c>
      <c r="C534" s="3">
        <f>IFERROR(__xludf.DUMMYFUNCTION("IFERROR(SPLIT(B534,"" ""),)"),85.0)</f>
        <v>85</v>
      </c>
      <c r="D534" s="3">
        <f>IFERROR(__xludf.DUMMYFUNCTION("""COMPUTED_VALUE"""),68.0)</f>
        <v>68</v>
      </c>
      <c r="E534" s="3">
        <f>IFERROR(__xludf.DUMMYFUNCTION("""COMPUTED_VALUE"""),0.0)</f>
        <v>0</v>
      </c>
      <c r="F534" s="3">
        <f>IFERROR(__xludf.DUMMYFUNCTION("""COMPUTED_VALUE"""),98.0)</f>
        <v>98</v>
      </c>
      <c r="G534" s="3">
        <f>IFERROR(__xludf.DUMMYFUNCTION("""COMPUTED_VALUE"""),95.0)</f>
        <v>95</v>
      </c>
      <c r="H534" s="3"/>
      <c r="I534" s="3">
        <f t="shared" ref="I534:M534" si="534">if(not(isblank(C534)),IFERROR(MATCH(VLOOKUP(C534,$A:$A,1,FALSE),$A:$A,0),),)</f>
        <v>79</v>
      </c>
      <c r="J534" s="3">
        <f t="shared" si="534"/>
        <v>70</v>
      </c>
      <c r="K534" s="3">
        <f t="shared" si="534"/>
        <v>46</v>
      </c>
      <c r="L534" s="3">
        <f t="shared" si="534"/>
        <v>64</v>
      </c>
      <c r="M534" s="3">
        <f t="shared" si="534"/>
        <v>5</v>
      </c>
      <c r="N534" s="3"/>
      <c r="O534" s="3"/>
      <c r="P534" s="3">
        <v>87.0</v>
      </c>
      <c r="Q534" s="3">
        <v>43.0</v>
      </c>
      <c r="R534" s="3">
        <v>32.0</v>
      </c>
      <c r="S534" s="3">
        <v>64.0</v>
      </c>
      <c r="T534" s="3">
        <v>97.0</v>
      </c>
      <c r="U534" s="3"/>
      <c r="V534" s="3"/>
      <c r="W534" s="3"/>
      <c r="X534" s="3"/>
      <c r="Y534" s="3"/>
      <c r="Z534" s="3"/>
      <c r="AA534" s="3"/>
      <c r="AB534" s="3"/>
      <c r="AC534" s="3"/>
      <c r="AD534" s="3">
        <f t="shared" si="3"/>
        <v>79</v>
      </c>
      <c r="AE534" s="3"/>
      <c r="AF534" s="3"/>
      <c r="AG534" s="3"/>
      <c r="AH534" s="3">
        <f t="shared" si="4"/>
        <v>97</v>
      </c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>
      <c r="A535" s="9"/>
      <c r="B535" s="4" t="s">
        <v>460</v>
      </c>
      <c r="C535" s="3">
        <f>IFERROR(__xludf.DUMMYFUNCTION("IFERROR(SPLIT(B535,"" ""),)"),14.0)</f>
        <v>14</v>
      </c>
      <c r="D535" s="3">
        <f>IFERROR(__xludf.DUMMYFUNCTION("""COMPUTED_VALUE"""),24.0)</f>
        <v>24</v>
      </c>
      <c r="E535" s="3">
        <f>IFERROR(__xludf.DUMMYFUNCTION("""COMPUTED_VALUE"""),93.0)</f>
        <v>93</v>
      </c>
      <c r="F535" s="3">
        <f>IFERROR(__xludf.DUMMYFUNCTION("""COMPUTED_VALUE"""),45.0)</f>
        <v>45</v>
      </c>
      <c r="G535" s="3">
        <f>IFERROR(__xludf.DUMMYFUNCTION("""COMPUTED_VALUE"""),80.0)</f>
        <v>80</v>
      </c>
      <c r="H535" s="3"/>
      <c r="I535" s="3">
        <f t="shared" ref="I535:M535" si="535">if(not(isblank(C535)),IFERROR(MATCH(VLOOKUP(C535,$A:$A,1,FALSE),$A:$A,0),),)</f>
        <v>101</v>
      </c>
      <c r="J535" s="3">
        <f t="shared" si="535"/>
        <v>58</v>
      </c>
      <c r="K535" s="3">
        <f t="shared" si="535"/>
        <v>16</v>
      </c>
      <c r="L535" s="3">
        <f t="shared" si="535"/>
        <v>97</v>
      </c>
      <c r="M535" s="3">
        <f t="shared" si="535"/>
        <v>27</v>
      </c>
      <c r="N535" s="3"/>
      <c r="O535" s="3"/>
      <c r="P535" s="3">
        <v>93.0</v>
      </c>
      <c r="Q535" s="3">
        <v>47.0</v>
      </c>
      <c r="R535" s="3">
        <v>83.0</v>
      </c>
      <c r="S535" s="3">
        <v>5.0</v>
      </c>
      <c r="T535" s="3">
        <v>27.0</v>
      </c>
      <c r="U535" s="3"/>
      <c r="V535" s="3"/>
      <c r="W535" s="3"/>
      <c r="X535" s="3"/>
      <c r="Y535" s="3"/>
      <c r="Z535" s="3"/>
      <c r="AA535" s="3"/>
      <c r="AB535" s="3"/>
      <c r="AC535" s="3"/>
      <c r="AD535" s="3">
        <f t="shared" si="3"/>
        <v>101</v>
      </c>
      <c r="AE535" s="3"/>
      <c r="AF535" s="3"/>
      <c r="AG535" s="3"/>
      <c r="AH535" s="3">
        <f t="shared" si="4"/>
        <v>93</v>
      </c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>
      <c r="A536" s="9"/>
      <c r="B536" s="3"/>
      <c r="C536" s="3" t="str">
        <f>IFERROR(__xludf.DUMMYFUNCTION("IFERROR(SPLIT(B536,"" ""),)"),"")</f>
        <v/>
      </c>
      <c r="D536" s="3"/>
      <c r="E536" s="3"/>
      <c r="F536" s="3"/>
      <c r="G536" s="3"/>
      <c r="H536" s="3"/>
      <c r="I536" s="3" t="str">
        <f t="shared" ref="I536:M536" si="536">if(not(isblank(C536)),IFERROR(MATCH(VLOOKUP(C536,$A:$A,1,FALSE),$A:$A,0),),)</f>
        <v/>
      </c>
      <c r="J536" s="3" t="str">
        <f t="shared" si="536"/>
        <v/>
      </c>
      <c r="K536" s="3" t="str">
        <f t="shared" si="536"/>
        <v/>
      </c>
      <c r="L536" s="3" t="str">
        <f t="shared" si="536"/>
        <v/>
      </c>
      <c r="M536" s="3" t="str">
        <f t="shared" si="536"/>
        <v/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 t="str">
        <f t="shared" si="3"/>
        <v/>
      </c>
      <c r="AE536" s="3"/>
      <c r="AF536" s="3"/>
      <c r="AG536" s="3"/>
      <c r="AH536" s="3" t="str">
        <f t="shared" si="4"/>
        <v/>
      </c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>
      <c r="A537" s="9"/>
      <c r="B537" s="4" t="s">
        <v>461</v>
      </c>
      <c r="C537" s="3">
        <f>IFERROR(__xludf.DUMMYFUNCTION("IFERROR(SPLIT(B537,"" ""),)"),83.0)</f>
        <v>83</v>
      </c>
      <c r="D537" s="3">
        <f>IFERROR(__xludf.DUMMYFUNCTION("""COMPUTED_VALUE"""),39.0)</f>
        <v>39</v>
      </c>
      <c r="E537" s="3">
        <f>IFERROR(__xludf.DUMMYFUNCTION("""COMPUTED_VALUE"""),90.0)</f>
        <v>90</v>
      </c>
      <c r="F537" s="3">
        <f>IFERROR(__xludf.DUMMYFUNCTION("""COMPUTED_VALUE"""),48.0)</f>
        <v>48</v>
      </c>
      <c r="G537" s="3">
        <f>IFERROR(__xludf.DUMMYFUNCTION("""COMPUTED_VALUE"""),38.0)</f>
        <v>38</v>
      </c>
      <c r="H537" s="3"/>
      <c r="I537" s="3">
        <f t="shared" ref="I537:M537" si="537">if(not(isblank(C537)),IFERROR(MATCH(VLOOKUP(C537,$A:$A,1,FALSE),$A:$A,0),),)</f>
        <v>13</v>
      </c>
      <c r="J537" s="3">
        <f t="shared" si="537"/>
        <v>41</v>
      </c>
      <c r="K537" s="3">
        <f t="shared" si="537"/>
        <v>18</v>
      </c>
      <c r="L537" s="3">
        <f t="shared" si="537"/>
        <v>74</v>
      </c>
      <c r="M537" s="3">
        <f t="shared" si="537"/>
        <v>89</v>
      </c>
      <c r="N537" s="3"/>
      <c r="O537" s="3"/>
      <c r="P537" s="3">
        <f t="array" ref="P537:T541">TRANSPOSE(I537:M541)</f>
        <v>13</v>
      </c>
      <c r="Q537" s="3">
        <v>84.0</v>
      </c>
      <c r="R537" s="3">
        <v>19.0</v>
      </c>
      <c r="S537" s="3">
        <v>81.0</v>
      </c>
      <c r="T537" s="3">
        <v>16.0</v>
      </c>
      <c r="U537" s="3"/>
      <c r="V537" s="3"/>
      <c r="W537" s="3"/>
      <c r="X537" s="3">
        <f t="array" ref="X537">SUM(IF(I537:M541&gt;$AP$3,C537:G541,))*$AP$4</f>
        <v>60492</v>
      </c>
      <c r="Y537" s="3"/>
      <c r="Z537" s="3"/>
      <c r="AA537" s="3"/>
      <c r="AB537" s="10">
        <f t="array" ref="AB537">SUM(IF(I537:M541&gt;$AS$3,C537:G541,))*$AS$4</f>
        <v>6832</v>
      </c>
      <c r="AC537" s="3"/>
      <c r="AD537" s="3">
        <f t="shared" si="3"/>
        <v>89</v>
      </c>
      <c r="AE537" s="3"/>
      <c r="AF537" s="3"/>
      <c r="AG537" s="3"/>
      <c r="AH537" s="3">
        <f t="shared" si="4"/>
        <v>84</v>
      </c>
      <c r="AI537" s="3"/>
      <c r="AJ537" s="3">
        <f>min(AD537:AH541)</f>
        <v>68</v>
      </c>
      <c r="AK537" s="3"/>
      <c r="AL537" s="3"/>
      <c r="AM537" s="3"/>
      <c r="AN537" s="3"/>
      <c r="AO537" s="3"/>
      <c r="AP537" s="3"/>
      <c r="AQ537" s="3"/>
      <c r="AR537" s="3"/>
      <c r="AS537" s="3"/>
    </row>
    <row r="538">
      <c r="A538" s="9"/>
      <c r="B538" s="4" t="s">
        <v>462</v>
      </c>
      <c r="C538" s="3">
        <f>IFERROR(__xludf.DUMMYFUNCTION("IFERROR(SPLIT(B538,"" ""),)"),96.0)</f>
        <v>96</v>
      </c>
      <c r="D538" s="3">
        <f>IFERROR(__xludf.DUMMYFUNCTION("""COMPUTED_VALUE"""),85.0)</f>
        <v>85</v>
      </c>
      <c r="E538" s="3">
        <f>IFERROR(__xludf.DUMMYFUNCTION("""COMPUTED_VALUE"""),84.0)</f>
        <v>84</v>
      </c>
      <c r="F538" s="3">
        <f>IFERROR(__xludf.DUMMYFUNCTION("""COMPUTED_VALUE"""),4.0)</f>
        <v>4</v>
      </c>
      <c r="G538" s="3">
        <f>IFERROR(__xludf.DUMMYFUNCTION("""COMPUTED_VALUE"""),21.0)</f>
        <v>21</v>
      </c>
      <c r="H538" s="3"/>
      <c r="I538" s="3">
        <f t="shared" ref="I538:M538" si="538">if(not(isblank(C538)),IFERROR(MATCH(VLOOKUP(C538,$A:$A,1,FALSE),$A:$A,0),),)</f>
        <v>84</v>
      </c>
      <c r="J538" s="3">
        <f t="shared" si="538"/>
        <v>79</v>
      </c>
      <c r="K538" s="3">
        <f t="shared" si="538"/>
        <v>95</v>
      </c>
      <c r="L538" s="3">
        <f t="shared" si="538"/>
        <v>66</v>
      </c>
      <c r="M538" s="3">
        <f t="shared" si="538"/>
        <v>31</v>
      </c>
      <c r="N538" s="3"/>
      <c r="O538" s="3"/>
      <c r="P538" s="3">
        <v>41.0</v>
      </c>
      <c r="Q538" s="3">
        <v>79.0</v>
      </c>
      <c r="R538" s="3">
        <v>38.0</v>
      </c>
      <c r="S538" s="3">
        <v>23.0</v>
      </c>
      <c r="T538" s="3">
        <v>65.0</v>
      </c>
      <c r="U538" s="3"/>
      <c r="V538" s="3"/>
      <c r="W538" s="3"/>
      <c r="X538" s="3"/>
      <c r="Y538" s="3"/>
      <c r="Z538" s="3"/>
      <c r="AA538" s="3"/>
      <c r="AB538" s="3"/>
      <c r="AC538" s="3"/>
      <c r="AD538" s="3">
        <f t="shared" si="3"/>
        <v>95</v>
      </c>
      <c r="AE538" s="3"/>
      <c r="AF538" s="3"/>
      <c r="AG538" s="3"/>
      <c r="AH538" s="3">
        <f t="shared" si="4"/>
        <v>79</v>
      </c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>
      <c r="A539" s="9"/>
      <c r="B539" s="4" t="s">
        <v>463</v>
      </c>
      <c r="C539" s="3">
        <f>IFERROR(__xludf.DUMMYFUNCTION("IFERROR(SPLIT(B539,"" ""),)"),55.0)</f>
        <v>55</v>
      </c>
      <c r="D539" s="3">
        <f>IFERROR(__xludf.DUMMYFUNCTION("""COMPUTED_VALUE"""),5.0)</f>
        <v>5</v>
      </c>
      <c r="E539" s="3">
        <f>IFERROR(__xludf.DUMMYFUNCTION("""COMPUTED_VALUE"""),91.0)</f>
        <v>91</v>
      </c>
      <c r="F539" s="3">
        <f>IFERROR(__xludf.DUMMYFUNCTION("""COMPUTED_VALUE"""),33.0)</f>
        <v>33</v>
      </c>
      <c r="G539" s="3">
        <f>IFERROR(__xludf.DUMMYFUNCTION("""COMPUTED_VALUE"""),43.0)</f>
        <v>43</v>
      </c>
      <c r="H539" s="3"/>
      <c r="I539" s="3">
        <f t="shared" ref="I539:M539" si="539">if(not(isblank(C539)),IFERROR(MATCH(VLOOKUP(C539,$A:$A,1,FALSE),$A:$A,0),),)</f>
        <v>19</v>
      </c>
      <c r="J539" s="3">
        <f t="shared" si="539"/>
        <v>38</v>
      </c>
      <c r="K539" s="3">
        <f t="shared" si="539"/>
        <v>57</v>
      </c>
      <c r="L539" s="3">
        <f t="shared" si="539"/>
        <v>11</v>
      </c>
      <c r="M539" s="3">
        <f t="shared" si="539"/>
        <v>69</v>
      </c>
      <c r="N539" s="3"/>
      <c r="O539" s="3"/>
      <c r="P539" s="3">
        <v>18.0</v>
      </c>
      <c r="Q539" s="3">
        <v>95.0</v>
      </c>
      <c r="R539" s="3">
        <v>57.0</v>
      </c>
      <c r="S539" s="3">
        <v>62.0</v>
      </c>
      <c r="T539" s="3">
        <v>68.0</v>
      </c>
      <c r="U539" s="3"/>
      <c r="V539" s="3"/>
      <c r="W539" s="3"/>
      <c r="X539" s="3"/>
      <c r="Y539" s="3"/>
      <c r="Z539" s="3"/>
      <c r="AA539" s="3"/>
      <c r="AB539" s="3"/>
      <c r="AC539" s="3"/>
      <c r="AD539" s="3">
        <f t="shared" si="3"/>
        <v>69</v>
      </c>
      <c r="AE539" s="3"/>
      <c r="AF539" s="3"/>
      <c r="AG539" s="3"/>
      <c r="AH539" s="3">
        <f t="shared" si="4"/>
        <v>95</v>
      </c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>
      <c r="A540" s="9"/>
      <c r="B540" s="4" t="s">
        <v>464</v>
      </c>
      <c r="C540" s="3">
        <f>IFERROR(__xludf.DUMMYFUNCTION("IFERROR(SPLIT(B540,"" ""),)"),49.0)</f>
        <v>49</v>
      </c>
      <c r="D540" s="3">
        <f>IFERROR(__xludf.DUMMYFUNCTION("""COMPUTED_VALUE"""),37.0)</f>
        <v>37</v>
      </c>
      <c r="E540" s="3">
        <f>IFERROR(__xludf.DUMMYFUNCTION("""COMPUTED_VALUE"""),79.0)</f>
        <v>79</v>
      </c>
      <c r="F540" s="3">
        <f>IFERROR(__xludf.DUMMYFUNCTION("""COMPUTED_VALUE"""),68.0)</f>
        <v>68</v>
      </c>
      <c r="G540" s="3">
        <f>IFERROR(__xludf.DUMMYFUNCTION("""COMPUTED_VALUE"""),20.0)</f>
        <v>20</v>
      </c>
      <c r="H540" s="3"/>
      <c r="I540" s="3">
        <f t="shared" ref="I540:M540" si="540">if(not(isblank(C540)),IFERROR(MATCH(VLOOKUP(C540,$A:$A,1,FALSE),$A:$A,0),),)</f>
        <v>81</v>
      </c>
      <c r="J540" s="3">
        <f t="shared" si="540"/>
        <v>23</v>
      </c>
      <c r="K540" s="3">
        <f t="shared" si="540"/>
        <v>62</v>
      </c>
      <c r="L540" s="3">
        <f t="shared" si="540"/>
        <v>70</v>
      </c>
      <c r="M540" s="3">
        <f t="shared" si="540"/>
        <v>32</v>
      </c>
      <c r="N540" s="3"/>
      <c r="O540" s="3"/>
      <c r="P540" s="3">
        <v>74.0</v>
      </c>
      <c r="Q540" s="3">
        <v>66.0</v>
      </c>
      <c r="R540" s="3">
        <v>11.0</v>
      </c>
      <c r="S540" s="3">
        <v>70.0</v>
      </c>
      <c r="T540" s="3">
        <v>35.0</v>
      </c>
      <c r="U540" s="3"/>
      <c r="V540" s="3"/>
      <c r="W540" s="3"/>
      <c r="X540" s="3"/>
      <c r="Y540" s="3"/>
      <c r="Z540" s="3"/>
      <c r="AA540" s="3"/>
      <c r="AB540" s="3"/>
      <c r="AC540" s="3"/>
      <c r="AD540" s="3">
        <f t="shared" si="3"/>
        <v>81</v>
      </c>
      <c r="AE540" s="3"/>
      <c r="AF540" s="3"/>
      <c r="AG540" s="3"/>
      <c r="AH540" s="3">
        <f t="shared" si="4"/>
        <v>74</v>
      </c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>
      <c r="A541" s="9"/>
      <c r="B541" s="4" t="s">
        <v>465</v>
      </c>
      <c r="C541" s="3">
        <f>IFERROR(__xludf.DUMMYFUNCTION("IFERROR(SPLIT(B541,"" ""),)"),93.0)</f>
        <v>93</v>
      </c>
      <c r="D541" s="3">
        <f>IFERROR(__xludf.DUMMYFUNCTION("""COMPUTED_VALUE"""),69.0)</f>
        <v>69</v>
      </c>
      <c r="E541" s="3">
        <f>IFERROR(__xludf.DUMMYFUNCTION("""COMPUTED_VALUE"""),54.0)</f>
        <v>54</v>
      </c>
      <c r="F541" s="3">
        <f>IFERROR(__xludf.DUMMYFUNCTION("""COMPUTED_VALUE"""),71.0)</f>
        <v>71</v>
      </c>
      <c r="G541" s="3">
        <f>IFERROR(__xludf.DUMMYFUNCTION("""COMPUTED_VALUE"""),99.0)</f>
        <v>99</v>
      </c>
      <c r="H541" s="3"/>
      <c r="I541" s="3">
        <f t="shared" ref="I541:M541" si="541">if(not(isblank(C541)),IFERROR(MATCH(VLOOKUP(C541,$A:$A,1,FALSE),$A:$A,0),),)</f>
        <v>16</v>
      </c>
      <c r="J541" s="3">
        <f t="shared" si="541"/>
        <v>65</v>
      </c>
      <c r="K541" s="3">
        <f t="shared" si="541"/>
        <v>68</v>
      </c>
      <c r="L541" s="3">
        <f t="shared" si="541"/>
        <v>35</v>
      </c>
      <c r="M541" s="3">
        <f t="shared" si="541"/>
        <v>9</v>
      </c>
      <c r="N541" s="3"/>
      <c r="O541" s="3"/>
      <c r="P541" s="3">
        <v>89.0</v>
      </c>
      <c r="Q541" s="3">
        <v>31.0</v>
      </c>
      <c r="R541" s="3">
        <v>69.0</v>
      </c>
      <c r="S541" s="3">
        <v>32.0</v>
      </c>
      <c r="T541" s="3">
        <v>9.0</v>
      </c>
      <c r="U541" s="3"/>
      <c r="V541" s="3"/>
      <c r="W541" s="3"/>
      <c r="X541" s="3"/>
      <c r="Y541" s="3"/>
      <c r="Z541" s="3"/>
      <c r="AA541" s="3"/>
      <c r="AB541" s="3"/>
      <c r="AC541" s="3"/>
      <c r="AD541" s="3">
        <f t="shared" si="3"/>
        <v>68</v>
      </c>
      <c r="AE541" s="3"/>
      <c r="AF541" s="3"/>
      <c r="AG541" s="3"/>
      <c r="AH541" s="3">
        <f t="shared" si="4"/>
        <v>89</v>
      </c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>
      <c r="A542" s="9"/>
      <c r="B542" s="3"/>
      <c r="C542" s="3" t="str">
        <f>IFERROR(__xludf.DUMMYFUNCTION("IFERROR(SPLIT(B542,"" ""),)"),"")</f>
        <v/>
      </c>
      <c r="D542" s="3"/>
      <c r="E542" s="3"/>
      <c r="F542" s="3"/>
      <c r="G542" s="3"/>
      <c r="H542" s="3"/>
      <c r="I542" s="3" t="str">
        <f t="shared" ref="I542:M542" si="542">if(not(isblank(C542)),IFERROR(MATCH(VLOOKUP(C542,$A:$A,1,FALSE),$A:$A,0),),)</f>
        <v/>
      </c>
      <c r="J542" s="3" t="str">
        <f t="shared" si="542"/>
        <v/>
      </c>
      <c r="K542" s="3" t="str">
        <f t="shared" si="542"/>
        <v/>
      </c>
      <c r="L542" s="3" t="str">
        <f t="shared" si="542"/>
        <v/>
      </c>
      <c r="M542" s="3" t="str">
        <f t="shared" si="542"/>
        <v/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 t="str">
        <f t="shared" si="3"/>
        <v/>
      </c>
      <c r="AE542" s="3"/>
      <c r="AF542" s="3"/>
      <c r="AG542" s="3"/>
      <c r="AH542" s="3" t="str">
        <f t="shared" si="4"/>
        <v/>
      </c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>
      <c r="A543" s="9"/>
      <c r="B543" s="4" t="s">
        <v>466</v>
      </c>
      <c r="C543" s="3">
        <f>IFERROR(__xludf.DUMMYFUNCTION("IFERROR(SPLIT(B543,"" ""),)"),88.0)</f>
        <v>88</v>
      </c>
      <c r="D543" s="3">
        <f>IFERROR(__xludf.DUMMYFUNCTION("""COMPUTED_VALUE"""),69.0)</f>
        <v>69</v>
      </c>
      <c r="E543" s="3">
        <f>IFERROR(__xludf.DUMMYFUNCTION("""COMPUTED_VALUE"""),1.0)</f>
        <v>1</v>
      </c>
      <c r="F543" s="3">
        <f>IFERROR(__xludf.DUMMYFUNCTION("""COMPUTED_VALUE"""),65.0)</f>
        <v>65</v>
      </c>
      <c r="G543" s="3">
        <f>IFERROR(__xludf.DUMMYFUNCTION("""COMPUTED_VALUE"""),20.0)</f>
        <v>20</v>
      </c>
      <c r="H543" s="3"/>
      <c r="I543" s="3">
        <f t="shared" ref="I543:M543" si="543">if(not(isblank(C543)),IFERROR(MATCH(VLOOKUP(C543,$A:$A,1,FALSE),$A:$A,0),),)</f>
        <v>82</v>
      </c>
      <c r="J543" s="3">
        <f t="shared" si="543"/>
        <v>65</v>
      </c>
      <c r="K543" s="3">
        <f t="shared" si="543"/>
        <v>14</v>
      </c>
      <c r="L543" s="3">
        <f t="shared" si="543"/>
        <v>52</v>
      </c>
      <c r="M543" s="3">
        <f t="shared" si="543"/>
        <v>32</v>
      </c>
      <c r="N543" s="3"/>
      <c r="O543" s="3"/>
      <c r="P543" s="3">
        <f t="array" ref="P543:T547">TRANSPOSE(I543:M547)</f>
        <v>82</v>
      </c>
      <c r="Q543" s="3">
        <v>26.0</v>
      </c>
      <c r="R543" s="3">
        <v>22.0</v>
      </c>
      <c r="S543" s="3">
        <v>93.0</v>
      </c>
      <c r="T543" s="3">
        <v>64.0</v>
      </c>
      <c r="U543" s="3"/>
      <c r="V543" s="3"/>
      <c r="W543" s="3"/>
      <c r="X543" s="3">
        <f t="array" ref="X543">SUM(IF(I543:M547&gt;$AP$3,C543:G547,))*$AP$4</f>
        <v>67024</v>
      </c>
      <c r="Y543" s="3"/>
      <c r="Z543" s="3"/>
      <c r="AA543" s="3"/>
      <c r="AB543" s="10">
        <f t="array" ref="AB543">SUM(IF(I543:M547&gt;$AS$3,C543:G547,))*$AS$4</f>
        <v>12544</v>
      </c>
      <c r="AC543" s="3"/>
      <c r="AD543" s="3">
        <f t="shared" si="3"/>
        <v>82</v>
      </c>
      <c r="AE543" s="3"/>
      <c r="AF543" s="3"/>
      <c r="AG543" s="3"/>
      <c r="AH543" s="3">
        <f t="shared" si="4"/>
        <v>93</v>
      </c>
      <c r="AI543" s="3"/>
      <c r="AJ543" s="3">
        <f>min(AD543:AH547)</f>
        <v>69</v>
      </c>
      <c r="AK543" s="3"/>
      <c r="AL543" s="3"/>
      <c r="AM543" s="3"/>
      <c r="AN543" s="3"/>
      <c r="AO543" s="3"/>
      <c r="AP543" s="3"/>
      <c r="AQ543" s="3"/>
      <c r="AR543" s="3"/>
      <c r="AS543" s="3"/>
    </row>
    <row r="544">
      <c r="A544" s="9"/>
      <c r="B544" s="4" t="s">
        <v>467</v>
      </c>
      <c r="C544" s="3">
        <f>IFERROR(__xludf.DUMMYFUNCTION("IFERROR(SPLIT(B544,"" ""),)"),47.0)</f>
        <v>47</v>
      </c>
      <c r="D544" s="3">
        <f>IFERROR(__xludf.DUMMYFUNCTION("""COMPUTED_VALUE"""),15.0)</f>
        <v>15</v>
      </c>
      <c r="E544" s="3">
        <f>IFERROR(__xludf.DUMMYFUNCTION("""COMPUTED_VALUE"""),57.0)</f>
        <v>57</v>
      </c>
      <c r="F544" s="3">
        <f>IFERROR(__xludf.DUMMYFUNCTION("""COMPUTED_VALUE"""),54.0)</f>
        <v>54</v>
      </c>
      <c r="G544" s="3">
        <f>IFERROR(__xludf.DUMMYFUNCTION("""COMPUTED_VALUE"""),25.0)</f>
        <v>25</v>
      </c>
      <c r="H544" s="3"/>
      <c r="I544" s="3">
        <f t="shared" ref="I544:M544" si="544">if(not(isblank(C544)),IFERROR(MATCH(VLOOKUP(C544,$A:$A,1,FALSE),$A:$A,0),),)</f>
        <v>26</v>
      </c>
      <c r="J544" s="3">
        <f t="shared" si="544"/>
        <v>100</v>
      </c>
      <c r="K544" s="3">
        <f t="shared" si="544"/>
        <v>42</v>
      </c>
      <c r="L544" s="3">
        <f t="shared" si="544"/>
        <v>68</v>
      </c>
      <c r="M544" s="3">
        <f t="shared" si="544"/>
        <v>20</v>
      </c>
      <c r="N544" s="3"/>
      <c r="O544" s="3"/>
      <c r="P544" s="3">
        <v>65.0</v>
      </c>
      <c r="Q544" s="3">
        <v>100.0</v>
      </c>
      <c r="R544" s="3">
        <v>15.0</v>
      </c>
      <c r="S544" s="3">
        <v>54.0</v>
      </c>
      <c r="T544" s="3">
        <v>45.0</v>
      </c>
      <c r="U544" s="3"/>
      <c r="V544" s="3"/>
      <c r="W544" s="3"/>
      <c r="X544" s="3"/>
      <c r="Y544" s="3"/>
      <c r="Z544" s="3"/>
      <c r="AA544" s="3"/>
      <c r="AB544" s="3"/>
      <c r="AC544" s="3"/>
      <c r="AD544" s="3">
        <f t="shared" si="3"/>
        <v>100</v>
      </c>
      <c r="AE544" s="3"/>
      <c r="AF544" s="3"/>
      <c r="AG544" s="3"/>
      <c r="AH544" s="3">
        <f t="shared" si="4"/>
        <v>100</v>
      </c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>
      <c r="A545" s="9"/>
      <c r="B545" s="4" t="s">
        <v>468</v>
      </c>
      <c r="C545" s="3">
        <f>IFERROR(__xludf.DUMMYFUNCTION("IFERROR(SPLIT(B545,"" ""),)"),44.0)</f>
        <v>44</v>
      </c>
      <c r="D545" s="3">
        <f>IFERROR(__xludf.DUMMYFUNCTION("""COMPUTED_VALUE"""),36.0)</f>
        <v>36</v>
      </c>
      <c r="E545" s="3">
        <f>IFERROR(__xludf.DUMMYFUNCTION("""COMPUTED_VALUE"""),60.0)</f>
        <v>60</v>
      </c>
      <c r="F545" s="3">
        <f>IFERROR(__xludf.DUMMYFUNCTION("""COMPUTED_VALUE"""),99.0)</f>
        <v>99</v>
      </c>
      <c r="G545" s="3">
        <f>IFERROR(__xludf.DUMMYFUNCTION("""COMPUTED_VALUE"""),29.0)</f>
        <v>29</v>
      </c>
      <c r="H545" s="3"/>
      <c r="I545" s="3">
        <f t="shared" ref="I545:M545" si="545">if(not(isblank(C545)),IFERROR(MATCH(VLOOKUP(C545,$A:$A,1,FALSE),$A:$A,0),),)</f>
        <v>22</v>
      </c>
      <c r="J545" s="3">
        <f t="shared" si="545"/>
        <v>15</v>
      </c>
      <c r="K545" s="3">
        <f t="shared" si="545"/>
        <v>99</v>
      </c>
      <c r="L545" s="3">
        <f t="shared" si="545"/>
        <v>9</v>
      </c>
      <c r="M545" s="3">
        <f t="shared" si="545"/>
        <v>85</v>
      </c>
      <c r="N545" s="3"/>
      <c r="O545" s="3"/>
      <c r="P545" s="3">
        <v>14.0</v>
      </c>
      <c r="Q545" s="3">
        <v>42.0</v>
      </c>
      <c r="R545" s="3">
        <v>99.0</v>
      </c>
      <c r="S545" s="3">
        <v>98.0</v>
      </c>
      <c r="T545" s="3">
        <v>21.0</v>
      </c>
      <c r="U545" s="3"/>
      <c r="V545" s="3"/>
      <c r="W545" s="3"/>
      <c r="X545" s="3"/>
      <c r="Y545" s="3"/>
      <c r="Z545" s="3"/>
      <c r="AA545" s="3"/>
      <c r="AB545" s="3"/>
      <c r="AC545" s="3"/>
      <c r="AD545" s="3">
        <f t="shared" si="3"/>
        <v>99</v>
      </c>
      <c r="AE545" s="3"/>
      <c r="AF545" s="3"/>
      <c r="AG545" s="3"/>
      <c r="AH545" s="3">
        <f t="shared" si="4"/>
        <v>99</v>
      </c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>
      <c r="A546" s="9"/>
      <c r="B546" s="4" t="s">
        <v>469</v>
      </c>
      <c r="C546" s="3">
        <f>IFERROR(__xludf.DUMMYFUNCTION("IFERROR(SPLIT(B546,"" ""),)"),74.0)</f>
        <v>74</v>
      </c>
      <c r="D546" s="3">
        <f>IFERROR(__xludf.DUMMYFUNCTION("""COMPUTED_VALUE"""),46.0)</f>
        <v>46</v>
      </c>
      <c r="E546" s="3">
        <f>IFERROR(__xludf.DUMMYFUNCTION("""COMPUTED_VALUE"""),75.0)</f>
        <v>75</v>
      </c>
      <c r="F546" s="3">
        <f>IFERROR(__xludf.DUMMYFUNCTION("""COMPUTED_VALUE"""),82.0)</f>
        <v>82</v>
      </c>
      <c r="G546" s="3">
        <f>IFERROR(__xludf.DUMMYFUNCTION("""COMPUTED_VALUE"""),40.0)</f>
        <v>40</v>
      </c>
      <c r="H546" s="3"/>
      <c r="I546" s="3">
        <f t="shared" ref="I546:M546" si="546">if(not(isblank(C546)),IFERROR(MATCH(VLOOKUP(C546,$A:$A,1,FALSE),$A:$A,0),),)</f>
        <v>93</v>
      </c>
      <c r="J546" s="3">
        <f t="shared" si="546"/>
        <v>54</v>
      </c>
      <c r="K546" s="3">
        <f t="shared" si="546"/>
        <v>98</v>
      </c>
      <c r="L546" s="3">
        <f t="shared" si="546"/>
        <v>53</v>
      </c>
      <c r="M546" s="3">
        <f t="shared" si="546"/>
        <v>8</v>
      </c>
      <c r="N546" s="3"/>
      <c r="O546" s="3"/>
      <c r="P546" s="3">
        <v>52.0</v>
      </c>
      <c r="Q546" s="3">
        <v>68.0</v>
      </c>
      <c r="R546" s="3">
        <v>9.0</v>
      </c>
      <c r="S546" s="3">
        <v>53.0</v>
      </c>
      <c r="T546" s="3">
        <v>69.0</v>
      </c>
      <c r="U546" s="3"/>
      <c r="V546" s="3"/>
      <c r="W546" s="3"/>
      <c r="X546" s="3"/>
      <c r="Y546" s="3"/>
      <c r="Z546" s="3"/>
      <c r="AA546" s="3"/>
      <c r="AB546" s="3"/>
      <c r="AC546" s="3"/>
      <c r="AD546" s="3">
        <f t="shared" si="3"/>
        <v>98</v>
      </c>
      <c r="AE546" s="3"/>
      <c r="AF546" s="3"/>
      <c r="AG546" s="3"/>
      <c r="AH546" s="3">
        <f t="shared" si="4"/>
        <v>69</v>
      </c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>
      <c r="A547" s="9"/>
      <c r="B547" s="4" t="s">
        <v>470</v>
      </c>
      <c r="C547" s="3">
        <f>IFERROR(__xludf.DUMMYFUNCTION("IFERROR(SPLIT(B547,"" ""),)"),98.0)</f>
        <v>98</v>
      </c>
      <c r="D547" s="3">
        <f>IFERROR(__xludf.DUMMYFUNCTION("""COMPUTED_VALUE"""),26.0)</f>
        <v>26</v>
      </c>
      <c r="E547" s="3">
        <f>IFERROR(__xludf.DUMMYFUNCTION("""COMPUTED_VALUE"""),77.0)</f>
        <v>77</v>
      </c>
      <c r="F547" s="3">
        <f>IFERROR(__xludf.DUMMYFUNCTION("""COMPUTED_VALUE"""),43.0)</f>
        <v>43</v>
      </c>
      <c r="G547" s="3">
        <f>IFERROR(__xludf.DUMMYFUNCTION("""COMPUTED_VALUE"""),63.0)</f>
        <v>63</v>
      </c>
      <c r="H547" s="3"/>
      <c r="I547" s="3">
        <f t="shared" ref="I547:M547" si="547">if(not(isblank(C547)),IFERROR(MATCH(VLOOKUP(C547,$A:$A,1,FALSE),$A:$A,0),),)</f>
        <v>64</v>
      </c>
      <c r="J547" s="3">
        <f t="shared" si="547"/>
        <v>45</v>
      </c>
      <c r="K547" s="3">
        <f t="shared" si="547"/>
        <v>21</v>
      </c>
      <c r="L547" s="3">
        <f t="shared" si="547"/>
        <v>69</v>
      </c>
      <c r="M547" s="3">
        <f t="shared" si="547"/>
        <v>56</v>
      </c>
      <c r="N547" s="3"/>
      <c r="O547" s="3"/>
      <c r="P547" s="3">
        <v>32.0</v>
      </c>
      <c r="Q547" s="3">
        <v>20.0</v>
      </c>
      <c r="R547" s="3">
        <v>85.0</v>
      </c>
      <c r="S547" s="3">
        <v>8.0</v>
      </c>
      <c r="T547" s="3">
        <v>56.0</v>
      </c>
      <c r="U547" s="3"/>
      <c r="V547" s="3"/>
      <c r="W547" s="3"/>
      <c r="X547" s="3"/>
      <c r="Y547" s="3"/>
      <c r="Z547" s="3"/>
      <c r="AA547" s="3"/>
      <c r="AB547" s="3"/>
      <c r="AC547" s="3"/>
      <c r="AD547" s="3">
        <f t="shared" si="3"/>
        <v>69</v>
      </c>
      <c r="AE547" s="3"/>
      <c r="AF547" s="3"/>
      <c r="AG547" s="3"/>
      <c r="AH547" s="3">
        <f t="shared" si="4"/>
        <v>85</v>
      </c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>
      <c r="A548" s="9"/>
      <c r="B548" s="3"/>
      <c r="C548" s="3" t="str">
        <f>IFERROR(__xludf.DUMMYFUNCTION("IFERROR(SPLIT(B548,"" ""),)"),"")</f>
        <v/>
      </c>
      <c r="D548" s="3"/>
      <c r="E548" s="3"/>
      <c r="F548" s="3"/>
      <c r="G548" s="3"/>
      <c r="H548" s="3"/>
      <c r="I548" s="3" t="str">
        <f t="shared" ref="I548:M548" si="548">if(not(isblank(C548)),IFERROR(MATCH(VLOOKUP(C548,$A:$A,1,FALSE),$A:$A,0),),)</f>
        <v/>
      </c>
      <c r="J548" s="3" t="str">
        <f t="shared" si="548"/>
        <v/>
      </c>
      <c r="K548" s="3" t="str">
        <f t="shared" si="548"/>
        <v/>
      </c>
      <c r="L548" s="3" t="str">
        <f t="shared" si="548"/>
        <v/>
      </c>
      <c r="M548" s="3" t="str">
        <f t="shared" si="548"/>
        <v/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 t="str">
        <f t="shared" si="3"/>
        <v/>
      </c>
      <c r="AE548" s="3"/>
      <c r="AF548" s="3"/>
      <c r="AG548" s="3"/>
      <c r="AH548" s="3" t="str">
        <f t="shared" si="4"/>
        <v/>
      </c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>
      <c r="A549" s="9"/>
      <c r="B549" s="4" t="s">
        <v>471</v>
      </c>
      <c r="C549" s="3">
        <f>IFERROR(__xludf.DUMMYFUNCTION("IFERROR(SPLIT(B549,"" ""),)"),34.0)</f>
        <v>34</v>
      </c>
      <c r="D549" s="3">
        <f>IFERROR(__xludf.DUMMYFUNCTION("""COMPUTED_VALUE"""),48.0)</f>
        <v>48</v>
      </c>
      <c r="E549" s="3">
        <f>IFERROR(__xludf.DUMMYFUNCTION("""COMPUTED_VALUE"""),25.0)</f>
        <v>25</v>
      </c>
      <c r="F549" s="3">
        <f>IFERROR(__xludf.DUMMYFUNCTION("""COMPUTED_VALUE"""),64.0)</f>
        <v>64</v>
      </c>
      <c r="G549" s="3">
        <f>IFERROR(__xludf.DUMMYFUNCTION("""COMPUTED_VALUE"""),32.0)</f>
        <v>32</v>
      </c>
      <c r="H549" s="3"/>
      <c r="I549" s="3">
        <f t="shared" ref="I549:M549" si="549">if(not(isblank(C549)),IFERROR(MATCH(VLOOKUP(C549,$A:$A,1,FALSE),$A:$A,0),),)</f>
        <v>36</v>
      </c>
      <c r="J549" s="3">
        <f t="shared" si="549"/>
        <v>74</v>
      </c>
      <c r="K549" s="3">
        <f t="shared" si="549"/>
        <v>20</v>
      </c>
      <c r="L549" s="3">
        <f t="shared" si="549"/>
        <v>51</v>
      </c>
      <c r="M549" s="3">
        <f t="shared" si="549"/>
        <v>91</v>
      </c>
      <c r="N549" s="3"/>
      <c r="O549" s="3"/>
      <c r="P549" s="3">
        <f t="array" ref="P549:T553">TRANSPOSE(I549:M553)</f>
        <v>36</v>
      </c>
      <c r="Q549" s="3">
        <v>88.0</v>
      </c>
      <c r="R549" s="3">
        <v>31.0</v>
      </c>
      <c r="S549" s="3">
        <v>50.0</v>
      </c>
      <c r="T549" s="3">
        <v>94.0</v>
      </c>
      <c r="U549" s="3"/>
      <c r="V549" s="3"/>
      <c r="W549" s="3"/>
      <c r="X549" s="3">
        <f t="array" ref="X549">SUM(IF(I549:M553&gt;$AP$3,C549:G553,))*$AP$4</f>
        <v>53179</v>
      </c>
      <c r="Y549" s="3"/>
      <c r="Z549" s="3"/>
      <c r="AA549" s="3"/>
      <c r="AB549" s="10">
        <f t="array" ref="AB549">SUM(IF(I549:M553&gt;$AS$3,C549:G553,))*$AS$4</f>
        <v>7784</v>
      </c>
      <c r="AC549" s="3"/>
      <c r="AD549" s="3">
        <f t="shared" si="3"/>
        <v>91</v>
      </c>
      <c r="AE549" s="3"/>
      <c r="AF549" s="3"/>
      <c r="AG549" s="3"/>
      <c r="AH549" s="3">
        <f t="shared" si="4"/>
        <v>94</v>
      </c>
      <c r="AI549" s="3"/>
      <c r="AJ549" s="3">
        <f>min(AD549:AH553)</f>
        <v>74</v>
      </c>
      <c r="AK549" s="3"/>
      <c r="AL549" s="3"/>
      <c r="AM549" s="3"/>
      <c r="AN549" s="3"/>
      <c r="AO549" s="3"/>
      <c r="AP549" s="3"/>
      <c r="AQ549" s="3"/>
      <c r="AR549" s="3"/>
      <c r="AS549" s="3"/>
    </row>
    <row r="550">
      <c r="A550" s="9"/>
      <c r="B550" s="4" t="s">
        <v>472</v>
      </c>
      <c r="C550" s="3">
        <f>IFERROR(__xludf.DUMMYFUNCTION("IFERROR(SPLIT(B550,"" ""),)"),66.0)</f>
        <v>66</v>
      </c>
      <c r="D550" s="3">
        <f>IFERROR(__xludf.DUMMYFUNCTION("""COMPUTED_VALUE"""),1.0)</f>
        <v>1</v>
      </c>
      <c r="E550" s="3">
        <f>IFERROR(__xludf.DUMMYFUNCTION("""COMPUTED_VALUE"""),71.0)</f>
        <v>71</v>
      </c>
      <c r="F550" s="3">
        <f>IFERROR(__xludf.DUMMYFUNCTION("""COMPUTED_VALUE"""),47.0)</f>
        <v>47</v>
      </c>
      <c r="G550" s="3">
        <f>IFERROR(__xludf.DUMMYFUNCTION("""COMPUTED_VALUE"""),99.0)</f>
        <v>99</v>
      </c>
      <c r="H550" s="3"/>
      <c r="I550" s="3">
        <f t="shared" ref="I550:M550" si="550">if(not(isblank(C550)),IFERROR(MATCH(VLOOKUP(C550,$A:$A,1,FALSE),$A:$A,0),),)</f>
        <v>88</v>
      </c>
      <c r="J550" s="3">
        <f t="shared" si="550"/>
        <v>14</v>
      </c>
      <c r="K550" s="3">
        <f t="shared" si="550"/>
        <v>35</v>
      </c>
      <c r="L550" s="3">
        <f t="shared" si="550"/>
        <v>26</v>
      </c>
      <c r="M550" s="3">
        <f t="shared" si="550"/>
        <v>9</v>
      </c>
      <c r="N550" s="3"/>
      <c r="O550" s="3"/>
      <c r="P550" s="3">
        <v>74.0</v>
      </c>
      <c r="Q550" s="3">
        <v>14.0</v>
      </c>
      <c r="R550" s="3">
        <v>53.0</v>
      </c>
      <c r="S550" s="3">
        <v>65.0</v>
      </c>
      <c r="T550" s="3">
        <v>68.0</v>
      </c>
      <c r="U550" s="3"/>
      <c r="V550" s="3"/>
      <c r="W550" s="3"/>
      <c r="X550" s="3"/>
      <c r="Y550" s="3"/>
      <c r="Z550" s="3"/>
      <c r="AA550" s="3"/>
      <c r="AB550" s="3"/>
      <c r="AC550" s="3"/>
      <c r="AD550" s="3">
        <f t="shared" si="3"/>
        <v>88</v>
      </c>
      <c r="AE550" s="3"/>
      <c r="AF550" s="3"/>
      <c r="AG550" s="3"/>
      <c r="AH550" s="3">
        <f t="shared" si="4"/>
        <v>74</v>
      </c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>
      <c r="A551" s="9"/>
      <c r="B551" s="4" t="s">
        <v>473</v>
      </c>
      <c r="C551" s="3">
        <f>IFERROR(__xludf.DUMMYFUNCTION("IFERROR(SPLIT(B551,"" ""),)"),21.0)</f>
        <v>21</v>
      </c>
      <c r="D551" s="3">
        <f>IFERROR(__xludf.DUMMYFUNCTION("""COMPUTED_VALUE"""),82.0)</f>
        <v>82</v>
      </c>
      <c r="E551" s="3">
        <f>IFERROR(__xludf.DUMMYFUNCTION("""COMPUTED_VALUE"""),41.0)</f>
        <v>41</v>
      </c>
      <c r="F551" s="3">
        <f>IFERROR(__xludf.DUMMYFUNCTION("""COMPUTED_VALUE"""),14.0)</f>
        <v>14</v>
      </c>
      <c r="G551" s="3">
        <f>IFERROR(__xludf.DUMMYFUNCTION("""COMPUTED_VALUE"""),57.0)</f>
        <v>57</v>
      </c>
      <c r="H551" s="3"/>
      <c r="I551" s="3">
        <f t="shared" ref="I551:M551" si="551">if(not(isblank(C551)),IFERROR(MATCH(VLOOKUP(C551,$A:$A,1,FALSE),$A:$A,0),),)</f>
        <v>31</v>
      </c>
      <c r="J551" s="3">
        <f t="shared" si="551"/>
        <v>53</v>
      </c>
      <c r="K551" s="3">
        <f t="shared" si="551"/>
        <v>25</v>
      </c>
      <c r="L551" s="3">
        <f t="shared" si="551"/>
        <v>101</v>
      </c>
      <c r="M551" s="3">
        <f t="shared" si="551"/>
        <v>42</v>
      </c>
      <c r="N551" s="3"/>
      <c r="O551" s="3"/>
      <c r="P551" s="3">
        <v>20.0</v>
      </c>
      <c r="Q551" s="3">
        <v>35.0</v>
      </c>
      <c r="R551" s="3">
        <v>25.0</v>
      </c>
      <c r="S551" s="3">
        <v>75.0</v>
      </c>
      <c r="T551" s="3">
        <v>71.0</v>
      </c>
      <c r="U551" s="3"/>
      <c r="V551" s="3"/>
      <c r="W551" s="3"/>
      <c r="X551" s="3"/>
      <c r="Y551" s="3"/>
      <c r="Z551" s="3"/>
      <c r="AA551" s="3"/>
      <c r="AB551" s="3"/>
      <c r="AC551" s="3"/>
      <c r="AD551" s="3">
        <f t="shared" si="3"/>
        <v>101</v>
      </c>
      <c r="AE551" s="3"/>
      <c r="AF551" s="3"/>
      <c r="AG551" s="3"/>
      <c r="AH551" s="3">
        <f t="shared" si="4"/>
        <v>75</v>
      </c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>
      <c r="A552" s="9"/>
      <c r="B552" s="4" t="s">
        <v>474</v>
      </c>
      <c r="C552" s="3">
        <f>IFERROR(__xludf.DUMMYFUNCTION("IFERROR(SPLIT(B552,"" ""),)"),3.0)</f>
        <v>3</v>
      </c>
      <c r="D552" s="3">
        <f>IFERROR(__xludf.DUMMYFUNCTION("""COMPUTED_VALUE"""),69.0)</f>
        <v>69</v>
      </c>
      <c r="E552" s="3">
        <f>IFERROR(__xludf.DUMMYFUNCTION("""COMPUTED_VALUE"""),28.0)</f>
        <v>28</v>
      </c>
      <c r="F552" s="3">
        <f>IFERROR(__xludf.DUMMYFUNCTION("""COMPUTED_VALUE"""),5.0)</f>
        <v>5</v>
      </c>
      <c r="G552" s="3">
        <f>IFERROR(__xludf.DUMMYFUNCTION("""COMPUTED_VALUE"""),79.0)</f>
        <v>79</v>
      </c>
      <c r="H552" s="3"/>
      <c r="I552" s="3">
        <f t="shared" ref="I552:M552" si="552">if(not(isblank(C552)),IFERROR(MATCH(VLOOKUP(C552,$A:$A,1,FALSE),$A:$A,0),),)</f>
        <v>50</v>
      </c>
      <c r="J552" s="3">
        <f t="shared" si="552"/>
        <v>65</v>
      </c>
      <c r="K552" s="3">
        <f t="shared" si="552"/>
        <v>75</v>
      </c>
      <c r="L552" s="3">
        <f t="shared" si="552"/>
        <v>38</v>
      </c>
      <c r="M552" s="3">
        <f t="shared" si="552"/>
        <v>62</v>
      </c>
      <c r="N552" s="3"/>
      <c r="O552" s="3"/>
      <c r="P552" s="3">
        <v>51.0</v>
      </c>
      <c r="Q552" s="3">
        <v>26.0</v>
      </c>
      <c r="R552" s="3">
        <v>101.0</v>
      </c>
      <c r="S552" s="3">
        <v>38.0</v>
      </c>
      <c r="T552" s="3">
        <v>22.0</v>
      </c>
      <c r="U552" s="3"/>
      <c r="V552" s="3"/>
      <c r="W552" s="3"/>
      <c r="X552" s="3"/>
      <c r="Y552" s="3"/>
      <c r="Z552" s="3"/>
      <c r="AA552" s="3"/>
      <c r="AB552" s="3"/>
      <c r="AC552" s="3"/>
      <c r="AD552" s="3">
        <f t="shared" si="3"/>
        <v>75</v>
      </c>
      <c r="AE552" s="3"/>
      <c r="AF552" s="3"/>
      <c r="AG552" s="3"/>
      <c r="AH552" s="3">
        <f t="shared" si="4"/>
        <v>101</v>
      </c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>
      <c r="A553" s="9"/>
      <c r="B553" s="4" t="s">
        <v>475</v>
      </c>
      <c r="C553" s="3">
        <f>IFERROR(__xludf.DUMMYFUNCTION("IFERROR(SPLIT(B553,"" ""),)"),27.0)</f>
        <v>27</v>
      </c>
      <c r="D553" s="3">
        <f>IFERROR(__xludf.DUMMYFUNCTION("""COMPUTED_VALUE"""),54.0)</f>
        <v>54</v>
      </c>
      <c r="E553" s="3">
        <f>IFERROR(__xludf.DUMMYFUNCTION("""COMPUTED_VALUE"""),87.0)</f>
        <v>87</v>
      </c>
      <c r="F553" s="3">
        <f>IFERROR(__xludf.DUMMYFUNCTION("""COMPUTED_VALUE"""),44.0)</f>
        <v>44</v>
      </c>
      <c r="G553" s="3">
        <f>IFERROR(__xludf.DUMMYFUNCTION("""COMPUTED_VALUE"""),23.0)</f>
        <v>23</v>
      </c>
      <c r="H553" s="3"/>
      <c r="I553" s="3">
        <f t="shared" ref="I553:M553" si="553">if(not(isblank(C553)),IFERROR(MATCH(VLOOKUP(C553,$A:$A,1,FALSE),$A:$A,0),),)</f>
        <v>94</v>
      </c>
      <c r="J553" s="3">
        <f t="shared" si="553"/>
        <v>68</v>
      </c>
      <c r="K553" s="3">
        <f t="shared" si="553"/>
        <v>71</v>
      </c>
      <c r="L553" s="3">
        <f t="shared" si="553"/>
        <v>22</v>
      </c>
      <c r="M553" s="3">
        <f t="shared" si="553"/>
        <v>28</v>
      </c>
      <c r="N553" s="3"/>
      <c r="O553" s="3"/>
      <c r="P553" s="3">
        <v>91.0</v>
      </c>
      <c r="Q553" s="3">
        <v>9.0</v>
      </c>
      <c r="R553" s="3">
        <v>42.0</v>
      </c>
      <c r="S553" s="3">
        <v>62.0</v>
      </c>
      <c r="T553" s="3">
        <v>28.0</v>
      </c>
      <c r="U553" s="3"/>
      <c r="V553" s="3"/>
      <c r="W553" s="3"/>
      <c r="X553" s="3"/>
      <c r="Y553" s="3"/>
      <c r="Z553" s="3"/>
      <c r="AA553" s="3"/>
      <c r="AB553" s="3"/>
      <c r="AC553" s="3"/>
      <c r="AD553" s="3">
        <f t="shared" si="3"/>
        <v>94</v>
      </c>
      <c r="AE553" s="3"/>
      <c r="AF553" s="3"/>
      <c r="AG553" s="3"/>
      <c r="AH553" s="3">
        <f t="shared" si="4"/>
        <v>91</v>
      </c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>
      <c r="A554" s="9"/>
      <c r="B554" s="3"/>
      <c r="C554" s="3" t="str">
        <f>IFERROR(__xludf.DUMMYFUNCTION("IFERROR(SPLIT(B554,"" ""),)"),"")</f>
        <v/>
      </c>
      <c r="D554" s="3"/>
      <c r="E554" s="3"/>
      <c r="F554" s="3"/>
      <c r="G554" s="3"/>
      <c r="H554" s="3"/>
      <c r="I554" s="3" t="str">
        <f t="shared" ref="I554:M554" si="554">if(not(isblank(C554)),IFERROR(MATCH(VLOOKUP(C554,$A:$A,1,FALSE),$A:$A,0),),)</f>
        <v/>
      </c>
      <c r="J554" s="3" t="str">
        <f t="shared" si="554"/>
        <v/>
      </c>
      <c r="K554" s="3" t="str">
        <f t="shared" si="554"/>
        <v/>
      </c>
      <c r="L554" s="3" t="str">
        <f t="shared" si="554"/>
        <v/>
      </c>
      <c r="M554" s="3" t="str">
        <f t="shared" si="554"/>
        <v/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 t="str">
        <f t="shared" si="3"/>
        <v/>
      </c>
      <c r="AE554" s="3"/>
      <c r="AF554" s="3"/>
      <c r="AG554" s="3"/>
      <c r="AH554" s="3" t="str">
        <f t="shared" si="4"/>
        <v/>
      </c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>
      <c r="A555" s="9"/>
      <c r="B555" s="4" t="s">
        <v>476</v>
      </c>
      <c r="C555" s="3">
        <f>IFERROR(__xludf.DUMMYFUNCTION("IFERROR(SPLIT(B555,"" ""),)"),85.0)</f>
        <v>85</v>
      </c>
      <c r="D555" s="3">
        <f>IFERROR(__xludf.DUMMYFUNCTION("""COMPUTED_VALUE"""),52.0)</f>
        <v>52</v>
      </c>
      <c r="E555" s="3">
        <f>IFERROR(__xludf.DUMMYFUNCTION("""COMPUTED_VALUE"""),77.0)</f>
        <v>77</v>
      </c>
      <c r="F555" s="3">
        <f>IFERROR(__xludf.DUMMYFUNCTION("""COMPUTED_VALUE"""),49.0)</f>
        <v>49</v>
      </c>
      <c r="G555" s="3">
        <f>IFERROR(__xludf.DUMMYFUNCTION("""COMPUTED_VALUE"""),87.0)</f>
        <v>87</v>
      </c>
      <c r="H555" s="3"/>
      <c r="I555" s="3">
        <f t="shared" ref="I555:M555" si="555">if(not(isblank(C555)),IFERROR(MATCH(VLOOKUP(C555,$A:$A,1,FALSE),$A:$A,0),),)</f>
        <v>79</v>
      </c>
      <c r="J555" s="3">
        <f t="shared" si="555"/>
        <v>39</v>
      </c>
      <c r="K555" s="3">
        <f t="shared" si="555"/>
        <v>21</v>
      </c>
      <c r="L555" s="3">
        <f t="shared" si="555"/>
        <v>81</v>
      </c>
      <c r="M555" s="3">
        <f t="shared" si="555"/>
        <v>71</v>
      </c>
      <c r="N555" s="3"/>
      <c r="O555" s="3"/>
      <c r="P555" s="3">
        <f t="array" ref="P555:T559">TRANSPOSE(I555:M559)</f>
        <v>79</v>
      </c>
      <c r="Q555" s="3">
        <v>10.0</v>
      </c>
      <c r="R555" s="3">
        <v>51.0</v>
      </c>
      <c r="S555" s="3">
        <v>92.0</v>
      </c>
      <c r="T555" s="3">
        <v>3.0</v>
      </c>
      <c r="U555" s="3"/>
      <c r="V555" s="3"/>
      <c r="W555" s="3"/>
      <c r="X555" s="3">
        <f t="array" ref="X555">SUM(IF(I555:M559&gt;$AP$3,C555:G559,))*$AP$4</f>
        <v>62054</v>
      </c>
      <c r="Y555" s="3"/>
      <c r="Z555" s="3"/>
      <c r="AA555" s="3"/>
      <c r="AB555" s="10">
        <f t="array" ref="AB555">SUM(IF(I555:M559&gt;$AS$3,C555:G559,))*$AS$4</f>
        <v>12936</v>
      </c>
      <c r="AC555" s="3"/>
      <c r="AD555" s="3">
        <f t="shared" si="3"/>
        <v>81</v>
      </c>
      <c r="AE555" s="3"/>
      <c r="AF555" s="3"/>
      <c r="AG555" s="3"/>
      <c r="AH555" s="3">
        <f t="shared" si="4"/>
        <v>92</v>
      </c>
      <c r="AI555" s="3"/>
      <c r="AJ555" s="3">
        <f>min(AD555:AH559)</f>
        <v>49</v>
      </c>
      <c r="AK555" s="3"/>
      <c r="AL555" s="3"/>
      <c r="AM555" s="3"/>
      <c r="AN555" s="3"/>
      <c r="AO555" s="3"/>
      <c r="AP555" s="3"/>
      <c r="AQ555" s="3"/>
      <c r="AR555" s="3"/>
      <c r="AS555" s="3"/>
    </row>
    <row r="556">
      <c r="A556" s="9"/>
      <c r="B556" s="4" t="s">
        <v>477</v>
      </c>
      <c r="C556" s="3">
        <f>IFERROR(__xludf.DUMMYFUNCTION("IFERROR(SPLIT(B556,"" ""),)"),92.0)</f>
        <v>92</v>
      </c>
      <c r="D556" s="3">
        <f>IFERROR(__xludf.DUMMYFUNCTION("""COMPUTED_VALUE"""),19.0)</f>
        <v>19</v>
      </c>
      <c r="E556" s="3">
        <f>IFERROR(__xludf.DUMMYFUNCTION("""COMPUTED_VALUE"""),5.0)</f>
        <v>5</v>
      </c>
      <c r="F556" s="3">
        <f>IFERROR(__xludf.DUMMYFUNCTION("""COMPUTED_VALUE"""),37.0)</f>
        <v>37</v>
      </c>
      <c r="G556" s="3">
        <f>IFERROR(__xludf.DUMMYFUNCTION("""COMPUTED_VALUE"""),20.0)</f>
        <v>20</v>
      </c>
      <c r="H556" s="3"/>
      <c r="I556" s="3">
        <f t="shared" ref="I556:M556" si="556">if(not(isblank(C556)),IFERROR(MATCH(VLOOKUP(C556,$A:$A,1,FALSE),$A:$A,0),),)</f>
        <v>10</v>
      </c>
      <c r="J556" s="3">
        <f t="shared" si="556"/>
        <v>49</v>
      </c>
      <c r="K556" s="3">
        <f t="shared" si="556"/>
        <v>38</v>
      </c>
      <c r="L556" s="3">
        <f t="shared" si="556"/>
        <v>23</v>
      </c>
      <c r="M556" s="3">
        <f t="shared" si="556"/>
        <v>32</v>
      </c>
      <c r="N556" s="3"/>
      <c r="O556" s="3"/>
      <c r="P556" s="3">
        <v>39.0</v>
      </c>
      <c r="Q556" s="3">
        <v>49.0</v>
      </c>
      <c r="R556" s="3">
        <v>65.0</v>
      </c>
      <c r="S556" s="3">
        <v>86.0</v>
      </c>
      <c r="T556" s="3">
        <v>83.0</v>
      </c>
      <c r="U556" s="3"/>
      <c r="V556" s="3"/>
      <c r="W556" s="3"/>
      <c r="X556" s="3"/>
      <c r="Y556" s="3"/>
      <c r="Z556" s="3"/>
      <c r="AA556" s="3"/>
      <c r="AB556" s="3"/>
      <c r="AC556" s="3"/>
      <c r="AD556" s="3">
        <f t="shared" si="3"/>
        <v>49</v>
      </c>
      <c r="AE556" s="3"/>
      <c r="AF556" s="3"/>
      <c r="AG556" s="3"/>
      <c r="AH556" s="3">
        <f t="shared" si="4"/>
        <v>86</v>
      </c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>
      <c r="A557" s="9"/>
      <c r="B557" s="4" t="s">
        <v>478</v>
      </c>
      <c r="C557" s="3">
        <f>IFERROR(__xludf.DUMMYFUNCTION("IFERROR(SPLIT(B557,"" ""),)"),64.0)</f>
        <v>64</v>
      </c>
      <c r="D557" s="3">
        <f>IFERROR(__xludf.DUMMYFUNCTION("""COMPUTED_VALUE"""),69.0)</f>
        <v>69</v>
      </c>
      <c r="E557" s="3">
        <f>IFERROR(__xludf.DUMMYFUNCTION("""COMPUTED_VALUE"""),13.0)</f>
        <v>13</v>
      </c>
      <c r="F557" s="3">
        <f>IFERROR(__xludf.DUMMYFUNCTION("""COMPUTED_VALUE"""),95.0)</f>
        <v>95</v>
      </c>
      <c r="G557" s="3">
        <f>IFERROR(__xludf.DUMMYFUNCTION("""COMPUTED_VALUE"""),55.0)</f>
        <v>55</v>
      </c>
      <c r="H557" s="3"/>
      <c r="I557" s="3">
        <f t="shared" ref="I557:M557" si="557">if(not(isblank(C557)),IFERROR(MATCH(VLOOKUP(C557,$A:$A,1,FALSE),$A:$A,0),),)</f>
        <v>51</v>
      </c>
      <c r="J557" s="3">
        <f t="shared" si="557"/>
        <v>65</v>
      </c>
      <c r="K557" s="3">
        <f t="shared" si="557"/>
        <v>7</v>
      </c>
      <c r="L557" s="3">
        <f t="shared" si="557"/>
        <v>5</v>
      </c>
      <c r="M557" s="3">
        <f t="shared" si="557"/>
        <v>19</v>
      </c>
      <c r="N557" s="3"/>
      <c r="O557" s="3"/>
      <c r="P557" s="3">
        <v>21.0</v>
      </c>
      <c r="Q557" s="3">
        <v>38.0</v>
      </c>
      <c r="R557" s="3">
        <v>7.0</v>
      </c>
      <c r="S557" s="3">
        <v>96.0</v>
      </c>
      <c r="T557" s="3">
        <v>82.0</v>
      </c>
      <c r="U557" s="3"/>
      <c r="V557" s="3"/>
      <c r="W557" s="3"/>
      <c r="X557" s="3"/>
      <c r="Y557" s="3"/>
      <c r="Z557" s="3"/>
      <c r="AA557" s="3"/>
      <c r="AB557" s="3"/>
      <c r="AC557" s="3"/>
      <c r="AD557" s="3">
        <f t="shared" si="3"/>
        <v>65</v>
      </c>
      <c r="AE557" s="3"/>
      <c r="AF557" s="3"/>
      <c r="AG557" s="3"/>
      <c r="AH557" s="3">
        <f t="shared" si="4"/>
        <v>96</v>
      </c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>
      <c r="A558" s="9"/>
      <c r="B558" s="4" t="s">
        <v>479</v>
      </c>
      <c r="C558" s="3">
        <f>IFERROR(__xludf.DUMMYFUNCTION("IFERROR(SPLIT(B558,"" ""),)"),70.0)</f>
        <v>70</v>
      </c>
      <c r="D558" s="3">
        <f>IFERROR(__xludf.DUMMYFUNCTION("""COMPUTED_VALUE"""),56.0)</f>
        <v>56</v>
      </c>
      <c r="E558" s="3">
        <f>IFERROR(__xludf.DUMMYFUNCTION("""COMPUTED_VALUE"""),86.0)</f>
        <v>86</v>
      </c>
      <c r="F558" s="3">
        <f>IFERROR(__xludf.DUMMYFUNCTION("""COMPUTED_VALUE"""),75.0)</f>
        <v>75</v>
      </c>
      <c r="G558" s="3">
        <f>IFERROR(__xludf.DUMMYFUNCTION("""COMPUTED_VALUE"""),30.0)</f>
        <v>30</v>
      </c>
      <c r="H558" s="3"/>
      <c r="I558" s="3">
        <f t="shared" ref="I558:M558" si="558">if(not(isblank(C558)),IFERROR(MATCH(VLOOKUP(C558,$A:$A,1,FALSE),$A:$A,0),),)</f>
        <v>92</v>
      </c>
      <c r="J558" s="3">
        <f t="shared" si="558"/>
        <v>86</v>
      </c>
      <c r="K558" s="3">
        <f t="shared" si="558"/>
        <v>96</v>
      </c>
      <c r="L558" s="3">
        <f t="shared" si="558"/>
        <v>98</v>
      </c>
      <c r="M558" s="3">
        <f t="shared" si="558"/>
        <v>12</v>
      </c>
      <c r="N558" s="3"/>
      <c r="O558" s="3"/>
      <c r="P558" s="3">
        <v>81.0</v>
      </c>
      <c r="Q558" s="3">
        <v>23.0</v>
      </c>
      <c r="R558" s="3">
        <v>5.0</v>
      </c>
      <c r="S558" s="3">
        <v>98.0</v>
      </c>
      <c r="T558" s="3">
        <v>61.0</v>
      </c>
      <c r="U558" s="3"/>
      <c r="V558" s="3"/>
      <c r="W558" s="3"/>
      <c r="X558" s="3"/>
      <c r="Y558" s="3"/>
      <c r="Z558" s="3"/>
      <c r="AA558" s="3"/>
      <c r="AB558" s="3"/>
      <c r="AC558" s="3"/>
      <c r="AD558" s="3">
        <f t="shared" si="3"/>
        <v>98</v>
      </c>
      <c r="AE558" s="3"/>
      <c r="AF558" s="3"/>
      <c r="AG558" s="3"/>
      <c r="AH558" s="3">
        <f t="shared" si="4"/>
        <v>98</v>
      </c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>
      <c r="A559" s="9"/>
      <c r="B559" s="4" t="s">
        <v>480</v>
      </c>
      <c r="C559" s="3">
        <f>IFERROR(__xludf.DUMMYFUNCTION("IFERROR(SPLIT(B559,"" ""),)"),73.0)</f>
        <v>73</v>
      </c>
      <c r="D559" s="3">
        <f>IFERROR(__xludf.DUMMYFUNCTION("""COMPUTED_VALUE"""),6.0)</f>
        <v>6</v>
      </c>
      <c r="E559" s="3">
        <f>IFERROR(__xludf.DUMMYFUNCTION("""COMPUTED_VALUE"""),88.0)</f>
        <v>88</v>
      </c>
      <c r="F559" s="3">
        <f>IFERROR(__xludf.DUMMYFUNCTION("""COMPUTED_VALUE"""),9.0)</f>
        <v>9</v>
      </c>
      <c r="G559" s="3">
        <f>IFERROR(__xludf.DUMMYFUNCTION("""COMPUTED_VALUE"""),54.0)</f>
        <v>54</v>
      </c>
      <c r="H559" s="3"/>
      <c r="I559" s="3">
        <f t="shared" ref="I559:M559" si="559">if(not(isblank(C559)),IFERROR(MATCH(VLOOKUP(C559,$A:$A,1,FALSE),$A:$A,0),),)</f>
        <v>3</v>
      </c>
      <c r="J559" s="3">
        <f t="shared" si="559"/>
        <v>83</v>
      </c>
      <c r="K559" s="3">
        <f t="shared" si="559"/>
        <v>82</v>
      </c>
      <c r="L559" s="3">
        <f t="shared" si="559"/>
        <v>61</v>
      </c>
      <c r="M559" s="3">
        <f t="shared" si="559"/>
        <v>68</v>
      </c>
      <c r="N559" s="3"/>
      <c r="O559" s="3"/>
      <c r="P559" s="3">
        <v>71.0</v>
      </c>
      <c r="Q559" s="3">
        <v>32.0</v>
      </c>
      <c r="R559" s="3">
        <v>19.0</v>
      </c>
      <c r="S559" s="3">
        <v>12.0</v>
      </c>
      <c r="T559" s="3">
        <v>68.0</v>
      </c>
      <c r="U559" s="3"/>
      <c r="V559" s="3"/>
      <c r="W559" s="3"/>
      <c r="X559" s="3"/>
      <c r="Y559" s="3"/>
      <c r="Z559" s="3"/>
      <c r="AA559" s="3"/>
      <c r="AB559" s="3"/>
      <c r="AC559" s="3"/>
      <c r="AD559" s="3">
        <f t="shared" si="3"/>
        <v>83</v>
      </c>
      <c r="AE559" s="3"/>
      <c r="AF559" s="3"/>
      <c r="AG559" s="3"/>
      <c r="AH559" s="3">
        <f t="shared" si="4"/>
        <v>71</v>
      </c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>
      <c r="A560" s="9"/>
      <c r="B560" s="3"/>
      <c r="C560" s="3" t="str">
        <f>IFERROR(__xludf.DUMMYFUNCTION("IFERROR(SPLIT(B560,"" ""),)"),"")</f>
        <v/>
      </c>
      <c r="D560" s="3"/>
      <c r="E560" s="3"/>
      <c r="F560" s="3"/>
      <c r="G560" s="3"/>
      <c r="H560" s="3"/>
      <c r="I560" s="3" t="str">
        <f t="shared" ref="I560:M560" si="560">if(not(isblank(C560)),IFERROR(MATCH(VLOOKUP(C560,$A:$A,1,FALSE),$A:$A,0),),)</f>
        <v/>
      </c>
      <c r="J560" s="3" t="str">
        <f t="shared" si="560"/>
        <v/>
      </c>
      <c r="K560" s="3" t="str">
        <f t="shared" si="560"/>
        <v/>
      </c>
      <c r="L560" s="3" t="str">
        <f t="shared" si="560"/>
        <v/>
      </c>
      <c r="M560" s="3" t="str">
        <f t="shared" si="560"/>
        <v/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 t="str">
        <f t="shared" si="3"/>
        <v/>
      </c>
      <c r="AE560" s="3"/>
      <c r="AF560" s="3"/>
      <c r="AG560" s="3"/>
      <c r="AH560" s="3" t="str">
        <f t="shared" si="4"/>
        <v/>
      </c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>
      <c r="A561" s="9"/>
      <c r="B561" s="4" t="s">
        <v>481</v>
      </c>
      <c r="C561" s="3">
        <f>IFERROR(__xludf.DUMMYFUNCTION("IFERROR(SPLIT(B561,"" ""),)"),29.0)</f>
        <v>29</v>
      </c>
      <c r="D561" s="3">
        <f>IFERROR(__xludf.DUMMYFUNCTION("""COMPUTED_VALUE"""),82.0)</f>
        <v>82</v>
      </c>
      <c r="E561" s="3">
        <f>IFERROR(__xludf.DUMMYFUNCTION("""COMPUTED_VALUE"""),35.0)</f>
        <v>35</v>
      </c>
      <c r="F561" s="3">
        <f>IFERROR(__xludf.DUMMYFUNCTION("""COMPUTED_VALUE"""),23.0)</f>
        <v>23</v>
      </c>
      <c r="G561" s="3">
        <f>IFERROR(__xludf.DUMMYFUNCTION("""COMPUTED_VALUE"""),96.0)</f>
        <v>96</v>
      </c>
      <c r="H561" s="3"/>
      <c r="I561" s="3">
        <f t="shared" ref="I561:M561" si="561">if(not(isblank(C561)),IFERROR(MATCH(VLOOKUP(C561,$A:$A,1,FALSE),$A:$A,0),),)</f>
        <v>85</v>
      </c>
      <c r="J561" s="3">
        <f t="shared" si="561"/>
        <v>53</v>
      </c>
      <c r="K561" s="3">
        <f t="shared" si="561"/>
        <v>6</v>
      </c>
      <c r="L561" s="3">
        <f t="shared" si="561"/>
        <v>28</v>
      </c>
      <c r="M561" s="3">
        <f t="shared" si="561"/>
        <v>84</v>
      </c>
      <c r="N561" s="3"/>
      <c r="O561" s="3"/>
      <c r="P561" s="3">
        <f t="array" ref="P561:T565">TRANSPOSE(I561:M565)</f>
        <v>85</v>
      </c>
      <c r="Q561" s="3">
        <v>102.0</v>
      </c>
      <c r="R561" s="3">
        <v>36.0</v>
      </c>
      <c r="S561" s="3">
        <v>49.0</v>
      </c>
      <c r="T561" s="3">
        <v>56.0</v>
      </c>
      <c r="U561" s="3"/>
      <c r="V561" s="3"/>
      <c r="W561" s="3"/>
      <c r="X561" s="3">
        <f t="array" ref="X561">SUM(IF(I561:M565&gt;$AP$3,C561:G565,))*$AP$4</f>
        <v>65959</v>
      </c>
      <c r="Y561" s="3"/>
      <c r="Z561" s="3"/>
      <c r="AA561" s="3"/>
      <c r="AB561" s="10">
        <f t="array" ref="AB561">SUM(IF(I561:M565&gt;$AS$3,C561:G565,))*$AS$4</f>
        <v>12096</v>
      </c>
      <c r="AC561" s="3"/>
      <c r="AD561" s="3">
        <f t="shared" si="3"/>
        <v>85</v>
      </c>
      <c r="AE561" s="3"/>
      <c r="AF561" s="3"/>
      <c r="AG561" s="3"/>
      <c r="AH561" s="3">
        <f t="shared" si="4"/>
        <v>102</v>
      </c>
      <c r="AI561" s="3"/>
      <c r="AJ561" s="3">
        <f>min(AD561:AH565)</f>
        <v>54</v>
      </c>
      <c r="AK561" s="3"/>
      <c r="AL561" s="3"/>
      <c r="AM561" s="3"/>
      <c r="AN561" s="3"/>
      <c r="AO561" s="3"/>
      <c r="AP561" s="3"/>
      <c r="AQ561" s="3"/>
      <c r="AR561" s="3"/>
      <c r="AS561" s="3"/>
    </row>
    <row r="562">
      <c r="A562" s="9"/>
      <c r="B562" s="4" t="s">
        <v>482</v>
      </c>
      <c r="C562" s="3">
        <f>IFERROR(__xludf.DUMMYFUNCTION("IFERROR(SPLIT(B562,"" ""),)"),11.0)</f>
        <v>11</v>
      </c>
      <c r="D562" s="3">
        <f>IFERROR(__xludf.DUMMYFUNCTION("""COMPUTED_VALUE"""),65.0)</f>
        <v>65</v>
      </c>
      <c r="E562" s="3">
        <f>IFERROR(__xludf.DUMMYFUNCTION("""COMPUTED_VALUE"""),56.0)</f>
        <v>56</v>
      </c>
      <c r="F562" s="3">
        <f>IFERROR(__xludf.DUMMYFUNCTION("""COMPUTED_VALUE"""),86.0)</f>
        <v>86</v>
      </c>
      <c r="G562" s="3">
        <f>IFERROR(__xludf.DUMMYFUNCTION("""COMPUTED_VALUE"""),36.0)</f>
        <v>36</v>
      </c>
      <c r="H562" s="3"/>
      <c r="I562" s="3">
        <f t="shared" ref="I562:M562" si="562">if(not(isblank(C562)),IFERROR(MATCH(VLOOKUP(C562,$A:$A,1,FALSE),$A:$A,0),),)</f>
        <v>102</v>
      </c>
      <c r="J562" s="3">
        <f t="shared" si="562"/>
        <v>52</v>
      </c>
      <c r="K562" s="3">
        <f t="shared" si="562"/>
        <v>86</v>
      </c>
      <c r="L562" s="3">
        <f t="shared" si="562"/>
        <v>96</v>
      </c>
      <c r="M562" s="3">
        <f t="shared" si="562"/>
        <v>15</v>
      </c>
      <c r="N562" s="3"/>
      <c r="O562" s="3"/>
      <c r="P562" s="3">
        <v>53.0</v>
      </c>
      <c r="Q562" s="3">
        <v>52.0</v>
      </c>
      <c r="R562" s="3">
        <v>13.0</v>
      </c>
      <c r="S562" s="3">
        <v>54.0</v>
      </c>
      <c r="T562" s="3">
        <v>38.0</v>
      </c>
      <c r="U562" s="3"/>
      <c r="V562" s="3"/>
      <c r="W562" s="3"/>
      <c r="X562" s="3"/>
      <c r="Y562" s="3"/>
      <c r="Z562" s="3"/>
      <c r="AA562" s="3"/>
      <c r="AB562" s="3"/>
      <c r="AC562" s="3"/>
      <c r="AD562" s="3">
        <f t="shared" si="3"/>
        <v>102</v>
      </c>
      <c r="AE562" s="3"/>
      <c r="AF562" s="3"/>
      <c r="AG562" s="3"/>
      <c r="AH562" s="3">
        <f t="shared" si="4"/>
        <v>54</v>
      </c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>
      <c r="A563" s="9"/>
      <c r="B563" s="4" t="s">
        <v>483</v>
      </c>
      <c r="C563" s="3">
        <f>IFERROR(__xludf.DUMMYFUNCTION("IFERROR(SPLIT(B563,"" ""),)"),34.0)</f>
        <v>34</v>
      </c>
      <c r="D563" s="3">
        <f>IFERROR(__xludf.DUMMYFUNCTION("""COMPUTED_VALUE"""),83.0)</f>
        <v>83</v>
      </c>
      <c r="E563" s="3">
        <f>IFERROR(__xludf.DUMMYFUNCTION("""COMPUTED_VALUE"""),90.0)</f>
        <v>90</v>
      </c>
      <c r="F563" s="3">
        <f>IFERROR(__xludf.DUMMYFUNCTION("""COMPUTED_VALUE"""),74.0)</f>
        <v>74</v>
      </c>
      <c r="G563" s="3">
        <f>IFERROR(__xludf.DUMMYFUNCTION("""COMPUTED_VALUE"""),2.0)</f>
        <v>2</v>
      </c>
      <c r="H563" s="3"/>
      <c r="I563" s="3">
        <f t="shared" ref="I563:M563" si="563">if(not(isblank(C563)),IFERROR(MATCH(VLOOKUP(C563,$A:$A,1,FALSE),$A:$A,0),),)</f>
        <v>36</v>
      </c>
      <c r="J563" s="3">
        <f t="shared" si="563"/>
        <v>13</v>
      </c>
      <c r="K563" s="3">
        <f t="shared" si="563"/>
        <v>18</v>
      </c>
      <c r="L563" s="3">
        <f t="shared" si="563"/>
        <v>93</v>
      </c>
      <c r="M563" s="3">
        <f t="shared" si="563"/>
        <v>44</v>
      </c>
      <c r="N563" s="3"/>
      <c r="O563" s="3"/>
      <c r="P563" s="3">
        <v>6.0</v>
      </c>
      <c r="Q563" s="3">
        <v>86.0</v>
      </c>
      <c r="R563" s="3">
        <v>18.0</v>
      </c>
      <c r="S563" s="3">
        <v>30.0</v>
      </c>
      <c r="T563" s="3">
        <v>77.0</v>
      </c>
      <c r="U563" s="3"/>
      <c r="V563" s="3"/>
      <c r="W563" s="3"/>
      <c r="X563" s="3"/>
      <c r="Y563" s="3"/>
      <c r="Z563" s="3"/>
      <c r="AA563" s="3"/>
      <c r="AB563" s="3"/>
      <c r="AC563" s="3"/>
      <c r="AD563" s="3">
        <f t="shared" si="3"/>
        <v>93</v>
      </c>
      <c r="AE563" s="3"/>
      <c r="AF563" s="3"/>
      <c r="AG563" s="3"/>
      <c r="AH563" s="3">
        <f t="shared" si="4"/>
        <v>86</v>
      </c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>
      <c r="A564" s="9"/>
      <c r="B564" s="4" t="s">
        <v>484</v>
      </c>
      <c r="C564" s="3">
        <f>IFERROR(__xludf.DUMMYFUNCTION("IFERROR(SPLIT(B564,"" ""),)"),19.0)</f>
        <v>19</v>
      </c>
      <c r="D564" s="3">
        <f>IFERROR(__xludf.DUMMYFUNCTION("""COMPUTED_VALUE"""),46.0)</f>
        <v>46</v>
      </c>
      <c r="E564" s="3">
        <f>IFERROR(__xludf.DUMMYFUNCTION("""COMPUTED_VALUE"""),61.0)</f>
        <v>61</v>
      </c>
      <c r="F564" s="3">
        <f>IFERROR(__xludf.DUMMYFUNCTION("""COMPUTED_VALUE"""),24.0)</f>
        <v>24</v>
      </c>
      <c r="G564" s="3">
        <f>IFERROR(__xludf.DUMMYFUNCTION("""COMPUTED_VALUE"""),45.0)</f>
        <v>45</v>
      </c>
      <c r="H564" s="3"/>
      <c r="I564" s="3">
        <f t="shared" ref="I564:M564" si="564">if(not(isblank(C564)),IFERROR(MATCH(VLOOKUP(C564,$A:$A,1,FALSE),$A:$A,0),),)</f>
        <v>49</v>
      </c>
      <c r="J564" s="3">
        <f t="shared" si="564"/>
        <v>54</v>
      </c>
      <c r="K564" s="3">
        <f t="shared" si="564"/>
        <v>30</v>
      </c>
      <c r="L564" s="3">
        <f t="shared" si="564"/>
        <v>58</v>
      </c>
      <c r="M564" s="3">
        <f t="shared" si="564"/>
        <v>97</v>
      </c>
      <c r="N564" s="3"/>
      <c r="O564" s="3"/>
      <c r="P564" s="3">
        <v>28.0</v>
      </c>
      <c r="Q564" s="3">
        <v>96.0</v>
      </c>
      <c r="R564" s="3">
        <v>93.0</v>
      </c>
      <c r="S564" s="3">
        <v>58.0</v>
      </c>
      <c r="T564" s="3">
        <v>74.0</v>
      </c>
      <c r="U564" s="3"/>
      <c r="V564" s="3"/>
      <c r="W564" s="3"/>
      <c r="X564" s="3"/>
      <c r="Y564" s="3"/>
      <c r="Z564" s="3"/>
      <c r="AA564" s="3"/>
      <c r="AB564" s="3"/>
      <c r="AC564" s="3"/>
      <c r="AD564" s="3">
        <f t="shared" si="3"/>
        <v>97</v>
      </c>
      <c r="AE564" s="3"/>
      <c r="AF564" s="3"/>
      <c r="AG564" s="3"/>
      <c r="AH564" s="3">
        <f t="shared" si="4"/>
        <v>96</v>
      </c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>
      <c r="A565" s="9"/>
      <c r="B565" s="4" t="s">
        <v>485</v>
      </c>
      <c r="C565" s="3">
        <f>IFERROR(__xludf.DUMMYFUNCTION("IFERROR(SPLIT(B565,"" ""),)"),63.0)</f>
        <v>63</v>
      </c>
      <c r="D565" s="3">
        <f>IFERROR(__xludf.DUMMYFUNCTION("""COMPUTED_VALUE"""),5.0)</f>
        <v>5</v>
      </c>
      <c r="E565" s="3">
        <f>IFERROR(__xludf.DUMMYFUNCTION("""COMPUTED_VALUE"""),94.0)</f>
        <v>94</v>
      </c>
      <c r="F565" s="3">
        <f>IFERROR(__xludf.DUMMYFUNCTION("""COMPUTED_VALUE"""),48.0)</f>
        <v>48</v>
      </c>
      <c r="G565" s="3">
        <f>IFERROR(__xludf.DUMMYFUNCTION("""COMPUTED_VALUE"""),50.0)</f>
        <v>50</v>
      </c>
      <c r="H565" s="3"/>
      <c r="I565" s="3">
        <f t="shared" ref="I565:M565" si="565">if(not(isblank(C565)),IFERROR(MATCH(VLOOKUP(C565,$A:$A,1,FALSE),$A:$A,0),),)</f>
        <v>56</v>
      </c>
      <c r="J565" s="3">
        <f t="shared" si="565"/>
        <v>38</v>
      </c>
      <c r="K565" s="3">
        <f t="shared" si="565"/>
        <v>77</v>
      </c>
      <c r="L565" s="3">
        <f t="shared" si="565"/>
        <v>74</v>
      </c>
      <c r="M565" s="3">
        <f t="shared" si="565"/>
        <v>63</v>
      </c>
      <c r="N565" s="3"/>
      <c r="O565" s="3"/>
      <c r="P565" s="3">
        <v>84.0</v>
      </c>
      <c r="Q565" s="3">
        <v>15.0</v>
      </c>
      <c r="R565" s="3">
        <v>44.0</v>
      </c>
      <c r="S565" s="3">
        <v>97.0</v>
      </c>
      <c r="T565" s="3">
        <v>63.0</v>
      </c>
      <c r="U565" s="3"/>
      <c r="V565" s="3"/>
      <c r="W565" s="3"/>
      <c r="X565" s="3"/>
      <c r="Y565" s="3"/>
      <c r="Z565" s="3"/>
      <c r="AA565" s="3"/>
      <c r="AB565" s="3"/>
      <c r="AC565" s="3"/>
      <c r="AD565" s="3">
        <f t="shared" si="3"/>
        <v>77</v>
      </c>
      <c r="AE565" s="3"/>
      <c r="AF565" s="3"/>
      <c r="AG565" s="3"/>
      <c r="AH565" s="3">
        <f t="shared" si="4"/>
        <v>97</v>
      </c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>
      <c r="A566" s="9"/>
      <c r="B566" s="3"/>
      <c r="C566" s="3" t="str">
        <f>IFERROR(__xludf.DUMMYFUNCTION("IFERROR(SPLIT(B566,"" ""),)"),"")</f>
        <v/>
      </c>
      <c r="D566" s="3"/>
      <c r="E566" s="3"/>
      <c r="F566" s="3"/>
      <c r="G566" s="3"/>
      <c r="H566" s="3"/>
      <c r="I566" s="3" t="str">
        <f t="shared" ref="I566:M566" si="566">if(not(isblank(C566)),IFERROR(MATCH(VLOOKUP(C566,$A:$A,1,FALSE),$A:$A,0),),)</f>
        <v/>
      </c>
      <c r="J566" s="3" t="str">
        <f t="shared" si="566"/>
        <v/>
      </c>
      <c r="K566" s="3" t="str">
        <f t="shared" si="566"/>
        <v/>
      </c>
      <c r="L566" s="3" t="str">
        <f t="shared" si="566"/>
        <v/>
      </c>
      <c r="M566" s="3" t="str">
        <f t="shared" si="566"/>
        <v/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 t="str">
        <f t="shared" si="3"/>
        <v/>
      </c>
      <c r="AE566" s="3"/>
      <c r="AF566" s="3"/>
      <c r="AG566" s="3"/>
      <c r="AH566" s="3" t="str">
        <f t="shared" si="4"/>
        <v/>
      </c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>
      <c r="A567" s="9"/>
      <c r="B567" s="4" t="s">
        <v>486</v>
      </c>
      <c r="C567" s="3">
        <f>IFERROR(__xludf.DUMMYFUNCTION("IFERROR(SPLIT(B567,"" ""),)"),15.0)</f>
        <v>15</v>
      </c>
      <c r="D567" s="3">
        <f>IFERROR(__xludf.DUMMYFUNCTION("""COMPUTED_VALUE"""),33.0)</f>
        <v>33</v>
      </c>
      <c r="E567" s="3">
        <f>IFERROR(__xludf.DUMMYFUNCTION("""COMPUTED_VALUE"""),21.0)</f>
        <v>21</v>
      </c>
      <c r="F567" s="3">
        <f>IFERROR(__xludf.DUMMYFUNCTION("""COMPUTED_VALUE"""),76.0)</f>
        <v>76</v>
      </c>
      <c r="G567" s="3">
        <f>IFERROR(__xludf.DUMMYFUNCTION("""COMPUTED_VALUE"""),79.0)</f>
        <v>79</v>
      </c>
      <c r="H567" s="3"/>
      <c r="I567" s="3">
        <f t="shared" ref="I567:M567" si="567">if(not(isblank(C567)),IFERROR(MATCH(VLOOKUP(C567,$A:$A,1,FALSE),$A:$A,0),),)</f>
        <v>100</v>
      </c>
      <c r="J567" s="3">
        <f t="shared" si="567"/>
        <v>11</v>
      </c>
      <c r="K567" s="3">
        <f t="shared" si="567"/>
        <v>31</v>
      </c>
      <c r="L567" s="3">
        <f t="shared" si="567"/>
        <v>33</v>
      </c>
      <c r="M567" s="3">
        <f t="shared" si="567"/>
        <v>62</v>
      </c>
      <c r="N567" s="3"/>
      <c r="O567" s="3"/>
      <c r="P567" s="3">
        <f t="array" ref="P567:T571">TRANSPOSE(I567:M571)</f>
        <v>100</v>
      </c>
      <c r="Q567" s="3">
        <v>75.0</v>
      </c>
      <c r="R567" s="3">
        <v>22.0</v>
      </c>
      <c r="S567" s="3">
        <v>28.0</v>
      </c>
      <c r="T567" s="3">
        <v>12.0</v>
      </c>
      <c r="U567" s="3"/>
      <c r="V567" s="3"/>
      <c r="W567" s="3"/>
      <c r="X567" s="3">
        <f t="array" ref="X567">SUM(IF(I567:M571&gt;$AP$3,C567:G571,))*$AP$4</f>
        <v>44020</v>
      </c>
      <c r="Y567" s="3"/>
      <c r="Z567" s="3"/>
      <c r="AA567" s="3"/>
      <c r="AB567" s="10">
        <f t="array" ref="AB567">SUM(IF(I567:M571&gt;$AS$3,C567:G571,))*$AS$4</f>
        <v>7224</v>
      </c>
      <c r="AC567" s="3"/>
      <c r="AD567" s="3">
        <f t="shared" si="3"/>
        <v>100</v>
      </c>
      <c r="AE567" s="3"/>
      <c r="AF567" s="3"/>
      <c r="AG567" s="3"/>
      <c r="AH567" s="3">
        <f t="shared" si="4"/>
        <v>100</v>
      </c>
      <c r="AI567" s="3"/>
      <c r="AJ567" s="3">
        <f>min(AD567:AH571)</f>
        <v>72</v>
      </c>
      <c r="AK567" s="3"/>
      <c r="AL567" s="3"/>
      <c r="AM567" s="3"/>
      <c r="AN567" s="3"/>
      <c r="AO567" s="3"/>
      <c r="AP567" s="3"/>
      <c r="AQ567" s="3"/>
      <c r="AR567" s="3"/>
      <c r="AS567" s="3"/>
    </row>
    <row r="568">
      <c r="A568" s="9"/>
      <c r="B568" s="4" t="s">
        <v>487</v>
      </c>
      <c r="C568" s="3">
        <f>IFERROR(__xludf.DUMMYFUNCTION("IFERROR(SPLIT(B568,"" ""),)"),28.0)</f>
        <v>28</v>
      </c>
      <c r="D568" s="3">
        <f>IFERROR(__xludf.DUMMYFUNCTION("""COMPUTED_VALUE"""),56.0)</f>
        <v>56</v>
      </c>
      <c r="E568" s="3">
        <f>IFERROR(__xludf.DUMMYFUNCTION("""COMPUTED_VALUE"""),63.0)</f>
        <v>63</v>
      </c>
      <c r="F568" s="3">
        <f>IFERROR(__xludf.DUMMYFUNCTION("""COMPUTED_VALUE"""),38.0)</f>
        <v>38</v>
      </c>
      <c r="G568" s="3">
        <f>IFERROR(__xludf.DUMMYFUNCTION("""COMPUTED_VALUE"""),65.0)</f>
        <v>65</v>
      </c>
      <c r="H568" s="3"/>
      <c r="I568" s="3">
        <f t="shared" ref="I568:M568" si="568">if(not(isblank(C568)),IFERROR(MATCH(VLOOKUP(C568,$A:$A,1,FALSE),$A:$A,0),),)</f>
        <v>75</v>
      </c>
      <c r="J568" s="3">
        <f t="shared" si="568"/>
        <v>86</v>
      </c>
      <c r="K568" s="3">
        <f t="shared" si="568"/>
        <v>56</v>
      </c>
      <c r="L568" s="3">
        <f t="shared" si="568"/>
        <v>89</v>
      </c>
      <c r="M568" s="3">
        <f t="shared" si="568"/>
        <v>52</v>
      </c>
      <c r="N568" s="3"/>
      <c r="O568" s="3"/>
      <c r="P568" s="3">
        <v>11.0</v>
      </c>
      <c r="Q568" s="3">
        <v>86.0</v>
      </c>
      <c r="R568" s="3">
        <v>25.0</v>
      </c>
      <c r="S568" s="3">
        <v>58.0</v>
      </c>
      <c r="T568" s="3">
        <v>8.0</v>
      </c>
      <c r="U568" s="3"/>
      <c r="V568" s="3"/>
      <c r="W568" s="3"/>
      <c r="X568" s="3"/>
      <c r="Y568" s="3"/>
      <c r="Z568" s="3"/>
      <c r="AA568" s="3"/>
      <c r="AB568" s="3"/>
      <c r="AC568" s="3"/>
      <c r="AD568" s="3">
        <f t="shared" si="3"/>
        <v>89</v>
      </c>
      <c r="AE568" s="3"/>
      <c r="AF568" s="3"/>
      <c r="AG568" s="3"/>
      <c r="AH568" s="3">
        <f t="shared" si="4"/>
        <v>86</v>
      </c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>
      <c r="A569" s="9"/>
      <c r="B569" s="4" t="s">
        <v>488</v>
      </c>
      <c r="C569" s="3">
        <f>IFERROR(__xludf.DUMMYFUNCTION("IFERROR(SPLIT(B569,"" ""),)"),44.0)</f>
        <v>44</v>
      </c>
      <c r="D569" s="3">
        <f>IFERROR(__xludf.DUMMYFUNCTION("""COMPUTED_VALUE"""),41.0)</f>
        <v>41</v>
      </c>
      <c r="E569" s="3">
        <f>IFERROR(__xludf.DUMMYFUNCTION("""COMPUTED_VALUE"""),10.0)</f>
        <v>10</v>
      </c>
      <c r="F569" s="3">
        <f>IFERROR(__xludf.DUMMYFUNCTION("""COMPUTED_VALUE"""),62.0)</f>
        <v>62</v>
      </c>
      <c r="G569" s="3">
        <f>IFERROR(__xludf.DUMMYFUNCTION("""COMPUTED_VALUE"""),60.0)</f>
        <v>60</v>
      </c>
      <c r="H569" s="3"/>
      <c r="I569" s="3">
        <f t="shared" ref="I569:M569" si="569">if(not(isblank(C569)),IFERROR(MATCH(VLOOKUP(C569,$A:$A,1,FALSE),$A:$A,0),),)</f>
        <v>22</v>
      </c>
      <c r="J569" s="3">
        <f t="shared" si="569"/>
        <v>25</v>
      </c>
      <c r="K569" s="3">
        <f t="shared" si="569"/>
        <v>47</v>
      </c>
      <c r="L569" s="3">
        <f t="shared" si="569"/>
        <v>24</v>
      </c>
      <c r="M569" s="3">
        <f t="shared" si="569"/>
        <v>99</v>
      </c>
      <c r="N569" s="3"/>
      <c r="O569" s="3"/>
      <c r="P569" s="3">
        <v>31.0</v>
      </c>
      <c r="Q569" s="3">
        <v>56.0</v>
      </c>
      <c r="R569" s="3">
        <v>47.0</v>
      </c>
      <c r="S569" s="3">
        <v>90.0</v>
      </c>
      <c r="T569" s="3">
        <v>49.0</v>
      </c>
      <c r="U569" s="3"/>
      <c r="V569" s="3"/>
      <c r="W569" s="3"/>
      <c r="X569" s="3"/>
      <c r="Y569" s="3"/>
      <c r="Z569" s="3"/>
      <c r="AA569" s="3"/>
      <c r="AB569" s="3"/>
      <c r="AC569" s="3"/>
      <c r="AD569" s="3">
        <f t="shared" si="3"/>
        <v>99</v>
      </c>
      <c r="AE569" s="3"/>
      <c r="AF569" s="3"/>
      <c r="AG569" s="3"/>
      <c r="AH569" s="3">
        <f t="shared" si="4"/>
        <v>90</v>
      </c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>
      <c r="A570" s="9"/>
      <c r="B570" s="4" t="s">
        <v>489</v>
      </c>
      <c r="C570" s="3">
        <f>IFERROR(__xludf.DUMMYFUNCTION("IFERROR(SPLIT(B570,"" ""),)"),23.0)</f>
        <v>23</v>
      </c>
      <c r="D570" s="3">
        <f>IFERROR(__xludf.DUMMYFUNCTION("""COMPUTED_VALUE"""),24.0)</f>
        <v>24</v>
      </c>
      <c r="E570" s="3">
        <f>IFERROR(__xludf.DUMMYFUNCTION("""COMPUTED_VALUE"""),16.0)</f>
        <v>16</v>
      </c>
      <c r="F570" s="3">
        <f>IFERROR(__xludf.DUMMYFUNCTION("""COMPUTED_VALUE"""),88.0)</f>
        <v>88</v>
      </c>
      <c r="G570" s="3">
        <f>IFERROR(__xludf.DUMMYFUNCTION("""COMPUTED_VALUE"""),43.0)</f>
        <v>43</v>
      </c>
      <c r="H570" s="3"/>
      <c r="I570" s="3">
        <f t="shared" ref="I570:M570" si="570">if(not(isblank(C570)),IFERROR(MATCH(VLOOKUP(C570,$A:$A,1,FALSE),$A:$A,0),),)</f>
        <v>28</v>
      </c>
      <c r="J570" s="3">
        <f t="shared" si="570"/>
        <v>58</v>
      </c>
      <c r="K570" s="3">
        <f t="shared" si="570"/>
        <v>90</v>
      </c>
      <c r="L570" s="3">
        <f t="shared" si="570"/>
        <v>82</v>
      </c>
      <c r="M570" s="3">
        <f t="shared" si="570"/>
        <v>69</v>
      </c>
      <c r="N570" s="3"/>
      <c r="O570" s="3"/>
      <c r="P570" s="3">
        <v>33.0</v>
      </c>
      <c r="Q570" s="3">
        <v>89.0</v>
      </c>
      <c r="R570" s="3">
        <v>24.0</v>
      </c>
      <c r="S570" s="3">
        <v>82.0</v>
      </c>
      <c r="T570" s="3">
        <v>72.0</v>
      </c>
      <c r="U570" s="3"/>
      <c r="V570" s="3"/>
      <c r="W570" s="3"/>
      <c r="X570" s="3"/>
      <c r="Y570" s="3"/>
      <c r="Z570" s="3"/>
      <c r="AA570" s="3"/>
      <c r="AB570" s="3"/>
      <c r="AC570" s="3"/>
      <c r="AD570" s="3">
        <f t="shared" si="3"/>
        <v>90</v>
      </c>
      <c r="AE570" s="3"/>
      <c r="AF570" s="3"/>
      <c r="AG570" s="3"/>
      <c r="AH570" s="3">
        <f t="shared" si="4"/>
        <v>89</v>
      </c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>
      <c r="A571" s="9"/>
      <c r="B571" s="4" t="s">
        <v>490</v>
      </c>
      <c r="C571" s="3">
        <f>IFERROR(__xludf.DUMMYFUNCTION("IFERROR(SPLIT(B571,"" ""),)"),30.0)</f>
        <v>30</v>
      </c>
      <c r="D571" s="3">
        <f>IFERROR(__xludf.DUMMYFUNCTION("""COMPUTED_VALUE"""),40.0)</f>
        <v>40</v>
      </c>
      <c r="E571" s="3">
        <f>IFERROR(__xludf.DUMMYFUNCTION("""COMPUTED_VALUE"""),19.0)</f>
        <v>19</v>
      </c>
      <c r="F571" s="3">
        <f>IFERROR(__xludf.DUMMYFUNCTION("""COMPUTED_VALUE"""),7.0)</f>
        <v>7</v>
      </c>
      <c r="G571" s="3">
        <f>IFERROR(__xludf.DUMMYFUNCTION("""COMPUTED_VALUE"""),9.0)</f>
        <v>9</v>
      </c>
      <c r="H571" s="3"/>
      <c r="I571" s="3">
        <f t="shared" ref="I571:M571" si="571">if(not(isblank(C571)),IFERROR(MATCH(VLOOKUP(C571,$A:$A,1,FALSE),$A:$A,0),),)</f>
        <v>12</v>
      </c>
      <c r="J571" s="3">
        <f t="shared" si="571"/>
        <v>8</v>
      </c>
      <c r="K571" s="3">
        <f t="shared" si="571"/>
        <v>49</v>
      </c>
      <c r="L571" s="3">
        <f t="shared" si="571"/>
        <v>72</v>
      </c>
      <c r="M571" s="3">
        <f t="shared" si="571"/>
        <v>61</v>
      </c>
      <c r="N571" s="3"/>
      <c r="O571" s="3"/>
      <c r="P571" s="3">
        <v>62.0</v>
      </c>
      <c r="Q571" s="3">
        <v>52.0</v>
      </c>
      <c r="R571" s="3">
        <v>99.0</v>
      </c>
      <c r="S571" s="3">
        <v>69.0</v>
      </c>
      <c r="T571" s="3">
        <v>61.0</v>
      </c>
      <c r="U571" s="3"/>
      <c r="V571" s="3"/>
      <c r="W571" s="3"/>
      <c r="X571" s="3"/>
      <c r="Y571" s="3"/>
      <c r="Z571" s="3"/>
      <c r="AA571" s="3"/>
      <c r="AB571" s="3"/>
      <c r="AC571" s="3"/>
      <c r="AD571" s="3">
        <f t="shared" si="3"/>
        <v>72</v>
      </c>
      <c r="AE571" s="3"/>
      <c r="AF571" s="3"/>
      <c r="AG571" s="3"/>
      <c r="AH571" s="3">
        <f t="shared" si="4"/>
        <v>99</v>
      </c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>
      <c r="A572" s="9"/>
      <c r="B572" s="3"/>
      <c r="C572" s="3" t="str">
        <f>IFERROR(__xludf.DUMMYFUNCTION("IFERROR(SPLIT(B572,"" ""),)"),"")</f>
        <v/>
      </c>
      <c r="D572" s="3"/>
      <c r="E572" s="3"/>
      <c r="F572" s="3"/>
      <c r="G572" s="3"/>
      <c r="H572" s="3"/>
      <c r="I572" s="3" t="str">
        <f t="shared" ref="I572:M572" si="572">if(not(isblank(C572)),IFERROR(MATCH(VLOOKUP(C572,$A:$A,1,FALSE),$A:$A,0),),)</f>
        <v/>
      </c>
      <c r="J572" s="3" t="str">
        <f t="shared" si="572"/>
        <v/>
      </c>
      <c r="K572" s="3" t="str">
        <f t="shared" si="572"/>
        <v/>
      </c>
      <c r="L572" s="3" t="str">
        <f t="shared" si="572"/>
        <v/>
      </c>
      <c r="M572" s="3" t="str">
        <f t="shared" si="572"/>
        <v/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 t="str">
        <f t="shared" si="3"/>
        <v/>
      </c>
      <c r="AE572" s="3"/>
      <c r="AF572" s="3"/>
      <c r="AG572" s="3"/>
      <c r="AH572" s="3" t="str">
        <f t="shared" si="4"/>
        <v/>
      </c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>
      <c r="A573" s="9"/>
      <c r="B573" s="4" t="s">
        <v>491</v>
      </c>
      <c r="C573" s="3">
        <f>IFERROR(__xludf.DUMMYFUNCTION("IFERROR(SPLIT(B573,"" ""),)"),55.0)</f>
        <v>55</v>
      </c>
      <c r="D573" s="3">
        <f>IFERROR(__xludf.DUMMYFUNCTION("""COMPUTED_VALUE"""),12.0)</f>
        <v>12</v>
      </c>
      <c r="E573" s="3">
        <f>IFERROR(__xludf.DUMMYFUNCTION("""COMPUTED_VALUE"""),27.0)</f>
        <v>27</v>
      </c>
      <c r="F573" s="3">
        <f>IFERROR(__xludf.DUMMYFUNCTION("""COMPUTED_VALUE"""),80.0)</f>
        <v>80</v>
      </c>
      <c r="G573" s="3">
        <f>IFERROR(__xludf.DUMMYFUNCTION("""COMPUTED_VALUE"""),67.0)</f>
        <v>67</v>
      </c>
      <c r="H573" s="3"/>
      <c r="I573" s="3">
        <f t="shared" ref="I573:M573" si="573">if(not(isblank(C573)),IFERROR(MATCH(VLOOKUP(C573,$A:$A,1,FALSE),$A:$A,0),),)</f>
        <v>19</v>
      </c>
      <c r="J573" s="3">
        <f t="shared" si="573"/>
        <v>60</v>
      </c>
      <c r="K573" s="3">
        <f t="shared" si="573"/>
        <v>94</v>
      </c>
      <c r="L573" s="3">
        <f t="shared" si="573"/>
        <v>27</v>
      </c>
      <c r="M573" s="3">
        <f t="shared" si="573"/>
        <v>73</v>
      </c>
      <c r="N573" s="3"/>
      <c r="O573" s="3"/>
      <c r="P573" s="3">
        <f t="array" ref="P573:T577">TRANSPOSE(I573:M577)</f>
        <v>19</v>
      </c>
      <c r="Q573" s="3">
        <v>4.0</v>
      </c>
      <c r="R573" s="3">
        <v>93.0</v>
      </c>
      <c r="S573" s="3">
        <v>62.0</v>
      </c>
      <c r="T573" s="3">
        <v>58.0</v>
      </c>
      <c r="U573" s="3"/>
      <c r="V573" s="3"/>
      <c r="W573" s="3"/>
      <c r="X573" s="3">
        <f t="array" ref="X573">SUM(IF(I573:M577&gt;$AP$3,C573:G577,))*$AP$4</f>
        <v>62693</v>
      </c>
      <c r="Y573" s="3"/>
      <c r="Z573" s="3"/>
      <c r="AA573" s="3"/>
      <c r="AB573" s="10">
        <f t="array" ref="AB573">SUM(IF(I573:M577&gt;$AS$3,C573:G577,))*$AS$4</f>
        <v>5656</v>
      </c>
      <c r="AC573" s="3"/>
      <c r="AD573" s="3">
        <f t="shared" si="3"/>
        <v>94</v>
      </c>
      <c r="AE573" s="3"/>
      <c r="AF573" s="3"/>
      <c r="AG573" s="3"/>
      <c r="AH573" s="3">
        <f t="shared" si="4"/>
        <v>93</v>
      </c>
      <c r="AI573" s="3"/>
      <c r="AJ573" s="3">
        <f>min(AD573:AH577)</f>
        <v>63</v>
      </c>
      <c r="AK573" s="3"/>
      <c r="AL573" s="3"/>
      <c r="AM573" s="3"/>
      <c r="AN573" s="3"/>
      <c r="AO573" s="3"/>
      <c r="AP573" s="3"/>
      <c r="AQ573" s="3"/>
      <c r="AR573" s="3"/>
      <c r="AS573" s="3"/>
    </row>
    <row r="574">
      <c r="A574" s="9"/>
      <c r="B574" s="4" t="s">
        <v>492</v>
      </c>
      <c r="C574" s="3">
        <f>IFERROR(__xludf.DUMMYFUNCTION("IFERROR(SPLIT(B574,"" ""),)"),42.0)</f>
        <v>42</v>
      </c>
      <c r="D574" s="3">
        <f>IFERROR(__xludf.DUMMYFUNCTION("""COMPUTED_VALUE"""),90.0)</f>
        <v>90</v>
      </c>
      <c r="E574" s="3">
        <f>IFERROR(__xludf.DUMMYFUNCTION("""COMPUTED_VALUE"""),63.0)</f>
        <v>63</v>
      </c>
      <c r="F574" s="3">
        <f>IFERROR(__xludf.DUMMYFUNCTION("""COMPUTED_VALUE"""),10.0)</f>
        <v>10</v>
      </c>
      <c r="G574" s="3">
        <f>IFERROR(__xludf.DUMMYFUNCTION("""COMPUTED_VALUE"""),98.0)</f>
        <v>98</v>
      </c>
      <c r="H574" s="3"/>
      <c r="I574" s="3">
        <f t="shared" ref="I574:M574" si="574">if(not(isblank(C574)),IFERROR(MATCH(VLOOKUP(C574,$A:$A,1,FALSE),$A:$A,0),),)</f>
        <v>4</v>
      </c>
      <c r="J574" s="3">
        <f t="shared" si="574"/>
        <v>18</v>
      </c>
      <c r="K574" s="3">
        <f t="shared" si="574"/>
        <v>56</v>
      </c>
      <c r="L574" s="3">
        <f t="shared" si="574"/>
        <v>47</v>
      </c>
      <c r="M574" s="3">
        <f t="shared" si="574"/>
        <v>64</v>
      </c>
      <c r="N574" s="3"/>
      <c r="O574" s="3"/>
      <c r="P574" s="3">
        <v>60.0</v>
      </c>
      <c r="Q574" s="3">
        <v>18.0</v>
      </c>
      <c r="R574" s="3">
        <v>63.0</v>
      </c>
      <c r="S574" s="3">
        <v>44.0</v>
      </c>
      <c r="T574" s="3">
        <v>53.0</v>
      </c>
      <c r="U574" s="3"/>
      <c r="V574" s="3"/>
      <c r="W574" s="3"/>
      <c r="X574" s="3"/>
      <c r="Y574" s="3"/>
      <c r="Z574" s="3"/>
      <c r="AA574" s="3"/>
      <c r="AB574" s="3"/>
      <c r="AC574" s="3"/>
      <c r="AD574" s="3">
        <f t="shared" si="3"/>
        <v>64</v>
      </c>
      <c r="AE574" s="3"/>
      <c r="AF574" s="3"/>
      <c r="AG574" s="3"/>
      <c r="AH574" s="3">
        <f t="shared" si="4"/>
        <v>63</v>
      </c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>
      <c r="A575" s="9"/>
      <c r="B575" s="4" t="s">
        <v>493</v>
      </c>
      <c r="C575" s="3">
        <f>IFERROR(__xludf.DUMMYFUNCTION("IFERROR(SPLIT(B575,"" ""),)"),74.0)</f>
        <v>74</v>
      </c>
      <c r="D575" s="3">
        <f>IFERROR(__xludf.DUMMYFUNCTION("""COMPUTED_VALUE"""),50.0)</f>
        <v>50</v>
      </c>
      <c r="E575" s="3">
        <f>IFERROR(__xludf.DUMMYFUNCTION("""COMPUTED_VALUE"""),65.0)</f>
        <v>65</v>
      </c>
      <c r="F575" s="3">
        <f>IFERROR(__xludf.DUMMYFUNCTION("""COMPUTED_VALUE"""),18.0)</f>
        <v>18</v>
      </c>
      <c r="G575" s="3">
        <f>IFERROR(__xludf.DUMMYFUNCTION("""COMPUTED_VALUE"""),17.0)</f>
        <v>17</v>
      </c>
      <c r="H575" s="3"/>
      <c r="I575" s="3">
        <f t="shared" ref="I575:M575" si="575">if(not(isblank(C575)),IFERROR(MATCH(VLOOKUP(C575,$A:$A,1,FALSE),$A:$A,0),),)</f>
        <v>93</v>
      </c>
      <c r="J575" s="3">
        <f t="shared" si="575"/>
        <v>63</v>
      </c>
      <c r="K575" s="3">
        <f t="shared" si="575"/>
        <v>52</v>
      </c>
      <c r="L575" s="3">
        <f t="shared" si="575"/>
        <v>59</v>
      </c>
      <c r="M575" s="3">
        <f t="shared" si="575"/>
        <v>43</v>
      </c>
      <c r="N575" s="3"/>
      <c r="O575" s="3"/>
      <c r="P575" s="3">
        <v>94.0</v>
      </c>
      <c r="Q575" s="3">
        <v>56.0</v>
      </c>
      <c r="R575" s="3">
        <v>52.0</v>
      </c>
      <c r="S575" s="3">
        <v>84.0</v>
      </c>
      <c r="T575" s="3">
        <v>17.0</v>
      </c>
      <c r="U575" s="3"/>
      <c r="V575" s="3"/>
      <c r="W575" s="3"/>
      <c r="X575" s="3"/>
      <c r="Y575" s="3"/>
      <c r="Z575" s="3"/>
      <c r="AA575" s="3"/>
      <c r="AB575" s="3"/>
      <c r="AC575" s="3"/>
      <c r="AD575" s="3">
        <f t="shared" si="3"/>
        <v>93</v>
      </c>
      <c r="AE575" s="3"/>
      <c r="AF575" s="3"/>
      <c r="AG575" s="3"/>
      <c r="AH575" s="3">
        <f t="shared" si="4"/>
        <v>94</v>
      </c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>
      <c r="A576" s="9"/>
      <c r="B576" s="4" t="s">
        <v>494</v>
      </c>
      <c r="C576" s="3">
        <f>IFERROR(__xludf.DUMMYFUNCTION("IFERROR(SPLIT(B576,"" ""),)"),79.0)</f>
        <v>79</v>
      </c>
      <c r="D576" s="3">
        <f>IFERROR(__xludf.DUMMYFUNCTION("""COMPUTED_VALUE"""),2.0)</f>
        <v>2</v>
      </c>
      <c r="E576" s="3">
        <f>IFERROR(__xludf.DUMMYFUNCTION("""COMPUTED_VALUE"""),96.0)</f>
        <v>96</v>
      </c>
      <c r="F576" s="3">
        <f>IFERROR(__xludf.DUMMYFUNCTION("""COMPUTED_VALUE"""),25.0)</f>
        <v>25</v>
      </c>
      <c r="G576" s="3">
        <f>IFERROR(__xludf.DUMMYFUNCTION("""COMPUTED_VALUE"""),93.0)</f>
        <v>93</v>
      </c>
      <c r="H576" s="3"/>
      <c r="I576" s="3">
        <f t="shared" ref="I576:M576" si="576">if(not(isblank(C576)),IFERROR(MATCH(VLOOKUP(C576,$A:$A,1,FALSE),$A:$A,0),),)</f>
        <v>62</v>
      </c>
      <c r="J576" s="3">
        <f t="shared" si="576"/>
        <v>44</v>
      </c>
      <c r="K576" s="3">
        <f t="shared" si="576"/>
        <v>84</v>
      </c>
      <c r="L576" s="3">
        <f t="shared" si="576"/>
        <v>20</v>
      </c>
      <c r="M576" s="3">
        <f t="shared" si="576"/>
        <v>16</v>
      </c>
      <c r="N576" s="3"/>
      <c r="O576" s="3"/>
      <c r="P576" s="3">
        <v>27.0</v>
      </c>
      <c r="Q576" s="3">
        <v>47.0</v>
      </c>
      <c r="R576" s="3">
        <v>59.0</v>
      </c>
      <c r="S576" s="3">
        <v>20.0</v>
      </c>
      <c r="T576" s="3">
        <v>86.0</v>
      </c>
      <c r="U576" s="3"/>
      <c r="V576" s="3"/>
      <c r="W576" s="3"/>
      <c r="X576" s="3"/>
      <c r="Y576" s="3"/>
      <c r="Z576" s="3"/>
      <c r="AA576" s="3"/>
      <c r="AB576" s="3"/>
      <c r="AC576" s="3"/>
      <c r="AD576" s="3">
        <f t="shared" si="3"/>
        <v>84</v>
      </c>
      <c r="AE576" s="3"/>
      <c r="AF576" s="3"/>
      <c r="AG576" s="3"/>
      <c r="AH576" s="3">
        <f t="shared" si="4"/>
        <v>86</v>
      </c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>
      <c r="A577" s="9"/>
      <c r="B577" s="4" t="s">
        <v>495</v>
      </c>
      <c r="C577" s="3">
        <f>IFERROR(__xludf.DUMMYFUNCTION("IFERROR(SPLIT(B577,"" ""),)"),24.0)</f>
        <v>24</v>
      </c>
      <c r="D577" s="3">
        <f>IFERROR(__xludf.DUMMYFUNCTION("""COMPUTED_VALUE"""),82.0)</f>
        <v>82</v>
      </c>
      <c r="E577" s="3">
        <f>IFERROR(__xludf.DUMMYFUNCTION("""COMPUTED_VALUE"""),59.0)</f>
        <v>59</v>
      </c>
      <c r="F577" s="3">
        <f>IFERROR(__xludf.DUMMYFUNCTION("""COMPUTED_VALUE"""),56.0)</f>
        <v>56</v>
      </c>
      <c r="G577" s="3">
        <f>IFERROR(__xludf.DUMMYFUNCTION("""COMPUTED_VALUE"""),43.0)</f>
        <v>43</v>
      </c>
      <c r="H577" s="3"/>
      <c r="I577" s="3">
        <f t="shared" ref="I577:M577" si="577">if(not(isblank(C577)),IFERROR(MATCH(VLOOKUP(C577,$A:$A,1,FALSE),$A:$A,0),),)</f>
        <v>58</v>
      </c>
      <c r="J577" s="3">
        <f t="shared" si="577"/>
        <v>53</v>
      </c>
      <c r="K577" s="3">
        <f t="shared" si="577"/>
        <v>17</v>
      </c>
      <c r="L577" s="3">
        <f t="shared" si="577"/>
        <v>86</v>
      </c>
      <c r="M577" s="3">
        <f t="shared" si="577"/>
        <v>69</v>
      </c>
      <c r="N577" s="3"/>
      <c r="O577" s="3"/>
      <c r="P577" s="3">
        <v>73.0</v>
      </c>
      <c r="Q577" s="3">
        <v>64.0</v>
      </c>
      <c r="R577" s="3">
        <v>43.0</v>
      </c>
      <c r="S577" s="3">
        <v>16.0</v>
      </c>
      <c r="T577" s="3">
        <v>69.0</v>
      </c>
      <c r="U577" s="3"/>
      <c r="V577" s="3"/>
      <c r="W577" s="3"/>
      <c r="X577" s="3"/>
      <c r="Y577" s="3"/>
      <c r="Z577" s="3"/>
      <c r="AA577" s="3"/>
      <c r="AB577" s="3"/>
      <c r="AC577" s="3"/>
      <c r="AD577" s="3">
        <f t="shared" si="3"/>
        <v>86</v>
      </c>
      <c r="AE577" s="3"/>
      <c r="AF577" s="3"/>
      <c r="AG577" s="3"/>
      <c r="AH577" s="3">
        <f t="shared" si="4"/>
        <v>73</v>
      </c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>
      <c r="A578" s="9"/>
      <c r="B578" s="3"/>
      <c r="C578" s="3" t="str">
        <f>IFERROR(__xludf.DUMMYFUNCTION("IFERROR(SPLIT(B578,"" ""),)"),"")</f>
        <v/>
      </c>
      <c r="D578" s="3"/>
      <c r="E578" s="3"/>
      <c r="F578" s="3"/>
      <c r="G578" s="3"/>
      <c r="H578" s="3"/>
      <c r="I578" s="3" t="str">
        <f t="shared" ref="I578:M578" si="578">if(not(isblank(C578)),IFERROR(MATCH(VLOOKUP(C578,$A:$A,1,FALSE),$A:$A,0),),)</f>
        <v/>
      </c>
      <c r="J578" s="3" t="str">
        <f t="shared" si="578"/>
        <v/>
      </c>
      <c r="K578" s="3" t="str">
        <f t="shared" si="578"/>
        <v/>
      </c>
      <c r="L578" s="3" t="str">
        <f t="shared" si="578"/>
        <v/>
      </c>
      <c r="M578" s="3" t="str">
        <f t="shared" si="578"/>
        <v/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 t="str">
        <f t="shared" si="3"/>
        <v/>
      </c>
      <c r="AE578" s="3"/>
      <c r="AF578" s="3"/>
      <c r="AG578" s="3"/>
      <c r="AH578" s="3" t="str">
        <f t="shared" si="4"/>
        <v/>
      </c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>
      <c r="A579" s="9"/>
      <c r="B579" s="4" t="s">
        <v>496</v>
      </c>
      <c r="C579" s="3">
        <f>IFERROR(__xludf.DUMMYFUNCTION("IFERROR(SPLIT(B579,"" ""),)"),7.0)</f>
        <v>7</v>
      </c>
      <c r="D579" s="3">
        <f>IFERROR(__xludf.DUMMYFUNCTION("""COMPUTED_VALUE"""),42.0)</f>
        <v>42</v>
      </c>
      <c r="E579" s="3">
        <f>IFERROR(__xludf.DUMMYFUNCTION("""COMPUTED_VALUE"""),31.0)</f>
        <v>31</v>
      </c>
      <c r="F579" s="3">
        <f>IFERROR(__xludf.DUMMYFUNCTION("""COMPUTED_VALUE"""),49.0)</f>
        <v>49</v>
      </c>
      <c r="G579" s="3">
        <f>IFERROR(__xludf.DUMMYFUNCTION("""COMPUTED_VALUE"""),52.0)</f>
        <v>52</v>
      </c>
      <c r="H579" s="3"/>
      <c r="I579" s="3">
        <f t="shared" ref="I579:M579" si="579">if(not(isblank(C579)),IFERROR(MATCH(VLOOKUP(C579,$A:$A,1,FALSE),$A:$A,0),),)</f>
        <v>72</v>
      </c>
      <c r="J579" s="3">
        <f t="shared" si="579"/>
        <v>4</v>
      </c>
      <c r="K579" s="3">
        <f t="shared" si="579"/>
        <v>55</v>
      </c>
      <c r="L579" s="3">
        <f t="shared" si="579"/>
        <v>81</v>
      </c>
      <c r="M579" s="3">
        <f t="shared" si="579"/>
        <v>39</v>
      </c>
      <c r="N579" s="3"/>
      <c r="O579" s="3"/>
      <c r="P579" s="3">
        <f t="array" ref="P579:T583">TRANSPOSE(I579:M583)</f>
        <v>72</v>
      </c>
      <c r="Q579" s="3">
        <v>17.0</v>
      </c>
      <c r="R579" s="3">
        <v>102.0</v>
      </c>
      <c r="S579" s="3">
        <v>52.0</v>
      </c>
      <c r="T579" s="3">
        <v>96.0</v>
      </c>
      <c r="U579" s="3"/>
      <c r="V579" s="3"/>
      <c r="W579" s="3"/>
      <c r="X579" s="3">
        <f t="array" ref="X579">SUM(IF(I579:M583&gt;$AP$3,C579:G583,))*$AP$4</f>
        <v>57439</v>
      </c>
      <c r="Y579" s="3"/>
      <c r="Z579" s="3"/>
      <c r="AA579" s="3"/>
      <c r="AB579" s="10">
        <f t="array" ref="AB579">SUM(IF(I579:M583&gt;$AS$3,C579:G583,))*$AS$4</f>
        <v>15120</v>
      </c>
      <c r="AC579" s="3"/>
      <c r="AD579" s="3">
        <f t="shared" si="3"/>
        <v>81</v>
      </c>
      <c r="AE579" s="3"/>
      <c r="AF579" s="3"/>
      <c r="AG579" s="3"/>
      <c r="AH579" s="3">
        <f t="shared" si="4"/>
        <v>102</v>
      </c>
      <c r="AI579" s="3"/>
      <c r="AJ579" s="3">
        <f>min(AD579:AH583)</f>
        <v>63</v>
      </c>
      <c r="AK579" s="3"/>
      <c r="AL579" s="3"/>
      <c r="AM579" s="3"/>
      <c r="AN579" s="3"/>
      <c r="AO579" s="3"/>
      <c r="AP579" s="3"/>
      <c r="AQ579" s="3"/>
      <c r="AR579" s="3"/>
      <c r="AS579" s="3"/>
    </row>
    <row r="580">
      <c r="A580" s="9"/>
      <c r="B580" s="4" t="s">
        <v>497</v>
      </c>
      <c r="C580" s="3">
        <f>IFERROR(__xludf.DUMMYFUNCTION("IFERROR(SPLIT(B580,"" ""),)"),59.0)</f>
        <v>59</v>
      </c>
      <c r="D580" s="3">
        <f>IFERROR(__xludf.DUMMYFUNCTION("""COMPUTED_VALUE"""),50.0)</f>
        <v>50</v>
      </c>
      <c r="E580" s="3">
        <f>IFERROR(__xludf.DUMMYFUNCTION("""COMPUTED_VALUE"""),3.0)</f>
        <v>3</v>
      </c>
      <c r="F580" s="3">
        <f>IFERROR(__xludf.DUMMYFUNCTION("""COMPUTED_VALUE"""),28.0)</f>
        <v>28</v>
      </c>
      <c r="G580" s="3">
        <f>IFERROR(__xludf.DUMMYFUNCTION("""COMPUTED_VALUE"""),58.0)</f>
        <v>58</v>
      </c>
      <c r="H580" s="3"/>
      <c r="I580" s="3">
        <f t="shared" ref="I580:M580" si="580">if(not(isblank(C580)),IFERROR(MATCH(VLOOKUP(C580,$A:$A,1,FALSE),$A:$A,0),),)</f>
        <v>17</v>
      </c>
      <c r="J580" s="3">
        <f t="shared" si="580"/>
        <v>63</v>
      </c>
      <c r="K580" s="3">
        <f t="shared" si="580"/>
        <v>50</v>
      </c>
      <c r="L580" s="3">
        <f t="shared" si="580"/>
        <v>75</v>
      </c>
      <c r="M580" s="3">
        <f t="shared" si="580"/>
        <v>37</v>
      </c>
      <c r="N580" s="3"/>
      <c r="O580" s="3"/>
      <c r="P580" s="3">
        <v>4.0</v>
      </c>
      <c r="Q580" s="3">
        <v>63.0</v>
      </c>
      <c r="R580" s="3">
        <v>19.0</v>
      </c>
      <c r="S580" s="3">
        <v>33.0</v>
      </c>
      <c r="T580" s="3">
        <v>49.0</v>
      </c>
      <c r="U580" s="3"/>
      <c r="V580" s="3"/>
      <c r="W580" s="3"/>
      <c r="X580" s="3"/>
      <c r="Y580" s="3"/>
      <c r="Z580" s="3"/>
      <c r="AA580" s="3"/>
      <c r="AB580" s="3"/>
      <c r="AC580" s="3"/>
      <c r="AD580" s="3">
        <f t="shared" si="3"/>
        <v>75</v>
      </c>
      <c r="AE580" s="3"/>
      <c r="AF580" s="3"/>
      <c r="AG580" s="3"/>
      <c r="AH580" s="3">
        <f t="shared" si="4"/>
        <v>63</v>
      </c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>
      <c r="A581" s="9"/>
      <c r="B581" s="4" t="s">
        <v>498</v>
      </c>
      <c r="C581" s="3">
        <f>IFERROR(__xludf.DUMMYFUNCTION("IFERROR(SPLIT(B581,"" ""),)"),11.0)</f>
        <v>11</v>
      </c>
      <c r="D581" s="3">
        <f>IFERROR(__xludf.DUMMYFUNCTION("""COMPUTED_VALUE"""),55.0)</f>
        <v>55</v>
      </c>
      <c r="E581" s="3">
        <f>IFERROR(__xludf.DUMMYFUNCTION("""COMPUTED_VALUE"""),75.0)</f>
        <v>75</v>
      </c>
      <c r="F581" s="3">
        <f>IFERROR(__xludf.DUMMYFUNCTION("""COMPUTED_VALUE"""),91.0)</f>
        <v>91</v>
      </c>
      <c r="G581" s="3">
        <f>IFERROR(__xludf.DUMMYFUNCTION("""COMPUTED_VALUE"""),60.0)</f>
        <v>60</v>
      </c>
      <c r="H581" s="3"/>
      <c r="I581" s="3">
        <f t="shared" ref="I581:M581" si="581">if(not(isblank(C581)),IFERROR(MATCH(VLOOKUP(C581,$A:$A,1,FALSE),$A:$A,0),),)</f>
        <v>102</v>
      </c>
      <c r="J581" s="3">
        <f t="shared" si="581"/>
        <v>19</v>
      </c>
      <c r="K581" s="3">
        <f t="shared" si="581"/>
        <v>98</v>
      </c>
      <c r="L581" s="3">
        <f t="shared" si="581"/>
        <v>57</v>
      </c>
      <c r="M581" s="3">
        <f t="shared" si="581"/>
        <v>99</v>
      </c>
      <c r="N581" s="3"/>
      <c r="O581" s="3"/>
      <c r="P581" s="3">
        <v>55.0</v>
      </c>
      <c r="Q581" s="3">
        <v>50.0</v>
      </c>
      <c r="R581" s="3">
        <v>98.0</v>
      </c>
      <c r="S581" s="3">
        <v>14.0</v>
      </c>
      <c r="T581" s="3">
        <v>51.0</v>
      </c>
      <c r="U581" s="3"/>
      <c r="V581" s="3"/>
      <c r="W581" s="3"/>
      <c r="X581" s="3"/>
      <c r="Y581" s="3"/>
      <c r="Z581" s="3"/>
      <c r="AA581" s="3"/>
      <c r="AB581" s="3"/>
      <c r="AC581" s="3"/>
      <c r="AD581" s="3">
        <f t="shared" si="3"/>
        <v>102</v>
      </c>
      <c r="AE581" s="3"/>
      <c r="AF581" s="3"/>
      <c r="AG581" s="3"/>
      <c r="AH581" s="3">
        <f t="shared" si="4"/>
        <v>98</v>
      </c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>
      <c r="A582" s="9"/>
      <c r="B582" s="4" t="s">
        <v>499</v>
      </c>
      <c r="C582" s="3">
        <f>IFERROR(__xludf.DUMMYFUNCTION("IFERROR(SPLIT(B582,"" ""),)"),65.0)</f>
        <v>65</v>
      </c>
      <c r="D582" s="3">
        <f>IFERROR(__xludf.DUMMYFUNCTION("""COMPUTED_VALUE"""),76.0)</f>
        <v>76</v>
      </c>
      <c r="E582" s="3">
        <f>IFERROR(__xludf.DUMMYFUNCTION("""COMPUTED_VALUE"""),1.0)</f>
        <v>1</v>
      </c>
      <c r="F582" s="3">
        <f>IFERROR(__xludf.DUMMYFUNCTION("""COMPUTED_VALUE"""),38.0)</f>
        <v>38</v>
      </c>
      <c r="G582" s="3">
        <f>IFERROR(__xludf.DUMMYFUNCTION("""COMPUTED_VALUE"""),23.0)</f>
        <v>23</v>
      </c>
      <c r="H582" s="3"/>
      <c r="I582" s="3">
        <f t="shared" ref="I582:M582" si="582">if(not(isblank(C582)),IFERROR(MATCH(VLOOKUP(C582,$A:$A,1,FALSE),$A:$A,0),),)</f>
        <v>52</v>
      </c>
      <c r="J582" s="3">
        <f t="shared" si="582"/>
        <v>33</v>
      </c>
      <c r="K582" s="3">
        <f t="shared" si="582"/>
        <v>14</v>
      </c>
      <c r="L582" s="3">
        <f t="shared" si="582"/>
        <v>89</v>
      </c>
      <c r="M582" s="3">
        <f t="shared" si="582"/>
        <v>28</v>
      </c>
      <c r="N582" s="3"/>
      <c r="O582" s="3"/>
      <c r="P582" s="3">
        <v>81.0</v>
      </c>
      <c r="Q582" s="3">
        <v>75.0</v>
      </c>
      <c r="R582" s="3">
        <v>57.0</v>
      </c>
      <c r="S582" s="3">
        <v>89.0</v>
      </c>
      <c r="T582" s="3">
        <v>40.0</v>
      </c>
      <c r="U582" s="3"/>
      <c r="V582" s="3"/>
      <c r="W582" s="3"/>
      <c r="X582" s="3"/>
      <c r="Y582" s="3"/>
      <c r="Z582" s="3"/>
      <c r="AA582" s="3"/>
      <c r="AB582" s="3"/>
      <c r="AC582" s="3"/>
      <c r="AD582" s="3">
        <f t="shared" si="3"/>
        <v>89</v>
      </c>
      <c r="AE582" s="3"/>
      <c r="AF582" s="3"/>
      <c r="AG582" s="3"/>
      <c r="AH582" s="3">
        <f t="shared" si="4"/>
        <v>89</v>
      </c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>
      <c r="A583" s="9"/>
      <c r="B583" s="4" t="s">
        <v>500</v>
      </c>
      <c r="C583" s="3">
        <f>IFERROR(__xludf.DUMMYFUNCTION("IFERROR(SPLIT(B583,"" ""),)"),86.0)</f>
        <v>86</v>
      </c>
      <c r="D583" s="3">
        <f>IFERROR(__xludf.DUMMYFUNCTION("""COMPUTED_VALUE"""),19.0)</f>
        <v>19</v>
      </c>
      <c r="E583" s="3">
        <f>IFERROR(__xludf.DUMMYFUNCTION("""COMPUTED_VALUE"""),64.0)</f>
        <v>64</v>
      </c>
      <c r="F583" s="3">
        <f>IFERROR(__xludf.DUMMYFUNCTION("""COMPUTED_VALUE"""),22.0)</f>
        <v>22</v>
      </c>
      <c r="G583" s="3">
        <f>IFERROR(__xludf.DUMMYFUNCTION("""COMPUTED_VALUE"""),80.0)</f>
        <v>80</v>
      </c>
      <c r="H583" s="3"/>
      <c r="I583" s="3">
        <f t="shared" ref="I583:M583" si="583">if(not(isblank(C583)),IFERROR(MATCH(VLOOKUP(C583,$A:$A,1,FALSE),$A:$A,0),),)</f>
        <v>96</v>
      </c>
      <c r="J583" s="3">
        <f t="shared" si="583"/>
        <v>49</v>
      </c>
      <c r="K583" s="3">
        <f t="shared" si="583"/>
        <v>51</v>
      </c>
      <c r="L583" s="3">
        <f t="shared" si="583"/>
        <v>40</v>
      </c>
      <c r="M583" s="3">
        <f t="shared" si="583"/>
        <v>27</v>
      </c>
      <c r="N583" s="3"/>
      <c r="O583" s="3"/>
      <c r="P583" s="3">
        <v>39.0</v>
      </c>
      <c r="Q583" s="3">
        <v>37.0</v>
      </c>
      <c r="R583" s="3">
        <v>99.0</v>
      </c>
      <c r="S583" s="3">
        <v>28.0</v>
      </c>
      <c r="T583" s="3">
        <v>27.0</v>
      </c>
      <c r="U583" s="3"/>
      <c r="V583" s="3"/>
      <c r="W583" s="3"/>
      <c r="X583" s="3"/>
      <c r="Y583" s="3"/>
      <c r="Z583" s="3"/>
      <c r="AA583" s="3"/>
      <c r="AB583" s="3"/>
      <c r="AC583" s="3"/>
      <c r="AD583" s="3">
        <f t="shared" si="3"/>
        <v>96</v>
      </c>
      <c r="AE583" s="3"/>
      <c r="AF583" s="3"/>
      <c r="AG583" s="3"/>
      <c r="AH583" s="3">
        <f t="shared" si="4"/>
        <v>99</v>
      </c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>
      <c r="A584" s="9"/>
      <c r="B584" s="3"/>
      <c r="C584" s="3" t="str">
        <f>IFERROR(__xludf.DUMMYFUNCTION("IFERROR(SPLIT(B584,"" ""),)"),"")</f>
        <v/>
      </c>
      <c r="D584" s="3"/>
      <c r="E584" s="3"/>
      <c r="F584" s="3"/>
      <c r="G584" s="3"/>
      <c r="H584" s="3"/>
      <c r="I584" s="3" t="str">
        <f t="shared" ref="I584:M584" si="584">if(not(isblank(C584)),IFERROR(MATCH(VLOOKUP(C584,$A:$A,1,FALSE),$A:$A,0),),)</f>
        <v/>
      </c>
      <c r="J584" s="3" t="str">
        <f t="shared" si="584"/>
        <v/>
      </c>
      <c r="K584" s="3" t="str">
        <f t="shared" si="584"/>
        <v/>
      </c>
      <c r="L584" s="3" t="str">
        <f t="shared" si="584"/>
        <v/>
      </c>
      <c r="M584" s="3" t="str">
        <f t="shared" si="584"/>
        <v/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 t="str">
        <f t="shared" si="3"/>
        <v/>
      </c>
      <c r="AE584" s="3"/>
      <c r="AF584" s="3"/>
      <c r="AG584" s="3"/>
      <c r="AH584" s="3" t="str">
        <f t="shared" si="4"/>
        <v/>
      </c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>
      <c r="A585" s="9"/>
      <c r="B585" s="4" t="s">
        <v>501</v>
      </c>
      <c r="C585" s="3">
        <f>IFERROR(__xludf.DUMMYFUNCTION("IFERROR(SPLIT(B585,"" ""),)"),73.0)</f>
        <v>73</v>
      </c>
      <c r="D585" s="3">
        <f>IFERROR(__xludf.DUMMYFUNCTION("""COMPUTED_VALUE"""),81.0)</f>
        <v>81</v>
      </c>
      <c r="E585" s="3">
        <f>IFERROR(__xludf.DUMMYFUNCTION("""COMPUTED_VALUE"""),41.0)</f>
        <v>41</v>
      </c>
      <c r="F585" s="3">
        <f>IFERROR(__xludf.DUMMYFUNCTION("""COMPUTED_VALUE"""),54.0)</f>
        <v>54</v>
      </c>
      <c r="G585" s="3">
        <f>IFERROR(__xludf.DUMMYFUNCTION("""COMPUTED_VALUE"""),92.0)</f>
        <v>92</v>
      </c>
      <c r="H585" s="3"/>
      <c r="I585" s="3">
        <f t="shared" ref="I585:M585" si="585">if(not(isblank(C585)),IFERROR(MATCH(VLOOKUP(C585,$A:$A,1,FALSE),$A:$A,0),),)</f>
        <v>3</v>
      </c>
      <c r="J585" s="3">
        <f t="shared" si="585"/>
        <v>80</v>
      </c>
      <c r="K585" s="3">
        <f t="shared" si="585"/>
        <v>25</v>
      </c>
      <c r="L585" s="3">
        <f t="shared" si="585"/>
        <v>68</v>
      </c>
      <c r="M585" s="3">
        <f t="shared" si="585"/>
        <v>10</v>
      </c>
      <c r="N585" s="3"/>
      <c r="O585" s="3"/>
      <c r="P585" s="3">
        <f t="array" ref="P585:T589">TRANSPOSE(I585:M589)</f>
        <v>3</v>
      </c>
      <c r="Q585" s="3">
        <v>92.0</v>
      </c>
      <c r="R585" s="3">
        <v>76.0</v>
      </c>
      <c r="S585" s="3">
        <v>15.0</v>
      </c>
      <c r="T585" s="3">
        <v>22.0</v>
      </c>
      <c r="U585" s="3"/>
      <c r="V585" s="3"/>
      <c r="W585" s="3"/>
      <c r="X585" s="3">
        <f t="array" ref="X585">SUM(IF(I585:M589&gt;$AP$3,C585:G589,))*$AP$4</f>
        <v>62977</v>
      </c>
      <c r="Y585" s="3"/>
      <c r="Z585" s="3"/>
      <c r="AA585" s="3"/>
      <c r="AB585" s="10">
        <f t="array" ref="AB585">SUM(IF(I585:M589&gt;$AS$3,C585:G589,))*$AS$4</f>
        <v>15456</v>
      </c>
      <c r="AC585" s="3"/>
      <c r="AD585" s="3">
        <f t="shared" si="3"/>
        <v>80</v>
      </c>
      <c r="AE585" s="3"/>
      <c r="AF585" s="3"/>
      <c r="AG585" s="3"/>
      <c r="AH585" s="3">
        <f t="shared" si="4"/>
        <v>92</v>
      </c>
      <c r="AI585" s="3"/>
      <c r="AJ585" s="3">
        <f>min(AD585:AH589)</f>
        <v>74</v>
      </c>
      <c r="AK585" s="3"/>
      <c r="AL585" s="3"/>
      <c r="AM585" s="3"/>
      <c r="AN585" s="3"/>
      <c r="AO585" s="3"/>
      <c r="AP585" s="3"/>
      <c r="AQ585" s="3"/>
      <c r="AR585" s="3"/>
      <c r="AS585" s="3"/>
    </row>
    <row r="586">
      <c r="A586" s="9"/>
      <c r="B586" s="4" t="s">
        <v>502</v>
      </c>
      <c r="C586" s="3">
        <f>IFERROR(__xludf.DUMMYFUNCTION("IFERROR(SPLIT(B586,"" ""),)"),70.0)</f>
        <v>70</v>
      </c>
      <c r="D586" s="3">
        <f>IFERROR(__xludf.DUMMYFUNCTION("""COMPUTED_VALUE"""),39.0)</f>
        <v>39</v>
      </c>
      <c r="E586" s="3">
        <f>IFERROR(__xludf.DUMMYFUNCTION("""COMPUTED_VALUE"""),66.0)</f>
        <v>66</v>
      </c>
      <c r="F586" s="3">
        <f>IFERROR(__xludf.DUMMYFUNCTION("""COMPUTED_VALUE"""),38.0)</f>
        <v>38</v>
      </c>
      <c r="G586" s="3">
        <f>IFERROR(__xludf.DUMMYFUNCTION("""COMPUTED_VALUE"""),27.0)</f>
        <v>27</v>
      </c>
      <c r="H586" s="3"/>
      <c r="I586" s="3">
        <f t="shared" ref="I586:M586" si="586">if(not(isblank(C586)),IFERROR(MATCH(VLOOKUP(C586,$A:$A,1,FALSE),$A:$A,0),),)</f>
        <v>92</v>
      </c>
      <c r="J586" s="3">
        <f t="shared" si="586"/>
        <v>41</v>
      </c>
      <c r="K586" s="3">
        <f t="shared" si="586"/>
        <v>88</v>
      </c>
      <c r="L586" s="3">
        <f t="shared" si="586"/>
        <v>89</v>
      </c>
      <c r="M586" s="3">
        <f t="shared" si="586"/>
        <v>94</v>
      </c>
      <c r="N586" s="3"/>
      <c r="O586" s="3"/>
      <c r="P586" s="3">
        <v>80.0</v>
      </c>
      <c r="Q586" s="3">
        <v>41.0</v>
      </c>
      <c r="R586" s="3">
        <v>100.0</v>
      </c>
      <c r="S586" s="3">
        <v>60.0</v>
      </c>
      <c r="T586" s="3">
        <v>79.0</v>
      </c>
      <c r="U586" s="3"/>
      <c r="V586" s="3"/>
      <c r="W586" s="3"/>
      <c r="X586" s="3"/>
      <c r="Y586" s="3"/>
      <c r="Z586" s="3"/>
      <c r="AA586" s="3"/>
      <c r="AB586" s="3"/>
      <c r="AC586" s="3"/>
      <c r="AD586" s="3">
        <f t="shared" si="3"/>
        <v>94</v>
      </c>
      <c r="AE586" s="3"/>
      <c r="AF586" s="3"/>
      <c r="AG586" s="3"/>
      <c r="AH586" s="3">
        <f t="shared" si="4"/>
        <v>100</v>
      </c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>
      <c r="A587" s="9"/>
      <c r="B587" s="4" t="s">
        <v>503</v>
      </c>
      <c r="C587" s="3">
        <f>IFERROR(__xludf.DUMMYFUNCTION("IFERROR(SPLIT(B587,"" ""),)"),89.0)</f>
        <v>89</v>
      </c>
      <c r="D587" s="3">
        <f>IFERROR(__xludf.DUMMYFUNCTION("""COMPUTED_VALUE"""),15.0)</f>
        <v>15</v>
      </c>
      <c r="E587" s="3">
        <f>IFERROR(__xludf.DUMMYFUNCTION("""COMPUTED_VALUE"""),80.0)</f>
        <v>80</v>
      </c>
      <c r="F587" s="3">
        <f>IFERROR(__xludf.DUMMYFUNCTION("""COMPUTED_VALUE"""),22.0)</f>
        <v>22</v>
      </c>
      <c r="G587" s="3">
        <f>IFERROR(__xludf.DUMMYFUNCTION("""COMPUTED_VALUE"""),87.0)</f>
        <v>87</v>
      </c>
      <c r="H587" s="3"/>
      <c r="I587" s="3">
        <f t="shared" ref="I587:M587" si="587">if(not(isblank(C587)),IFERROR(MATCH(VLOOKUP(C587,$A:$A,1,FALSE),$A:$A,0),),)</f>
        <v>76</v>
      </c>
      <c r="J587" s="3">
        <f t="shared" si="587"/>
        <v>100</v>
      </c>
      <c r="K587" s="3">
        <f t="shared" si="587"/>
        <v>27</v>
      </c>
      <c r="L587" s="3">
        <f t="shared" si="587"/>
        <v>40</v>
      </c>
      <c r="M587" s="3">
        <f t="shared" si="587"/>
        <v>71</v>
      </c>
      <c r="N587" s="3"/>
      <c r="O587" s="3"/>
      <c r="P587" s="3">
        <v>25.0</v>
      </c>
      <c r="Q587" s="3">
        <v>88.0</v>
      </c>
      <c r="R587" s="3">
        <v>27.0</v>
      </c>
      <c r="S587" s="3">
        <v>74.0</v>
      </c>
      <c r="T587" s="3">
        <v>49.0</v>
      </c>
      <c r="U587" s="3"/>
      <c r="V587" s="3"/>
      <c r="W587" s="3"/>
      <c r="X587" s="3"/>
      <c r="Y587" s="3"/>
      <c r="Z587" s="3"/>
      <c r="AA587" s="3"/>
      <c r="AB587" s="3"/>
      <c r="AC587" s="3"/>
      <c r="AD587" s="3">
        <f t="shared" si="3"/>
        <v>100</v>
      </c>
      <c r="AE587" s="3"/>
      <c r="AF587" s="3"/>
      <c r="AG587" s="3"/>
      <c r="AH587" s="3">
        <f t="shared" si="4"/>
        <v>88</v>
      </c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>
      <c r="A588" s="9"/>
      <c r="B588" s="4" t="s">
        <v>504</v>
      </c>
      <c r="C588" s="3">
        <f>IFERROR(__xludf.DUMMYFUNCTION("IFERROR(SPLIT(B588,"" ""),)"),36.0)</f>
        <v>36</v>
      </c>
      <c r="D588" s="3">
        <f>IFERROR(__xludf.DUMMYFUNCTION("""COMPUTED_VALUE"""),12.0)</f>
        <v>12</v>
      </c>
      <c r="E588" s="3">
        <f>IFERROR(__xludf.DUMMYFUNCTION("""COMPUTED_VALUE"""),48.0)</f>
        <v>48</v>
      </c>
      <c r="F588" s="3">
        <f>IFERROR(__xludf.DUMMYFUNCTION("""COMPUTED_VALUE"""),93.0)</f>
        <v>93</v>
      </c>
      <c r="G588" s="3">
        <f>IFERROR(__xludf.DUMMYFUNCTION("""COMPUTED_VALUE"""),26.0)</f>
        <v>26</v>
      </c>
      <c r="H588" s="3"/>
      <c r="I588" s="3">
        <f t="shared" ref="I588:M588" si="588">if(not(isblank(C588)),IFERROR(MATCH(VLOOKUP(C588,$A:$A,1,FALSE),$A:$A,0),),)</f>
        <v>15</v>
      </c>
      <c r="J588" s="3">
        <f t="shared" si="588"/>
        <v>60</v>
      </c>
      <c r="K588" s="3">
        <f t="shared" si="588"/>
        <v>74</v>
      </c>
      <c r="L588" s="3">
        <f t="shared" si="588"/>
        <v>16</v>
      </c>
      <c r="M588" s="3">
        <f t="shared" si="588"/>
        <v>45</v>
      </c>
      <c r="N588" s="3"/>
      <c r="O588" s="3"/>
      <c r="P588" s="3">
        <v>68.0</v>
      </c>
      <c r="Q588" s="3">
        <v>89.0</v>
      </c>
      <c r="R588" s="3">
        <v>40.0</v>
      </c>
      <c r="S588" s="3">
        <v>16.0</v>
      </c>
      <c r="T588" s="3">
        <v>99.0</v>
      </c>
      <c r="U588" s="3"/>
      <c r="V588" s="3"/>
      <c r="W588" s="3"/>
      <c r="X588" s="3"/>
      <c r="Y588" s="3"/>
      <c r="Z588" s="3"/>
      <c r="AA588" s="3"/>
      <c r="AB588" s="3"/>
      <c r="AC588" s="3"/>
      <c r="AD588" s="3">
        <f t="shared" si="3"/>
        <v>74</v>
      </c>
      <c r="AE588" s="3"/>
      <c r="AF588" s="3"/>
      <c r="AG588" s="3"/>
      <c r="AH588" s="3">
        <f t="shared" si="4"/>
        <v>99</v>
      </c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>
      <c r="A589" s="9"/>
      <c r="B589" s="4" t="s">
        <v>505</v>
      </c>
      <c r="C589" s="3">
        <f>IFERROR(__xludf.DUMMYFUNCTION("IFERROR(SPLIT(B589,"" ""),)"),44.0)</f>
        <v>44</v>
      </c>
      <c r="D589" s="3">
        <f>IFERROR(__xludf.DUMMYFUNCTION("""COMPUTED_VALUE"""),85.0)</f>
        <v>85</v>
      </c>
      <c r="E589" s="3">
        <f>IFERROR(__xludf.DUMMYFUNCTION("""COMPUTED_VALUE"""),19.0)</f>
        <v>19</v>
      </c>
      <c r="F589" s="3">
        <f>IFERROR(__xludf.DUMMYFUNCTION("""COMPUTED_VALUE"""),60.0)</f>
        <v>60</v>
      </c>
      <c r="G589" s="3">
        <f>IFERROR(__xludf.DUMMYFUNCTION("""COMPUTED_VALUE"""),49.0)</f>
        <v>49</v>
      </c>
      <c r="H589" s="3"/>
      <c r="I589" s="3">
        <f t="shared" ref="I589:M589" si="589">if(not(isblank(C589)),IFERROR(MATCH(VLOOKUP(C589,$A:$A,1,FALSE),$A:$A,0),),)</f>
        <v>22</v>
      </c>
      <c r="J589" s="3">
        <f t="shared" si="589"/>
        <v>79</v>
      </c>
      <c r="K589" s="3">
        <f t="shared" si="589"/>
        <v>49</v>
      </c>
      <c r="L589" s="3">
        <f t="shared" si="589"/>
        <v>99</v>
      </c>
      <c r="M589" s="3">
        <f t="shared" si="589"/>
        <v>81</v>
      </c>
      <c r="N589" s="3"/>
      <c r="O589" s="3"/>
      <c r="P589" s="3">
        <v>10.0</v>
      </c>
      <c r="Q589" s="3">
        <v>94.0</v>
      </c>
      <c r="R589" s="3">
        <v>71.0</v>
      </c>
      <c r="S589" s="3">
        <v>45.0</v>
      </c>
      <c r="T589" s="3">
        <v>81.0</v>
      </c>
      <c r="U589" s="3"/>
      <c r="V589" s="3"/>
      <c r="W589" s="3"/>
      <c r="X589" s="3"/>
      <c r="Y589" s="3"/>
      <c r="Z589" s="3"/>
      <c r="AA589" s="3"/>
      <c r="AB589" s="3"/>
      <c r="AC589" s="3"/>
      <c r="AD589" s="3">
        <f t="shared" si="3"/>
        <v>99</v>
      </c>
      <c r="AE589" s="3"/>
      <c r="AF589" s="3"/>
      <c r="AG589" s="3"/>
      <c r="AH589" s="3">
        <f t="shared" si="4"/>
        <v>94</v>
      </c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>
      <c r="A590" s="9"/>
      <c r="B590" s="3"/>
      <c r="C590" s="3" t="str">
        <f>IFERROR(__xludf.DUMMYFUNCTION("IFERROR(SPLIT(B590,"" ""),)"),"")</f>
        <v/>
      </c>
      <c r="D590" s="3"/>
      <c r="E590" s="3"/>
      <c r="F590" s="3"/>
      <c r="G590" s="3"/>
      <c r="H590" s="3"/>
      <c r="I590" s="3" t="str">
        <f t="shared" ref="I590:M590" si="590">if(not(isblank(C590)),IFERROR(MATCH(VLOOKUP(C590,$A:$A,1,FALSE),$A:$A,0),),)</f>
        <v/>
      </c>
      <c r="J590" s="3" t="str">
        <f t="shared" si="590"/>
        <v/>
      </c>
      <c r="K590" s="3" t="str">
        <f t="shared" si="590"/>
        <v/>
      </c>
      <c r="L590" s="3" t="str">
        <f t="shared" si="590"/>
        <v/>
      </c>
      <c r="M590" s="3" t="str">
        <f t="shared" si="590"/>
        <v/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 t="str">
        <f t="shared" si="3"/>
        <v/>
      </c>
      <c r="AE590" s="3"/>
      <c r="AF590" s="3"/>
      <c r="AG590" s="3"/>
      <c r="AH590" s="3" t="str">
        <f t="shared" si="4"/>
        <v/>
      </c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>
      <c r="A591" s="9"/>
      <c r="B591" s="4" t="s">
        <v>506</v>
      </c>
      <c r="C591" s="3">
        <f>IFERROR(__xludf.DUMMYFUNCTION("IFERROR(SPLIT(B591,"" ""),)"),8.0)</f>
        <v>8</v>
      </c>
      <c r="D591" s="3">
        <f>IFERROR(__xludf.DUMMYFUNCTION("""COMPUTED_VALUE"""),28.0)</f>
        <v>28</v>
      </c>
      <c r="E591" s="3">
        <f>IFERROR(__xludf.DUMMYFUNCTION("""COMPUTED_VALUE"""),76.0)</f>
        <v>76</v>
      </c>
      <c r="F591" s="3">
        <f>IFERROR(__xludf.DUMMYFUNCTION("""COMPUTED_VALUE"""),19.0)</f>
        <v>19</v>
      </c>
      <c r="G591" s="3">
        <f>IFERROR(__xludf.DUMMYFUNCTION("""COMPUTED_VALUE"""),5.0)</f>
        <v>5</v>
      </c>
      <c r="H591" s="3"/>
      <c r="I591" s="3">
        <f t="shared" ref="I591:M591" si="591">if(not(isblank(C591)),IFERROR(MATCH(VLOOKUP(C591,$A:$A,1,FALSE),$A:$A,0),),)</f>
        <v>34</v>
      </c>
      <c r="J591" s="3">
        <f t="shared" si="591"/>
        <v>75</v>
      </c>
      <c r="K591" s="3">
        <f t="shared" si="591"/>
        <v>33</v>
      </c>
      <c r="L591" s="3">
        <f t="shared" si="591"/>
        <v>49</v>
      </c>
      <c r="M591" s="3">
        <f t="shared" si="591"/>
        <v>38</v>
      </c>
      <c r="N591" s="3"/>
      <c r="O591" s="3"/>
      <c r="P591" s="3">
        <f t="array" ref="P591:T595">TRANSPOSE(I591:M595)</f>
        <v>34</v>
      </c>
      <c r="Q591" s="3">
        <v>96.0</v>
      </c>
      <c r="R591" s="3">
        <v>27.0</v>
      </c>
      <c r="S591" s="3">
        <v>11.0</v>
      </c>
      <c r="T591" s="3">
        <v>51.0</v>
      </c>
      <c r="U591" s="3"/>
      <c r="V591" s="3"/>
      <c r="W591" s="3"/>
      <c r="X591" s="3">
        <f t="array" ref="X591">SUM(IF(I591:M595&gt;$AP$3,C591:G595,))*$AP$4</f>
        <v>59498</v>
      </c>
      <c r="Y591" s="3"/>
      <c r="Z591" s="3"/>
      <c r="AA591" s="3"/>
      <c r="AB591" s="10">
        <f t="array" ref="AB591">SUM(IF(I591:M595&gt;$AS$3,C591:G595,))*$AS$4</f>
        <v>4816</v>
      </c>
      <c r="AC591" s="3"/>
      <c r="AD591" s="3">
        <f t="shared" si="3"/>
        <v>75</v>
      </c>
      <c r="AE591" s="3"/>
      <c r="AF591" s="3"/>
      <c r="AG591" s="3"/>
      <c r="AH591" s="3">
        <f t="shared" si="4"/>
        <v>96</v>
      </c>
      <c r="AI591" s="3"/>
      <c r="AJ591" s="3">
        <f>min(AD591:AH595)</f>
        <v>57</v>
      </c>
      <c r="AK591" s="3"/>
      <c r="AL591" s="3"/>
      <c r="AM591" s="3"/>
      <c r="AN591" s="3"/>
      <c r="AO591" s="3"/>
      <c r="AP591" s="3"/>
      <c r="AQ591" s="3"/>
      <c r="AR591" s="3"/>
      <c r="AS591" s="3"/>
    </row>
    <row r="592">
      <c r="A592" s="9"/>
      <c r="B592" s="4" t="s">
        <v>507</v>
      </c>
      <c r="C592" s="3">
        <f>IFERROR(__xludf.DUMMYFUNCTION("IFERROR(SPLIT(B592,"" ""),)"),86.0)</f>
        <v>86</v>
      </c>
      <c r="D592" s="3">
        <f>IFERROR(__xludf.DUMMYFUNCTION("""COMPUTED_VALUE"""),34.0)</f>
        <v>34</v>
      </c>
      <c r="E592" s="3">
        <f>IFERROR(__xludf.DUMMYFUNCTION("""COMPUTED_VALUE"""),50.0)</f>
        <v>50</v>
      </c>
      <c r="F592" s="3">
        <f>IFERROR(__xludf.DUMMYFUNCTION("""COMPUTED_VALUE"""),98.0)</f>
        <v>98</v>
      </c>
      <c r="G592" s="3">
        <f>IFERROR(__xludf.DUMMYFUNCTION("""COMPUTED_VALUE"""),29.0)</f>
        <v>29</v>
      </c>
      <c r="H592" s="3"/>
      <c r="I592" s="3">
        <f t="shared" ref="I592:M592" si="592">if(not(isblank(C592)),IFERROR(MATCH(VLOOKUP(C592,$A:$A,1,FALSE),$A:$A,0),),)</f>
        <v>96</v>
      </c>
      <c r="J592" s="3">
        <f t="shared" si="592"/>
        <v>36</v>
      </c>
      <c r="K592" s="3">
        <f t="shared" si="592"/>
        <v>63</v>
      </c>
      <c r="L592" s="3">
        <f t="shared" si="592"/>
        <v>64</v>
      </c>
      <c r="M592" s="3">
        <f t="shared" si="592"/>
        <v>85</v>
      </c>
      <c r="N592" s="3"/>
      <c r="O592" s="3"/>
      <c r="P592" s="3">
        <v>75.0</v>
      </c>
      <c r="Q592" s="3">
        <v>36.0</v>
      </c>
      <c r="R592" s="3">
        <v>57.0</v>
      </c>
      <c r="S592" s="3">
        <v>37.0</v>
      </c>
      <c r="T592" s="3">
        <v>25.0</v>
      </c>
      <c r="U592" s="3"/>
      <c r="V592" s="3"/>
      <c r="W592" s="3"/>
      <c r="X592" s="3"/>
      <c r="Y592" s="3"/>
      <c r="Z592" s="3"/>
      <c r="AA592" s="3"/>
      <c r="AB592" s="3"/>
      <c r="AC592" s="3"/>
      <c r="AD592" s="3">
        <f t="shared" si="3"/>
        <v>96</v>
      </c>
      <c r="AE592" s="3"/>
      <c r="AF592" s="3"/>
      <c r="AG592" s="3"/>
      <c r="AH592" s="3">
        <f t="shared" si="4"/>
        <v>75</v>
      </c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>
      <c r="A593" s="9"/>
      <c r="B593" s="4" t="s">
        <v>508</v>
      </c>
      <c r="C593" s="3">
        <f>IFERROR(__xludf.DUMMYFUNCTION("IFERROR(SPLIT(B593,"" ""),)"),80.0)</f>
        <v>80</v>
      </c>
      <c r="D593" s="3">
        <f>IFERROR(__xludf.DUMMYFUNCTION("""COMPUTED_VALUE"""),91.0)</f>
        <v>91</v>
      </c>
      <c r="E593" s="3">
        <f>IFERROR(__xludf.DUMMYFUNCTION("""COMPUTED_VALUE"""),46.0)</f>
        <v>46</v>
      </c>
      <c r="F593" s="3">
        <f>IFERROR(__xludf.DUMMYFUNCTION("""COMPUTED_VALUE"""),90.0)</f>
        <v>90</v>
      </c>
      <c r="G593" s="3">
        <f>IFERROR(__xludf.DUMMYFUNCTION("""COMPUTED_VALUE"""),40.0)</f>
        <v>40</v>
      </c>
      <c r="H593" s="3"/>
      <c r="I593" s="3">
        <f t="shared" ref="I593:M593" si="593">if(not(isblank(C593)),IFERROR(MATCH(VLOOKUP(C593,$A:$A,1,FALSE),$A:$A,0),),)</f>
        <v>27</v>
      </c>
      <c r="J593" s="3">
        <f t="shared" si="593"/>
        <v>57</v>
      </c>
      <c r="K593" s="3">
        <f t="shared" si="593"/>
        <v>54</v>
      </c>
      <c r="L593" s="3">
        <f t="shared" si="593"/>
        <v>18</v>
      </c>
      <c r="M593" s="3">
        <f t="shared" si="593"/>
        <v>8</v>
      </c>
      <c r="N593" s="3"/>
      <c r="O593" s="3"/>
      <c r="P593" s="3">
        <v>33.0</v>
      </c>
      <c r="Q593" s="3">
        <v>63.0</v>
      </c>
      <c r="R593" s="3">
        <v>54.0</v>
      </c>
      <c r="S593" s="3">
        <v>31.0</v>
      </c>
      <c r="T593" s="3">
        <v>71.0</v>
      </c>
      <c r="U593" s="3"/>
      <c r="V593" s="3"/>
      <c r="W593" s="3"/>
      <c r="X593" s="3"/>
      <c r="Y593" s="3"/>
      <c r="Z593" s="3"/>
      <c r="AA593" s="3"/>
      <c r="AB593" s="3"/>
      <c r="AC593" s="3"/>
      <c r="AD593" s="3">
        <f t="shared" si="3"/>
        <v>57</v>
      </c>
      <c r="AE593" s="3"/>
      <c r="AF593" s="3"/>
      <c r="AG593" s="3"/>
      <c r="AH593" s="3">
        <f t="shared" si="4"/>
        <v>71</v>
      </c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>
      <c r="A594" s="9"/>
      <c r="B594" s="4" t="s">
        <v>509</v>
      </c>
      <c r="C594" s="3">
        <f>IFERROR(__xludf.DUMMYFUNCTION("IFERROR(SPLIT(B594,"" ""),)"),33.0)</f>
        <v>33</v>
      </c>
      <c r="D594" s="3">
        <f>IFERROR(__xludf.DUMMYFUNCTION("""COMPUTED_VALUE"""),58.0)</f>
        <v>58</v>
      </c>
      <c r="E594" s="3">
        <f>IFERROR(__xludf.DUMMYFUNCTION("""COMPUTED_VALUE"""),21.0)</f>
        <v>21</v>
      </c>
      <c r="F594" s="3">
        <f>IFERROR(__xludf.DUMMYFUNCTION("""COMPUTED_VALUE"""),22.0)</f>
        <v>22</v>
      </c>
      <c r="G594" s="3">
        <f>IFERROR(__xludf.DUMMYFUNCTION("""COMPUTED_VALUE"""),49.0)</f>
        <v>49</v>
      </c>
      <c r="H594" s="3"/>
      <c r="I594" s="3">
        <f t="shared" ref="I594:M594" si="594">if(not(isblank(C594)),IFERROR(MATCH(VLOOKUP(C594,$A:$A,1,FALSE),$A:$A,0),),)</f>
        <v>11</v>
      </c>
      <c r="J594" s="3">
        <f t="shared" si="594"/>
        <v>37</v>
      </c>
      <c r="K594" s="3">
        <f t="shared" si="594"/>
        <v>31</v>
      </c>
      <c r="L594" s="3">
        <f t="shared" si="594"/>
        <v>40</v>
      </c>
      <c r="M594" s="3">
        <f t="shared" si="594"/>
        <v>81</v>
      </c>
      <c r="N594" s="3"/>
      <c r="O594" s="3"/>
      <c r="P594" s="3">
        <v>49.0</v>
      </c>
      <c r="Q594" s="3">
        <v>64.0</v>
      </c>
      <c r="R594" s="3">
        <v>18.0</v>
      </c>
      <c r="S594" s="3">
        <v>40.0</v>
      </c>
      <c r="T594" s="3">
        <v>10.0</v>
      </c>
      <c r="U594" s="3"/>
      <c r="V594" s="3"/>
      <c r="W594" s="3"/>
      <c r="X594" s="3"/>
      <c r="Y594" s="3"/>
      <c r="Z594" s="3"/>
      <c r="AA594" s="3"/>
      <c r="AB594" s="3"/>
      <c r="AC594" s="3"/>
      <c r="AD594" s="3">
        <f t="shared" si="3"/>
        <v>81</v>
      </c>
      <c r="AE594" s="3"/>
      <c r="AF594" s="3"/>
      <c r="AG594" s="3"/>
      <c r="AH594" s="3">
        <f t="shared" si="4"/>
        <v>64</v>
      </c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>
      <c r="A595" s="9"/>
      <c r="B595" s="4" t="s">
        <v>510</v>
      </c>
      <c r="C595" s="3">
        <f>IFERROR(__xludf.DUMMYFUNCTION("IFERROR(SPLIT(B595,"" ""),)"),64.0)</f>
        <v>64</v>
      </c>
      <c r="D595" s="3">
        <f>IFERROR(__xludf.DUMMYFUNCTION("""COMPUTED_VALUE"""),41.0)</f>
        <v>41</v>
      </c>
      <c r="E595" s="3">
        <f>IFERROR(__xludf.DUMMYFUNCTION("""COMPUTED_VALUE"""),87.0)</f>
        <v>87</v>
      </c>
      <c r="F595" s="3">
        <f>IFERROR(__xludf.DUMMYFUNCTION("""COMPUTED_VALUE"""),92.0)</f>
        <v>92</v>
      </c>
      <c r="G595" s="3">
        <f>IFERROR(__xludf.DUMMYFUNCTION("""COMPUTED_VALUE"""),72.0)</f>
        <v>72</v>
      </c>
      <c r="H595" s="3"/>
      <c r="I595" s="3">
        <f t="shared" ref="I595:M595" si="595">if(not(isblank(C595)),IFERROR(MATCH(VLOOKUP(C595,$A:$A,1,FALSE),$A:$A,0),),)</f>
        <v>51</v>
      </c>
      <c r="J595" s="3">
        <f t="shared" si="595"/>
        <v>25</v>
      </c>
      <c r="K595" s="3">
        <f t="shared" si="595"/>
        <v>71</v>
      </c>
      <c r="L595" s="3">
        <f t="shared" si="595"/>
        <v>10</v>
      </c>
      <c r="M595" s="3">
        <f t="shared" si="595"/>
        <v>48</v>
      </c>
      <c r="N595" s="3"/>
      <c r="O595" s="3"/>
      <c r="P595" s="3">
        <v>38.0</v>
      </c>
      <c r="Q595" s="3">
        <v>85.0</v>
      </c>
      <c r="R595" s="3">
        <v>8.0</v>
      </c>
      <c r="S595" s="3">
        <v>81.0</v>
      </c>
      <c r="T595" s="3">
        <v>48.0</v>
      </c>
      <c r="U595" s="3"/>
      <c r="V595" s="3"/>
      <c r="W595" s="3"/>
      <c r="X595" s="3"/>
      <c r="Y595" s="3"/>
      <c r="Z595" s="3"/>
      <c r="AA595" s="3"/>
      <c r="AB595" s="3"/>
      <c r="AC595" s="3"/>
      <c r="AD595" s="3">
        <f t="shared" si="3"/>
        <v>71</v>
      </c>
      <c r="AE595" s="3"/>
      <c r="AF595" s="3"/>
      <c r="AG595" s="3"/>
      <c r="AH595" s="3">
        <f t="shared" si="4"/>
        <v>85</v>
      </c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>
      <c r="A596" s="9"/>
      <c r="B596" s="3"/>
      <c r="C596" s="3" t="str">
        <f>IFERROR(__xludf.DUMMYFUNCTION("IFERROR(SPLIT(B596,"" ""),)"),"")</f>
        <v/>
      </c>
      <c r="D596" s="3"/>
      <c r="E596" s="3"/>
      <c r="F596" s="3"/>
      <c r="G596" s="3"/>
      <c r="H596" s="3"/>
      <c r="I596" s="3" t="str">
        <f t="shared" ref="I596:M596" si="596">if(not(isblank(C596)),IFERROR(MATCH(VLOOKUP(C596,$A:$A,1,FALSE),$A:$A,0),),)</f>
        <v/>
      </c>
      <c r="J596" s="3" t="str">
        <f t="shared" si="596"/>
        <v/>
      </c>
      <c r="K596" s="3" t="str">
        <f t="shared" si="596"/>
        <v/>
      </c>
      <c r="L596" s="3" t="str">
        <f t="shared" si="596"/>
        <v/>
      </c>
      <c r="M596" s="3" t="str">
        <f t="shared" si="596"/>
        <v/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 t="str">
        <f t="shared" si="3"/>
        <v/>
      </c>
      <c r="AE596" s="3"/>
      <c r="AF596" s="3"/>
      <c r="AG596" s="3"/>
      <c r="AH596" s="3" t="str">
        <f t="shared" si="4"/>
        <v/>
      </c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>
      <c r="A597" s="9"/>
      <c r="B597" s="4" t="s">
        <v>511</v>
      </c>
      <c r="C597" s="3">
        <f>IFERROR(__xludf.DUMMYFUNCTION("IFERROR(SPLIT(B597,"" ""),)"),16.0)</f>
        <v>16</v>
      </c>
      <c r="D597" s="3">
        <f>IFERROR(__xludf.DUMMYFUNCTION("""COMPUTED_VALUE"""),61.0)</f>
        <v>61</v>
      </c>
      <c r="E597" s="3">
        <f>IFERROR(__xludf.DUMMYFUNCTION("""COMPUTED_VALUE"""),73.0)</f>
        <v>73</v>
      </c>
      <c r="F597" s="3">
        <f>IFERROR(__xludf.DUMMYFUNCTION("""COMPUTED_VALUE"""),82.0)</f>
        <v>82</v>
      </c>
      <c r="G597" s="3">
        <f>IFERROR(__xludf.DUMMYFUNCTION("""COMPUTED_VALUE"""),25.0)</f>
        <v>25</v>
      </c>
      <c r="H597" s="3"/>
      <c r="I597" s="3">
        <f t="shared" ref="I597:M597" si="597">if(not(isblank(C597)),IFERROR(MATCH(VLOOKUP(C597,$A:$A,1,FALSE),$A:$A,0),),)</f>
        <v>90</v>
      </c>
      <c r="J597" s="3">
        <f t="shared" si="597"/>
        <v>30</v>
      </c>
      <c r="K597" s="3">
        <f t="shared" si="597"/>
        <v>3</v>
      </c>
      <c r="L597" s="3">
        <f t="shared" si="597"/>
        <v>53</v>
      </c>
      <c r="M597" s="3">
        <f t="shared" si="597"/>
        <v>20</v>
      </c>
      <c r="N597" s="3"/>
      <c r="O597" s="3"/>
      <c r="P597" s="3">
        <f t="array" ref="P597:T601">TRANSPOSE(I597:M601)</f>
        <v>90</v>
      </c>
      <c r="Q597" s="3">
        <v>34.0</v>
      </c>
      <c r="R597" s="3">
        <v>26.0</v>
      </c>
      <c r="S597" s="3">
        <v>71.0</v>
      </c>
      <c r="T597" s="3">
        <v>43.0</v>
      </c>
      <c r="U597" s="3"/>
      <c r="V597" s="3"/>
      <c r="W597" s="3"/>
      <c r="X597" s="3">
        <f t="array" ref="X597">SUM(IF(I597:M601&gt;$AP$3,C597:G601,))*$AP$4</f>
        <v>45369</v>
      </c>
      <c r="Y597" s="3"/>
      <c r="Z597" s="3"/>
      <c r="AA597" s="3"/>
      <c r="AB597" s="10">
        <f t="array" ref="AB597">SUM(IF(I597:M601&gt;$AS$3,C597:G601,))*$AS$4</f>
        <v>5040</v>
      </c>
      <c r="AC597" s="3"/>
      <c r="AD597" s="3">
        <f t="shared" si="3"/>
        <v>90</v>
      </c>
      <c r="AE597" s="3"/>
      <c r="AF597" s="3"/>
      <c r="AG597" s="3"/>
      <c r="AH597" s="3">
        <f t="shared" si="4"/>
        <v>90</v>
      </c>
      <c r="AI597" s="3"/>
      <c r="AJ597" s="3">
        <f>min(AD597:AH601)</f>
        <v>41</v>
      </c>
      <c r="AK597" s="3"/>
      <c r="AL597" s="3"/>
      <c r="AM597" s="3"/>
      <c r="AN597" s="3"/>
      <c r="AO597" s="3"/>
      <c r="AP597" s="3"/>
      <c r="AQ597" s="3"/>
      <c r="AR597" s="3"/>
      <c r="AS597" s="3"/>
    </row>
    <row r="598">
      <c r="A598" s="9"/>
      <c r="B598" s="4" t="s">
        <v>512</v>
      </c>
      <c r="C598" s="3">
        <f>IFERROR(__xludf.DUMMYFUNCTION("IFERROR(SPLIT(B598,"" ""),)"),8.0)</f>
        <v>8</v>
      </c>
      <c r="D598" s="3">
        <f>IFERROR(__xludf.DUMMYFUNCTION("""COMPUTED_VALUE"""),1.0)</f>
        <v>1</v>
      </c>
      <c r="E598" s="3">
        <f>IFERROR(__xludf.DUMMYFUNCTION("""COMPUTED_VALUE"""),53.0)</f>
        <v>53</v>
      </c>
      <c r="F598" s="3">
        <f>IFERROR(__xludf.DUMMYFUNCTION("""COMPUTED_VALUE"""),10.0)</f>
        <v>10</v>
      </c>
      <c r="G598" s="3">
        <f>IFERROR(__xludf.DUMMYFUNCTION("""COMPUTED_VALUE"""),71.0)</f>
        <v>71</v>
      </c>
      <c r="H598" s="3"/>
      <c r="I598" s="3">
        <f t="shared" ref="I598:M598" si="598">if(not(isblank(C598)),IFERROR(MATCH(VLOOKUP(C598,$A:$A,1,FALSE),$A:$A,0),),)</f>
        <v>34</v>
      </c>
      <c r="J598" s="3">
        <f t="shared" si="598"/>
        <v>14</v>
      </c>
      <c r="K598" s="3">
        <f t="shared" si="598"/>
        <v>78</v>
      </c>
      <c r="L598" s="3">
        <f t="shared" si="598"/>
        <v>47</v>
      </c>
      <c r="M598" s="3">
        <f t="shared" si="598"/>
        <v>35</v>
      </c>
      <c r="N598" s="3"/>
      <c r="O598" s="3"/>
      <c r="P598" s="3">
        <v>30.0</v>
      </c>
      <c r="Q598" s="3">
        <v>14.0</v>
      </c>
      <c r="R598" s="3">
        <v>9.0</v>
      </c>
      <c r="S598" s="3">
        <v>93.0</v>
      </c>
      <c r="T598" s="3">
        <v>81.0</v>
      </c>
      <c r="U598" s="3"/>
      <c r="V598" s="3"/>
      <c r="W598" s="3"/>
      <c r="X598" s="3"/>
      <c r="Y598" s="3"/>
      <c r="Z598" s="3"/>
      <c r="AA598" s="3"/>
      <c r="AB598" s="3"/>
      <c r="AC598" s="3"/>
      <c r="AD598" s="3">
        <f t="shared" si="3"/>
        <v>78</v>
      </c>
      <c r="AE598" s="3"/>
      <c r="AF598" s="3"/>
      <c r="AG598" s="3"/>
      <c r="AH598" s="3">
        <f t="shared" si="4"/>
        <v>93</v>
      </c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>
      <c r="A599" s="9"/>
      <c r="B599" s="4" t="s">
        <v>513</v>
      </c>
      <c r="C599" s="3">
        <f>IFERROR(__xludf.DUMMYFUNCTION("IFERROR(SPLIT(B599,"" ""),)"),47.0)</f>
        <v>47</v>
      </c>
      <c r="D599" s="3">
        <f>IFERROR(__xludf.DUMMYFUNCTION("""COMPUTED_VALUE"""),99.0)</f>
        <v>99</v>
      </c>
      <c r="E599" s="3">
        <f>IFERROR(__xludf.DUMMYFUNCTION("""COMPUTED_VALUE"""),90.0)</f>
        <v>90</v>
      </c>
      <c r="F599" s="3">
        <f>IFERROR(__xludf.DUMMYFUNCTION("""COMPUTED_VALUE"""),93.0)</f>
        <v>93</v>
      </c>
      <c r="G599" s="3">
        <f>IFERROR(__xludf.DUMMYFUNCTION("""COMPUTED_VALUE"""),39.0)</f>
        <v>39</v>
      </c>
      <c r="H599" s="3"/>
      <c r="I599" s="3">
        <f t="shared" ref="I599:M599" si="599">if(not(isblank(C599)),IFERROR(MATCH(VLOOKUP(C599,$A:$A,1,FALSE),$A:$A,0),),)</f>
        <v>26</v>
      </c>
      <c r="J599" s="3">
        <f t="shared" si="599"/>
        <v>9</v>
      </c>
      <c r="K599" s="3">
        <f t="shared" si="599"/>
        <v>18</v>
      </c>
      <c r="L599" s="3">
        <f t="shared" si="599"/>
        <v>16</v>
      </c>
      <c r="M599" s="3">
        <f t="shared" si="599"/>
        <v>41</v>
      </c>
      <c r="N599" s="3"/>
      <c r="O599" s="3"/>
      <c r="P599" s="3">
        <v>3.0</v>
      </c>
      <c r="Q599" s="3">
        <v>78.0</v>
      </c>
      <c r="R599" s="3">
        <v>18.0</v>
      </c>
      <c r="S599" s="3">
        <v>25.0</v>
      </c>
      <c r="T599" s="3">
        <v>57.0</v>
      </c>
      <c r="U599" s="3"/>
      <c r="V599" s="3"/>
      <c r="W599" s="3"/>
      <c r="X599" s="3"/>
      <c r="Y599" s="3"/>
      <c r="Z599" s="3"/>
      <c r="AA599" s="3"/>
      <c r="AB599" s="3"/>
      <c r="AC599" s="3"/>
      <c r="AD599" s="3">
        <f t="shared" si="3"/>
        <v>41</v>
      </c>
      <c r="AE599" s="3"/>
      <c r="AF599" s="3"/>
      <c r="AG599" s="3"/>
      <c r="AH599" s="3">
        <f t="shared" si="4"/>
        <v>78</v>
      </c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>
      <c r="A600" s="9"/>
      <c r="B600" s="4" t="s">
        <v>514</v>
      </c>
      <c r="C600" s="3">
        <f>IFERROR(__xludf.DUMMYFUNCTION("IFERROR(SPLIT(B600,"" ""),)"),87.0)</f>
        <v>87</v>
      </c>
      <c r="D600" s="3">
        <f>IFERROR(__xludf.DUMMYFUNCTION("""COMPUTED_VALUE"""),74.0)</f>
        <v>74</v>
      </c>
      <c r="E600" s="3">
        <f>IFERROR(__xludf.DUMMYFUNCTION("""COMPUTED_VALUE"""),41.0)</f>
        <v>41</v>
      </c>
      <c r="F600" s="3">
        <f>IFERROR(__xludf.DUMMYFUNCTION("""COMPUTED_VALUE"""),52.0)</f>
        <v>52</v>
      </c>
      <c r="G600" s="3">
        <f>IFERROR(__xludf.DUMMYFUNCTION("""COMPUTED_VALUE"""),69.0)</f>
        <v>69</v>
      </c>
      <c r="H600" s="3"/>
      <c r="I600" s="3">
        <f t="shared" ref="I600:M600" si="600">if(not(isblank(C600)),IFERROR(MATCH(VLOOKUP(C600,$A:$A,1,FALSE),$A:$A,0),),)</f>
        <v>71</v>
      </c>
      <c r="J600" s="3">
        <f t="shared" si="600"/>
        <v>93</v>
      </c>
      <c r="K600" s="3">
        <f t="shared" si="600"/>
        <v>25</v>
      </c>
      <c r="L600" s="3">
        <f t="shared" si="600"/>
        <v>39</v>
      </c>
      <c r="M600" s="3">
        <f t="shared" si="600"/>
        <v>65</v>
      </c>
      <c r="N600" s="3"/>
      <c r="O600" s="3"/>
      <c r="P600" s="3">
        <v>53.0</v>
      </c>
      <c r="Q600" s="3">
        <v>47.0</v>
      </c>
      <c r="R600" s="3">
        <v>16.0</v>
      </c>
      <c r="S600" s="3">
        <v>39.0</v>
      </c>
      <c r="T600" s="3">
        <v>12.0</v>
      </c>
      <c r="U600" s="3"/>
      <c r="V600" s="3"/>
      <c r="W600" s="3"/>
      <c r="X600" s="3"/>
      <c r="Y600" s="3"/>
      <c r="Z600" s="3"/>
      <c r="AA600" s="3"/>
      <c r="AB600" s="3"/>
      <c r="AC600" s="3"/>
      <c r="AD600" s="3">
        <f t="shared" si="3"/>
        <v>93</v>
      </c>
      <c r="AE600" s="3"/>
      <c r="AF600" s="3"/>
      <c r="AG600" s="3"/>
      <c r="AH600" s="3">
        <f t="shared" si="4"/>
        <v>53</v>
      </c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>
      <c r="A601" s="9"/>
      <c r="B601" s="4" t="s">
        <v>515</v>
      </c>
      <c r="C601" s="3">
        <f>IFERROR(__xludf.DUMMYFUNCTION("IFERROR(SPLIT(B601,"" ""),)"),17.0)</f>
        <v>17</v>
      </c>
      <c r="D601" s="3">
        <f>IFERROR(__xludf.DUMMYFUNCTION("""COMPUTED_VALUE"""),49.0)</f>
        <v>49</v>
      </c>
      <c r="E601" s="3">
        <f>IFERROR(__xludf.DUMMYFUNCTION("""COMPUTED_VALUE"""),91.0)</f>
        <v>91</v>
      </c>
      <c r="F601" s="3">
        <f>IFERROR(__xludf.DUMMYFUNCTION("""COMPUTED_VALUE"""),30.0)</f>
        <v>30</v>
      </c>
      <c r="G601" s="3">
        <f>IFERROR(__xludf.DUMMYFUNCTION("""COMPUTED_VALUE"""),33.0)</f>
        <v>33</v>
      </c>
      <c r="H601" s="3"/>
      <c r="I601" s="3">
        <f t="shared" ref="I601:M601" si="601">if(not(isblank(C601)),IFERROR(MATCH(VLOOKUP(C601,$A:$A,1,FALSE),$A:$A,0),),)</f>
        <v>43</v>
      </c>
      <c r="J601" s="3">
        <f t="shared" si="601"/>
        <v>81</v>
      </c>
      <c r="K601" s="3">
        <f t="shared" si="601"/>
        <v>57</v>
      </c>
      <c r="L601" s="3">
        <f t="shared" si="601"/>
        <v>12</v>
      </c>
      <c r="M601" s="3">
        <f t="shared" si="601"/>
        <v>11</v>
      </c>
      <c r="N601" s="3"/>
      <c r="O601" s="3"/>
      <c r="P601" s="3">
        <v>20.0</v>
      </c>
      <c r="Q601" s="3">
        <v>35.0</v>
      </c>
      <c r="R601" s="3">
        <v>41.0</v>
      </c>
      <c r="S601" s="3">
        <v>65.0</v>
      </c>
      <c r="T601" s="3">
        <v>11.0</v>
      </c>
      <c r="U601" s="3"/>
      <c r="V601" s="3"/>
      <c r="W601" s="3"/>
      <c r="X601" s="3"/>
      <c r="Y601" s="3"/>
      <c r="Z601" s="3"/>
      <c r="AA601" s="3"/>
      <c r="AB601" s="3"/>
      <c r="AC601" s="3"/>
      <c r="AD601" s="3">
        <f t="shared" si="3"/>
        <v>81</v>
      </c>
      <c r="AE601" s="3"/>
      <c r="AF601" s="3"/>
      <c r="AG601" s="3"/>
      <c r="AH601" s="3">
        <f t="shared" si="4"/>
        <v>65</v>
      </c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</sheetData>
  <drawing r:id="rId1"/>
</worksheet>
</file>