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en/Documents/CongViec/FnSApp/document/"/>
    </mc:Choice>
  </mc:AlternateContent>
  <xr:revisionPtr revIDLastSave="0" documentId="13_ncr:1_{8E209A9C-38AB-F540-8533-57F55B58D161}" xr6:coauthVersionLast="40" xr6:coauthVersionMax="40" xr10:uidLastSave="{00000000-0000-0000-0000-000000000000}"/>
  <bookViews>
    <workbookView xWindow="0" yWindow="460" windowWidth="28800" windowHeight="17540" xr2:uid="{DF6F348D-7BFC-7A4A-95A4-80F77BF7F1A8}"/>
  </bookViews>
  <sheets>
    <sheet name="ChiPhiNguyenLieu_ThuNghiem" sheetId="5" r:id="rId1"/>
    <sheet name="ChiPhiNguyenLieu_ThamKhao" sheetId="1" r:id="rId2"/>
    <sheet name="ChiPhiVatTu" sheetId="4" r:id="rId3"/>
    <sheet name="ChiPhiCoDinh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7" i="5" l="1"/>
  <c r="B16" i="5"/>
  <c r="B15" i="5"/>
  <c r="B14" i="5"/>
  <c r="B13" i="5"/>
  <c r="B12" i="5"/>
  <c r="B11" i="5"/>
  <c r="B10" i="5"/>
  <c r="B9" i="5"/>
  <c r="B8" i="5"/>
  <c r="B7" i="5"/>
  <c r="B6" i="5"/>
  <c r="B5" i="5"/>
  <c r="G4" i="5"/>
  <c r="J17" i="5" s="1"/>
  <c r="B4" i="5"/>
  <c r="H17" i="1"/>
  <c r="B7" i="1"/>
  <c r="B6" i="1"/>
  <c r="G4" i="1"/>
  <c r="I17" i="1" s="1"/>
  <c r="B5" i="1"/>
  <c r="B8" i="1"/>
  <c r="B9" i="1"/>
  <c r="B10" i="1"/>
  <c r="B11" i="1"/>
  <c r="B12" i="1"/>
  <c r="B13" i="1"/>
  <c r="B14" i="1"/>
  <c r="B15" i="1"/>
  <c r="B16" i="1"/>
  <c r="B17" i="1"/>
  <c r="B4" i="1"/>
  <c r="H17" i="5" l="1"/>
  <c r="I17" i="5"/>
  <c r="J17" i="1"/>
  <c r="E6" i="3"/>
  <c r="E5" i="3"/>
  <c r="E7" i="3"/>
  <c r="E11" i="3" l="1"/>
  <c r="F7" i="3"/>
  <c r="G7" i="3" s="1"/>
  <c r="G11" i="3"/>
  <c r="F11" i="3" s="1"/>
  <c r="G6" i="3" l="1"/>
  <c r="H6" i="3" s="1"/>
  <c r="H7" i="3"/>
  <c r="G5" i="3"/>
  <c r="H5" i="3" s="1"/>
  <c r="E10" i="3"/>
  <c r="H10" i="3" s="1"/>
  <c r="E9" i="3"/>
  <c r="H9" i="3" s="1"/>
  <c r="E8" i="3"/>
  <c r="G8" i="3" s="1"/>
  <c r="H8" i="3" s="1"/>
  <c r="H13" i="3" l="1"/>
  <c r="G9" i="3"/>
  <c r="F9" i="3" s="1"/>
  <c r="G10" i="3"/>
  <c r="F10" i="3" s="1"/>
  <c r="G13" i="3" l="1"/>
  <c r="L10" i="3" s="1"/>
  <c r="D17" i="3" l="1"/>
  <c r="D18" i="3" s="1"/>
  <c r="C17" i="3"/>
  <c r="C18" i="3" s="1"/>
</calcChain>
</file>

<file path=xl/sharedStrings.xml><?xml version="1.0" encoding="utf-8"?>
<sst xmlns="http://schemas.openxmlformats.org/spreadsheetml/2006/main" count="113" uniqueCount="49">
  <si>
    <t>#</t>
  </si>
  <si>
    <t>TÊN</t>
  </si>
  <si>
    <t>Số Chi Nhánh</t>
  </si>
  <si>
    <t>Tên</t>
  </si>
  <si>
    <t>Số lượng</t>
  </si>
  <si>
    <t>Chi Phí</t>
  </si>
  <si>
    <t>Ngày</t>
  </si>
  <si>
    <t>Tháng</t>
  </si>
  <si>
    <t>Nhân viên giao hàng</t>
  </si>
  <si>
    <t>Nhân viên bán hàng</t>
  </si>
  <si>
    <t>Chủ vỉa hè + giữ đồ</t>
  </si>
  <si>
    <t>Dân phòng</t>
  </si>
  <si>
    <t>Tổng</t>
  </si>
  <si>
    <t>Số Ngày / Tháng</t>
  </si>
  <si>
    <t>Lợi nhuận 1 gói</t>
  </si>
  <si>
    <t>Giá 1 gói</t>
  </si>
  <si>
    <t>Số gói tối đa / Chi nhánh</t>
  </si>
  <si>
    <t>Số gói tối thiểu / Chi nhánh</t>
  </si>
  <si>
    <t>Số gói huề vốn / Chi nhánh</t>
  </si>
  <si>
    <t>Thông tin</t>
  </si>
  <si>
    <t>Lợi nhuận</t>
  </si>
  <si>
    <t>Tối thiểu</t>
  </si>
  <si>
    <t>Tối Đa</t>
  </si>
  <si>
    <t>Lợi nhuận toàn hê thống</t>
  </si>
  <si>
    <t>Mặt bằng nấu nướng</t>
  </si>
  <si>
    <t>*Dựa vào chi phí nguyên liệu</t>
  </si>
  <si>
    <t>Nhân viên bếp chính</t>
  </si>
  <si>
    <t>Nhân viên bếp phụ</t>
  </si>
  <si>
    <t>THÀNH TIỀN</t>
  </si>
  <si>
    <t>GIÁ</t>
  </si>
  <si>
    <t>ĐƠN VỊ</t>
  </si>
  <si>
    <t>LIÊN KẾT</t>
  </si>
  <si>
    <t>x</t>
  </si>
  <si>
    <t>Tính vào tổng</t>
  </si>
  <si>
    <t>Chi Phí Cho Một Ly Cafe</t>
  </si>
  <si>
    <t>Cafe Hạt</t>
  </si>
  <si>
    <t>Số Ly</t>
  </si>
  <si>
    <t>https://khoinghiepcafe.com/tu-van-mo-quan-cafe-espresso-voi-30tr/</t>
  </si>
  <si>
    <t>kg</t>
  </si>
  <si>
    <t>Nước + điện</t>
  </si>
  <si>
    <t>Đường</t>
  </si>
  <si>
    <t>Đá</t>
  </si>
  <si>
    <t>Ly + Ống Hút</t>
  </si>
  <si>
    <t>Sữa đặc</t>
  </si>
  <si>
    <t>Giấy thông điệp tích cực</t>
  </si>
  <si>
    <t>Cafe Đen</t>
  </si>
  <si>
    <t>Cafe Sữa</t>
  </si>
  <si>
    <t>Extra Sữa</t>
  </si>
  <si>
    <t>Bạc Sỉu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</si>
</sst>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₫&quot;* #,##0_);_(&quot;₫&quot;* \(#,##0\);_(&quot;₫&quot;* &quot;-&quot;_);_(@_)"/>
    <numFmt numFmtId="44" formatCode="_(&quot;₫&quot;* #,##0.00_);_(&quot;₫&quot;* \(#,##0.00\);_(&quot;₫&quot;* &quot;-&quot;??_);_(@_)"/>
    <numFmt numFmtId="164" formatCode="&quot;₫&quot;#,##0"/>
    <numFmt numFmtId="165" formatCode="&quot;₫&quot;#,##0.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2" xfId="0" applyFill="1" applyBorder="1"/>
    <xf numFmtId="0" fontId="0" fillId="0" borderId="2" xfId="0" applyBorder="1"/>
    <xf numFmtId="0" fontId="1" fillId="2" borderId="1" xfId="0" applyFont="1" applyFill="1" applyBorder="1"/>
    <xf numFmtId="42" fontId="0" fillId="0" borderId="1" xfId="0" applyNumberFormat="1" applyBorder="1"/>
    <xf numFmtId="42" fontId="0" fillId="3" borderId="1" xfId="0" applyNumberFormat="1" applyFill="1" applyBorder="1" applyAlignment="1">
      <alignment horizontal="right"/>
    </xf>
    <xf numFmtId="42" fontId="0" fillId="3" borderId="1" xfId="0" applyNumberFormat="1" applyFill="1" applyBorder="1"/>
    <xf numFmtId="0" fontId="3" fillId="0" borderId="1" xfId="0" applyFont="1" applyBorder="1"/>
    <xf numFmtId="42" fontId="3" fillId="2" borderId="1" xfId="0" applyNumberFormat="1" applyFont="1" applyFill="1" applyBorder="1"/>
    <xf numFmtId="4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1" xfId="0" applyNumberFormat="1" applyFont="1" applyBorder="1"/>
    <xf numFmtId="0" fontId="4" fillId="0" borderId="0" xfId="0" applyFont="1"/>
    <xf numFmtId="0" fontId="3" fillId="0" borderId="0" xfId="0" applyFont="1" applyBorder="1"/>
    <xf numFmtId="0" fontId="0" fillId="3" borderId="3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42" fontId="3" fillId="0" borderId="1" xfId="0" applyNumberFormat="1" applyFont="1" applyBorder="1"/>
    <xf numFmtId="0" fontId="5" fillId="0" borderId="0" xfId="0" applyFont="1" applyFill="1" applyBorder="1"/>
    <xf numFmtId="0" fontId="1" fillId="0" borderId="1" xfId="0" applyFont="1" applyFill="1" applyBorder="1"/>
    <xf numFmtId="0" fontId="0" fillId="4" borderId="1" xfId="0" applyFill="1" applyBorder="1" applyAlignment="1">
      <alignment horizontal="center"/>
    </xf>
    <xf numFmtId="42" fontId="0" fillId="4" borderId="1" xfId="0" applyNumberFormat="1" applyFill="1" applyBorder="1"/>
    <xf numFmtId="164" fontId="0" fillId="0" borderId="1" xfId="0" applyNumberFormat="1" applyBorder="1"/>
    <xf numFmtId="165" fontId="0" fillId="0" borderId="1" xfId="0" applyNumberFormat="1" applyBorder="1"/>
    <xf numFmtId="0" fontId="6" fillId="0" borderId="1" xfId="1" applyBorder="1"/>
    <xf numFmtId="165" fontId="0" fillId="0" borderId="0" xfId="0" applyNumberFormat="1"/>
    <xf numFmtId="0" fontId="0" fillId="0" borderId="5" xfId="0" applyFont="1" applyFill="1" applyBorder="1"/>
    <xf numFmtId="0" fontId="0" fillId="5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164" fontId="0" fillId="0" borderId="3" xfId="0" applyNumberFormat="1" applyBorder="1"/>
    <xf numFmtId="164" fontId="0" fillId="0" borderId="6" xfId="0" applyNumberFormat="1" applyBorder="1"/>
    <xf numFmtId="0" fontId="0" fillId="0" borderId="2" xfId="0" applyBorder="1" applyAlignment="1">
      <alignment horizontal="center"/>
    </xf>
    <xf numFmtId="164" fontId="0" fillId="0" borderId="2" xfId="0" applyNumberFormat="1" applyBorder="1"/>
    <xf numFmtId="0" fontId="6" fillId="0" borderId="2" xfId="1" applyBorder="1"/>
    <xf numFmtId="0" fontId="0" fillId="0" borderId="8" xfId="0" applyBorder="1" applyAlignment="1">
      <alignment horizontal="center"/>
    </xf>
    <xf numFmtId="0" fontId="0" fillId="0" borderId="8" xfId="0" applyBorder="1"/>
    <xf numFmtId="164" fontId="0" fillId="0" borderId="8" xfId="0" applyNumberFormat="1" applyBorder="1"/>
    <xf numFmtId="0" fontId="3" fillId="0" borderId="2" xfId="0" applyFont="1" applyBorder="1"/>
    <xf numFmtId="164" fontId="0" fillId="0" borderId="7" xfId="0" applyNumberFormat="1" applyBorder="1"/>
    <xf numFmtId="165" fontId="0" fillId="0" borderId="2" xfId="0" applyNumberFormat="1" applyBorder="1"/>
    <xf numFmtId="165" fontId="0" fillId="0" borderId="8" xfId="0" applyNumberFormat="1" applyBorder="1"/>
    <xf numFmtId="0" fontId="0" fillId="0" borderId="8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1A070-A088-264C-A22F-23D4111D89D8}">
  <dimension ref="A2:K19"/>
  <sheetViews>
    <sheetView tabSelected="1" zoomScale="130" zoomScaleNormal="130" workbookViewId="0">
      <selection activeCell="K15" sqref="K15"/>
    </sheetView>
  </sheetViews>
  <sheetFormatPr baseColWidth="10" defaultRowHeight="16" x14ac:dyDescent="0.2"/>
  <cols>
    <col min="1" max="1" width="3.33203125" customWidth="1"/>
    <col min="2" max="2" width="10.83203125" style="2"/>
    <col min="3" max="3" width="22.83203125" customWidth="1"/>
    <col min="4" max="4" width="11.33203125" bestFit="1" customWidth="1"/>
    <col min="5" max="5" width="11.33203125" customWidth="1"/>
    <col min="6" max="6" width="7" bestFit="1" customWidth="1"/>
    <col min="7" max="7" width="11.5" bestFit="1" customWidth="1"/>
    <col min="8" max="10" width="11.5" customWidth="1"/>
    <col min="11" max="11" width="34" customWidth="1"/>
  </cols>
  <sheetData>
    <row r="2" spans="1:11" ht="24" x14ac:dyDescent="0.3">
      <c r="A2" s="1" t="s">
        <v>34</v>
      </c>
    </row>
    <row r="3" spans="1:11" x14ac:dyDescent="0.2">
      <c r="B3" s="33" t="s">
        <v>0</v>
      </c>
      <c r="C3" s="8" t="s">
        <v>1</v>
      </c>
      <c r="D3" s="8" t="s">
        <v>29</v>
      </c>
      <c r="E3" s="8" t="s">
        <v>30</v>
      </c>
      <c r="F3" s="8" t="s">
        <v>36</v>
      </c>
      <c r="G3" s="8" t="s">
        <v>28</v>
      </c>
      <c r="H3" s="8" t="s">
        <v>45</v>
      </c>
      <c r="I3" s="8" t="s">
        <v>46</v>
      </c>
      <c r="J3" s="8" t="s">
        <v>48</v>
      </c>
      <c r="K3" s="8" t="s">
        <v>31</v>
      </c>
    </row>
    <row r="4" spans="1:11" x14ac:dyDescent="0.2">
      <c r="B4" s="3">
        <f>ROW() - 3</f>
        <v>1</v>
      </c>
      <c r="C4" s="4" t="s">
        <v>35</v>
      </c>
      <c r="D4" s="27">
        <v>240000</v>
      </c>
      <c r="E4" s="4" t="s">
        <v>38</v>
      </c>
      <c r="F4" s="4">
        <v>70</v>
      </c>
      <c r="G4" s="28">
        <f>D4/F4</f>
        <v>3428.5714285714284</v>
      </c>
      <c r="H4" s="28" t="s">
        <v>32</v>
      </c>
      <c r="I4" s="28" t="s">
        <v>32</v>
      </c>
      <c r="J4" s="28" t="s">
        <v>32</v>
      </c>
      <c r="K4" s="34" t="s">
        <v>37</v>
      </c>
    </row>
    <row r="5" spans="1:11" x14ac:dyDescent="0.2">
      <c r="B5" s="3">
        <f t="shared" ref="B5:B17" si="0">ROW() - 3</f>
        <v>2</v>
      </c>
      <c r="C5" s="4" t="s">
        <v>39</v>
      </c>
      <c r="D5" s="27"/>
      <c r="E5" s="4"/>
      <c r="F5" s="4"/>
      <c r="G5" s="27">
        <v>200</v>
      </c>
      <c r="H5" s="28" t="s">
        <v>32</v>
      </c>
      <c r="I5" s="28" t="s">
        <v>32</v>
      </c>
      <c r="J5" s="28" t="s">
        <v>32</v>
      </c>
      <c r="K5" s="34"/>
    </row>
    <row r="6" spans="1:11" x14ac:dyDescent="0.2">
      <c r="B6" s="3">
        <f t="shared" si="0"/>
        <v>3</v>
      </c>
      <c r="C6" s="4" t="s">
        <v>40</v>
      </c>
      <c r="D6" s="27"/>
      <c r="E6" s="4"/>
      <c r="F6" s="4"/>
      <c r="G6" s="27">
        <v>200</v>
      </c>
      <c r="H6" s="28" t="s">
        <v>32</v>
      </c>
      <c r="I6" s="28"/>
      <c r="J6" s="28"/>
      <c r="K6" s="34"/>
    </row>
    <row r="7" spans="1:11" x14ac:dyDescent="0.2">
      <c r="B7" s="3">
        <f t="shared" si="0"/>
        <v>4</v>
      </c>
      <c r="C7" s="4" t="s">
        <v>43</v>
      </c>
      <c r="D7" s="27"/>
      <c r="E7" s="4"/>
      <c r="F7" s="4"/>
      <c r="G7" s="27">
        <v>1200</v>
      </c>
      <c r="H7" s="28"/>
      <c r="I7" s="28" t="s">
        <v>32</v>
      </c>
      <c r="J7" s="28" t="s">
        <v>32</v>
      </c>
      <c r="K7" s="34"/>
    </row>
    <row r="8" spans="1:11" x14ac:dyDescent="0.2">
      <c r="B8" s="3">
        <f t="shared" si="0"/>
        <v>5</v>
      </c>
      <c r="C8" s="4" t="s">
        <v>47</v>
      </c>
      <c r="D8" s="27"/>
      <c r="E8" s="4"/>
      <c r="F8" s="4"/>
      <c r="G8" s="27">
        <v>400</v>
      </c>
      <c r="H8" s="28"/>
      <c r="I8" s="28"/>
      <c r="J8" s="28" t="s">
        <v>32</v>
      </c>
      <c r="K8" s="34"/>
    </row>
    <row r="9" spans="1:11" x14ac:dyDescent="0.2">
      <c r="B9" s="3">
        <f t="shared" si="0"/>
        <v>6</v>
      </c>
      <c r="C9" s="4" t="s">
        <v>41</v>
      </c>
      <c r="D9" s="27"/>
      <c r="E9" s="4"/>
      <c r="F9" s="4"/>
      <c r="G9" s="27">
        <v>300</v>
      </c>
      <c r="H9" s="28" t="s">
        <v>32</v>
      </c>
      <c r="I9" s="28" t="s">
        <v>32</v>
      </c>
      <c r="J9" s="28" t="s">
        <v>32</v>
      </c>
      <c r="K9" s="34"/>
    </row>
    <row r="10" spans="1:11" ht="17" thickBot="1" x14ac:dyDescent="0.25">
      <c r="B10" s="52">
        <f t="shared" si="0"/>
        <v>7</v>
      </c>
      <c r="C10" s="53" t="s">
        <v>42</v>
      </c>
      <c r="D10" s="54"/>
      <c r="E10" s="53"/>
      <c r="F10" s="53"/>
      <c r="G10" s="54">
        <v>1500</v>
      </c>
      <c r="H10" s="58" t="s">
        <v>32</v>
      </c>
      <c r="I10" s="58" t="s">
        <v>32</v>
      </c>
      <c r="J10" s="58" t="s">
        <v>32</v>
      </c>
      <c r="K10" s="59"/>
    </row>
    <row r="11" spans="1:11" x14ac:dyDescent="0.2">
      <c r="B11" s="49">
        <f t="shared" si="0"/>
        <v>8</v>
      </c>
      <c r="C11" s="55" t="s">
        <v>44</v>
      </c>
      <c r="D11" s="50"/>
      <c r="E11" s="7"/>
      <c r="F11" s="7"/>
      <c r="G11" s="50"/>
      <c r="H11" s="57" t="s">
        <v>32</v>
      </c>
      <c r="I11" s="57" t="s">
        <v>32</v>
      </c>
      <c r="J11" s="57" t="s">
        <v>32</v>
      </c>
      <c r="K11" s="51"/>
    </row>
    <row r="12" spans="1:11" x14ac:dyDescent="0.2">
      <c r="B12" s="3">
        <f t="shared" si="0"/>
        <v>9</v>
      </c>
      <c r="C12" s="4"/>
      <c r="D12" s="27"/>
      <c r="E12" s="4"/>
      <c r="F12" s="4"/>
      <c r="G12" s="27"/>
      <c r="H12" s="27"/>
      <c r="I12" s="27"/>
      <c r="J12" s="27"/>
      <c r="K12" s="4"/>
    </row>
    <row r="13" spans="1:11" x14ac:dyDescent="0.2">
      <c r="B13" s="3">
        <f t="shared" si="0"/>
        <v>10</v>
      </c>
      <c r="C13" s="4"/>
      <c r="D13" s="27"/>
      <c r="E13" s="4"/>
      <c r="F13" s="4"/>
      <c r="G13" s="27"/>
      <c r="H13" s="56"/>
      <c r="I13" s="56"/>
      <c r="J13" s="27"/>
      <c r="K13" s="29"/>
    </row>
    <row r="14" spans="1:11" x14ac:dyDescent="0.2">
      <c r="B14" s="3">
        <f t="shared" si="0"/>
        <v>11</v>
      </c>
      <c r="C14" s="4"/>
      <c r="D14" s="27"/>
      <c r="E14" s="4"/>
      <c r="F14" s="4"/>
      <c r="G14" s="47"/>
      <c r="H14" s="47"/>
      <c r="I14" s="47"/>
      <c r="J14" s="27"/>
      <c r="K14" s="29"/>
    </row>
    <row r="15" spans="1:11" x14ac:dyDescent="0.2">
      <c r="B15" s="3">
        <f t="shared" si="0"/>
        <v>12</v>
      </c>
      <c r="C15" s="6"/>
      <c r="D15" s="27"/>
      <c r="E15" s="7"/>
      <c r="F15" s="7"/>
      <c r="G15" s="48"/>
      <c r="H15" s="48"/>
      <c r="I15" s="48"/>
      <c r="J15" s="27"/>
      <c r="K15" s="4"/>
    </row>
    <row r="16" spans="1:11" x14ac:dyDescent="0.2">
      <c r="B16" s="3">
        <f t="shared" si="0"/>
        <v>13</v>
      </c>
      <c r="C16" s="5"/>
      <c r="D16" s="27"/>
      <c r="E16" s="4"/>
      <c r="F16" s="4"/>
      <c r="G16" s="27"/>
      <c r="H16" s="50"/>
      <c r="I16" s="50"/>
      <c r="J16" s="27"/>
      <c r="K16" s="4"/>
    </row>
    <row r="17" spans="2:11" x14ac:dyDescent="0.2">
      <c r="B17" s="3">
        <f t="shared" si="0"/>
        <v>14</v>
      </c>
      <c r="C17" s="5"/>
      <c r="D17" s="27"/>
      <c r="E17" s="4"/>
      <c r="F17" s="4"/>
      <c r="G17" s="27"/>
      <c r="H17" s="27">
        <f>SUMIF(H4:H16,"x",$G$4:$G$16)</f>
        <v>5628.5714285714284</v>
      </c>
      <c r="I17" s="27">
        <f t="shared" ref="I17:J17" si="1">SUMIF(I4:I16,"x",$G$4:$G$16)</f>
        <v>6628.5714285714284</v>
      </c>
      <c r="J17" s="27">
        <f t="shared" si="1"/>
        <v>7028.5714285714284</v>
      </c>
      <c r="K17" s="4"/>
    </row>
    <row r="19" spans="2:11" x14ac:dyDescent="0.2">
      <c r="G19" s="30"/>
      <c r="H19" s="30"/>
      <c r="I19" s="30"/>
      <c r="J19" s="30"/>
    </row>
  </sheetData>
  <mergeCells count="1">
    <mergeCell ref="K4:K10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FFCBA-E51A-124B-B62A-30B31E7A0B49}">
  <dimension ref="A2:K19"/>
  <sheetViews>
    <sheetView zoomScale="130" zoomScaleNormal="130" workbookViewId="0">
      <selection activeCell="K15" sqref="K15"/>
    </sheetView>
  </sheetViews>
  <sheetFormatPr baseColWidth="10" defaultRowHeight="16" x14ac:dyDescent="0.2"/>
  <cols>
    <col min="1" max="1" width="3.33203125" customWidth="1"/>
    <col min="2" max="2" width="10.83203125" style="2"/>
    <col min="3" max="3" width="22.83203125" customWidth="1"/>
    <col min="4" max="4" width="11.33203125" bestFit="1" customWidth="1"/>
    <col min="5" max="5" width="11.33203125" customWidth="1"/>
    <col min="6" max="6" width="7" bestFit="1" customWidth="1"/>
    <col min="7" max="7" width="11.5" bestFit="1" customWidth="1"/>
    <col min="8" max="10" width="11.5" customWidth="1"/>
    <col min="11" max="11" width="34" customWidth="1"/>
  </cols>
  <sheetData>
    <row r="2" spans="1:11" ht="24" x14ac:dyDescent="0.3">
      <c r="A2" s="1" t="s">
        <v>34</v>
      </c>
    </row>
    <row r="3" spans="1:11" x14ac:dyDescent="0.2">
      <c r="B3" s="16" t="s">
        <v>0</v>
      </c>
      <c r="C3" s="8" t="s">
        <v>1</v>
      </c>
      <c r="D3" s="8" t="s">
        <v>29</v>
      </c>
      <c r="E3" s="8" t="s">
        <v>30</v>
      </c>
      <c r="F3" s="8" t="s">
        <v>36</v>
      </c>
      <c r="G3" s="8" t="s">
        <v>28</v>
      </c>
      <c r="H3" s="8" t="s">
        <v>45</v>
      </c>
      <c r="I3" s="8" t="s">
        <v>46</v>
      </c>
      <c r="J3" s="8" t="s">
        <v>48</v>
      </c>
      <c r="K3" s="8" t="s">
        <v>31</v>
      </c>
    </row>
    <row r="4" spans="1:11" x14ac:dyDescent="0.2">
      <c r="B4" s="3">
        <f>ROW() - 3</f>
        <v>1</v>
      </c>
      <c r="C4" s="4" t="s">
        <v>35</v>
      </c>
      <c r="D4" s="27">
        <v>240000</v>
      </c>
      <c r="E4" s="4" t="s">
        <v>38</v>
      </c>
      <c r="F4" s="4">
        <v>70</v>
      </c>
      <c r="G4" s="28">
        <f>D4/F4</f>
        <v>3428.5714285714284</v>
      </c>
      <c r="H4" s="28" t="s">
        <v>32</v>
      </c>
      <c r="I4" s="28" t="s">
        <v>32</v>
      </c>
      <c r="J4" s="28" t="s">
        <v>32</v>
      </c>
      <c r="K4" s="34" t="s">
        <v>37</v>
      </c>
    </row>
    <row r="5" spans="1:11" x14ac:dyDescent="0.2">
      <c r="B5" s="3">
        <f t="shared" ref="B5:B17" si="0">ROW() - 3</f>
        <v>2</v>
      </c>
      <c r="C5" s="4" t="s">
        <v>39</v>
      </c>
      <c r="D5" s="27"/>
      <c r="E5" s="4"/>
      <c r="F5" s="4"/>
      <c r="G5" s="27">
        <v>200</v>
      </c>
      <c r="H5" s="28" t="s">
        <v>32</v>
      </c>
      <c r="I5" s="28" t="s">
        <v>32</v>
      </c>
      <c r="J5" s="28" t="s">
        <v>32</v>
      </c>
      <c r="K5" s="34"/>
    </row>
    <row r="6" spans="1:11" x14ac:dyDescent="0.2">
      <c r="B6" s="3">
        <f t="shared" si="0"/>
        <v>3</v>
      </c>
      <c r="C6" s="4" t="s">
        <v>40</v>
      </c>
      <c r="D6" s="27"/>
      <c r="E6" s="4"/>
      <c r="F6" s="4"/>
      <c r="G6" s="27">
        <v>200</v>
      </c>
      <c r="H6" s="28" t="s">
        <v>32</v>
      </c>
      <c r="I6" s="28"/>
      <c r="J6" s="28"/>
      <c r="K6" s="34"/>
    </row>
    <row r="7" spans="1:11" x14ac:dyDescent="0.2">
      <c r="B7" s="3">
        <f t="shared" si="0"/>
        <v>4</v>
      </c>
      <c r="C7" s="4" t="s">
        <v>43</v>
      </c>
      <c r="D7" s="27"/>
      <c r="E7" s="4"/>
      <c r="F7" s="4"/>
      <c r="G7" s="27">
        <v>1200</v>
      </c>
      <c r="H7" s="28"/>
      <c r="I7" s="28" t="s">
        <v>32</v>
      </c>
      <c r="J7" s="28" t="s">
        <v>32</v>
      </c>
      <c r="K7" s="34"/>
    </row>
    <row r="8" spans="1:11" x14ac:dyDescent="0.2">
      <c r="B8" s="3">
        <f t="shared" si="0"/>
        <v>5</v>
      </c>
      <c r="C8" s="4" t="s">
        <v>47</v>
      </c>
      <c r="D8" s="27"/>
      <c r="E8" s="4"/>
      <c r="F8" s="4"/>
      <c r="G8" s="27">
        <v>400</v>
      </c>
      <c r="H8" s="28"/>
      <c r="I8" s="28"/>
      <c r="J8" s="28" t="s">
        <v>32</v>
      </c>
      <c r="K8" s="34"/>
    </row>
    <row r="9" spans="1:11" x14ac:dyDescent="0.2">
      <c r="B9" s="3">
        <f t="shared" si="0"/>
        <v>6</v>
      </c>
      <c r="C9" s="4" t="s">
        <v>41</v>
      </c>
      <c r="D9" s="27"/>
      <c r="E9" s="4"/>
      <c r="F9" s="4"/>
      <c r="G9" s="27">
        <v>300</v>
      </c>
      <c r="H9" s="28" t="s">
        <v>32</v>
      </c>
      <c r="I9" s="28" t="s">
        <v>32</v>
      </c>
      <c r="J9" s="28" t="s">
        <v>32</v>
      </c>
      <c r="K9" s="34"/>
    </row>
    <row r="10" spans="1:11" ht="17" thickBot="1" x14ac:dyDescent="0.25">
      <c r="B10" s="52">
        <f t="shared" si="0"/>
        <v>7</v>
      </c>
      <c r="C10" s="53" t="s">
        <v>42</v>
      </c>
      <c r="D10" s="54"/>
      <c r="E10" s="53"/>
      <c r="F10" s="53"/>
      <c r="G10" s="54">
        <v>1500</v>
      </c>
      <c r="H10" s="58" t="s">
        <v>32</v>
      </c>
      <c r="I10" s="58" t="s">
        <v>32</v>
      </c>
      <c r="J10" s="58" t="s">
        <v>32</v>
      </c>
      <c r="K10" s="59"/>
    </row>
    <row r="11" spans="1:11" x14ac:dyDescent="0.2">
      <c r="B11" s="49">
        <f t="shared" si="0"/>
        <v>8</v>
      </c>
      <c r="C11" s="55" t="s">
        <v>44</v>
      </c>
      <c r="D11" s="50"/>
      <c r="E11" s="7"/>
      <c r="F11" s="7"/>
      <c r="G11" s="50"/>
      <c r="H11" s="57" t="s">
        <v>32</v>
      </c>
      <c r="I11" s="57" t="s">
        <v>32</v>
      </c>
      <c r="J11" s="57" t="s">
        <v>32</v>
      </c>
      <c r="K11" s="51"/>
    </row>
    <row r="12" spans="1:11" x14ac:dyDescent="0.2">
      <c r="B12" s="3">
        <f t="shared" si="0"/>
        <v>9</v>
      </c>
      <c r="C12" s="4"/>
      <c r="D12" s="27"/>
      <c r="E12" s="4"/>
      <c r="F12" s="4"/>
      <c r="G12" s="27"/>
      <c r="H12" s="27"/>
      <c r="I12" s="27"/>
      <c r="J12" s="27"/>
      <c r="K12" s="4"/>
    </row>
    <row r="13" spans="1:11" x14ac:dyDescent="0.2">
      <c r="B13" s="3">
        <f t="shared" si="0"/>
        <v>10</v>
      </c>
      <c r="C13" s="4"/>
      <c r="D13" s="27"/>
      <c r="E13" s="4"/>
      <c r="F13" s="4"/>
      <c r="G13" s="27"/>
      <c r="H13" s="56"/>
      <c r="I13" s="56"/>
      <c r="J13" s="27"/>
      <c r="K13" s="29"/>
    </row>
    <row r="14" spans="1:11" x14ac:dyDescent="0.2">
      <c r="B14" s="3">
        <f t="shared" si="0"/>
        <v>11</v>
      </c>
      <c r="C14" s="4"/>
      <c r="D14" s="27"/>
      <c r="E14" s="4"/>
      <c r="F14" s="4"/>
      <c r="G14" s="47"/>
      <c r="H14" s="47"/>
      <c r="I14" s="47"/>
      <c r="J14" s="27"/>
      <c r="K14" s="29"/>
    </row>
    <row r="15" spans="1:11" x14ac:dyDescent="0.2">
      <c r="B15" s="3">
        <f t="shared" si="0"/>
        <v>12</v>
      </c>
      <c r="C15" s="6"/>
      <c r="D15" s="27"/>
      <c r="E15" s="7"/>
      <c r="F15" s="7"/>
      <c r="G15" s="48"/>
      <c r="H15" s="48"/>
      <c r="I15" s="48"/>
      <c r="J15" s="27"/>
      <c r="K15" s="4"/>
    </row>
    <row r="16" spans="1:11" x14ac:dyDescent="0.2">
      <c r="B16" s="3">
        <f t="shared" si="0"/>
        <v>13</v>
      </c>
      <c r="C16" s="5"/>
      <c r="D16" s="27"/>
      <c r="E16" s="4"/>
      <c r="F16" s="4"/>
      <c r="G16" s="27"/>
      <c r="H16" s="50"/>
      <c r="I16" s="50"/>
      <c r="J16" s="27"/>
      <c r="K16" s="4"/>
    </row>
    <row r="17" spans="2:11" x14ac:dyDescent="0.2">
      <c r="B17" s="3">
        <f t="shared" si="0"/>
        <v>14</v>
      </c>
      <c r="C17" s="5"/>
      <c r="D17" s="27"/>
      <c r="E17" s="4"/>
      <c r="F17" s="4"/>
      <c r="G17" s="27"/>
      <c r="H17" s="27">
        <f>SUMIF(H4:H16,"x",$G$4:$G$16)</f>
        <v>5628.5714285714284</v>
      </c>
      <c r="I17" s="27">
        <f t="shared" ref="I17:J17" si="1">SUMIF(I4:I16,"x",$G$4:$G$16)</f>
        <v>6628.5714285714284</v>
      </c>
      <c r="J17" s="27">
        <f t="shared" si="1"/>
        <v>7028.5714285714284</v>
      </c>
      <c r="K17" s="4"/>
    </row>
    <row r="19" spans="2:11" x14ac:dyDescent="0.2">
      <c r="G19" s="30"/>
      <c r="H19" s="30"/>
      <c r="I19" s="30"/>
      <c r="J19" s="30"/>
    </row>
  </sheetData>
  <mergeCells count="1">
    <mergeCell ref="K4:K10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7EB0B-65E9-864B-A86F-9E3EE77E1888}">
  <dimension ref="A1"/>
  <sheetViews>
    <sheetView zoomScale="150" zoomScaleNormal="150"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BFEB7-3E81-BE48-8C09-3C9AF985CEC9}">
  <dimension ref="B2:M18"/>
  <sheetViews>
    <sheetView zoomScale="150" zoomScaleNormal="150" workbookViewId="0">
      <selection activeCell="I6" sqref="I6"/>
    </sheetView>
  </sheetViews>
  <sheetFormatPr baseColWidth="10" defaultRowHeight="16" x14ac:dyDescent="0.2"/>
  <cols>
    <col min="1" max="1" width="3.5" customWidth="1"/>
    <col min="2" max="2" width="12.1640625" bestFit="1" customWidth="1"/>
    <col min="3" max="4" width="13.1640625" customWidth="1"/>
    <col min="5" max="5" width="8.6640625" bestFit="1" customWidth="1"/>
    <col min="6" max="8" width="13.5" customWidth="1"/>
    <col min="9" max="9" width="12.5" bestFit="1" customWidth="1"/>
    <col min="10" max="10" width="12.5" customWidth="1"/>
    <col min="11" max="11" width="24.1640625" bestFit="1" customWidth="1"/>
    <col min="12" max="12" width="9" bestFit="1" customWidth="1"/>
  </cols>
  <sheetData>
    <row r="2" spans="2:13" x14ac:dyDescent="0.2">
      <c r="B2" s="8" t="s">
        <v>2</v>
      </c>
      <c r="C2" s="12">
        <v>1</v>
      </c>
      <c r="D2" s="19"/>
    </row>
    <row r="4" spans="2:13" x14ac:dyDescent="0.2">
      <c r="B4" s="16" t="s">
        <v>0</v>
      </c>
      <c r="C4" s="45" t="s">
        <v>3</v>
      </c>
      <c r="D4" s="46"/>
      <c r="E4" s="16" t="s">
        <v>4</v>
      </c>
      <c r="F4" s="8" t="s">
        <v>5</v>
      </c>
      <c r="G4" s="8" t="s">
        <v>6</v>
      </c>
      <c r="H4" s="8" t="s">
        <v>7</v>
      </c>
      <c r="I4" s="8" t="s">
        <v>33</v>
      </c>
      <c r="K4" s="37" t="s">
        <v>19</v>
      </c>
      <c r="L4" s="38"/>
    </row>
    <row r="5" spans="2:13" x14ac:dyDescent="0.2">
      <c r="B5" s="3">
        <v>1</v>
      </c>
      <c r="C5" s="39" t="s">
        <v>26</v>
      </c>
      <c r="D5" s="40"/>
      <c r="E5" s="3">
        <f>ROUNDUP(C2/5,0)</f>
        <v>1</v>
      </c>
      <c r="F5" s="9">
        <v>120000</v>
      </c>
      <c r="G5" s="9">
        <f>F5*E5</f>
        <v>120000</v>
      </c>
      <c r="H5" s="9">
        <f>G5*$L$5</f>
        <v>2880000</v>
      </c>
      <c r="I5" s="32"/>
      <c r="K5" s="31" t="s">
        <v>13</v>
      </c>
      <c r="L5" s="4">
        <v>24</v>
      </c>
    </row>
    <row r="6" spans="2:13" x14ac:dyDescent="0.2">
      <c r="B6" s="3">
        <v>2</v>
      </c>
      <c r="C6" s="39" t="s">
        <v>27</v>
      </c>
      <c r="D6" s="40"/>
      <c r="E6" s="3">
        <f>ROUNDUP(C2/5,0)</f>
        <v>1</v>
      </c>
      <c r="F6" s="9">
        <v>100000</v>
      </c>
      <c r="G6" s="9">
        <f>F6*E6</f>
        <v>100000</v>
      </c>
      <c r="H6" s="9">
        <f>G6*$L$5</f>
        <v>2400000</v>
      </c>
      <c r="I6" s="32"/>
      <c r="K6" s="31" t="s">
        <v>14</v>
      </c>
      <c r="L6" s="22">
        <v>8000</v>
      </c>
      <c r="M6" s="18" t="s">
        <v>25</v>
      </c>
    </row>
    <row r="7" spans="2:13" x14ac:dyDescent="0.2">
      <c r="B7" s="25">
        <v>3</v>
      </c>
      <c r="C7" s="41" t="s">
        <v>8</v>
      </c>
      <c r="D7" s="42"/>
      <c r="E7" s="25">
        <f>C2</f>
        <v>1</v>
      </c>
      <c r="F7" s="26">
        <f>IF(C2&lt;3,50000,C2*20000)</f>
        <v>50000</v>
      </c>
      <c r="G7" s="26">
        <f>F7</f>
        <v>50000</v>
      </c>
      <c r="H7" s="26">
        <f>G7*$L$5</f>
        <v>1200000</v>
      </c>
      <c r="I7" s="32" t="s">
        <v>32</v>
      </c>
      <c r="K7" s="31" t="s">
        <v>15</v>
      </c>
      <c r="L7" s="9">
        <v>15000</v>
      </c>
    </row>
    <row r="8" spans="2:13" x14ac:dyDescent="0.2">
      <c r="B8" s="3">
        <v>4</v>
      </c>
      <c r="C8" s="39" t="s">
        <v>9</v>
      </c>
      <c r="D8" s="40"/>
      <c r="E8" s="3">
        <f>C2</f>
        <v>1</v>
      </c>
      <c r="F8" s="9">
        <v>100000</v>
      </c>
      <c r="G8" s="9">
        <f>F8*E8</f>
        <v>100000</v>
      </c>
      <c r="H8" s="9">
        <f>G8*$L$5</f>
        <v>2400000</v>
      </c>
      <c r="I8" s="32" t="s">
        <v>32</v>
      </c>
      <c r="K8" s="31" t="s">
        <v>17</v>
      </c>
      <c r="L8" s="4">
        <v>30</v>
      </c>
    </row>
    <row r="9" spans="2:13" x14ac:dyDescent="0.2">
      <c r="B9" s="15">
        <v>5</v>
      </c>
      <c r="C9" s="43" t="s">
        <v>10</v>
      </c>
      <c r="D9" s="44"/>
      <c r="E9" s="15">
        <f>C2</f>
        <v>1</v>
      </c>
      <c r="F9" s="10">
        <f>G9</f>
        <v>20833.333333333332</v>
      </c>
      <c r="G9" s="14">
        <f>H9/$L$5</f>
        <v>20833.333333333332</v>
      </c>
      <c r="H9" s="11">
        <f xml:space="preserve"> 500000 * E9</f>
        <v>500000</v>
      </c>
      <c r="I9" s="32" t="s">
        <v>32</v>
      </c>
      <c r="K9" s="31" t="s">
        <v>16</v>
      </c>
      <c r="L9" s="4">
        <v>50</v>
      </c>
    </row>
    <row r="10" spans="2:13" x14ac:dyDescent="0.2">
      <c r="B10" s="15">
        <v>6</v>
      </c>
      <c r="C10" s="43" t="s">
        <v>11</v>
      </c>
      <c r="D10" s="44"/>
      <c r="E10" s="15">
        <f>C2</f>
        <v>1</v>
      </c>
      <c r="F10" s="10">
        <f>G10</f>
        <v>20833.333333333332</v>
      </c>
      <c r="G10" s="14">
        <f>H10/$L$5</f>
        <v>20833.333333333332</v>
      </c>
      <c r="H10" s="11">
        <f xml:space="preserve"> 500000 * E10</f>
        <v>500000</v>
      </c>
      <c r="I10" s="32"/>
      <c r="K10" s="31" t="s">
        <v>18</v>
      </c>
      <c r="L10" s="17">
        <f>ROUNDUP(G13/L6/C2,0)</f>
        <v>22</v>
      </c>
    </row>
    <row r="11" spans="2:13" x14ac:dyDescent="0.2">
      <c r="B11" s="15">
        <v>7</v>
      </c>
      <c r="C11" s="20" t="s">
        <v>24</v>
      </c>
      <c r="D11" s="21"/>
      <c r="E11" s="15">
        <f>ROUNDUP(C2/10,0)</f>
        <v>1</v>
      </c>
      <c r="F11" s="10">
        <f>G11</f>
        <v>83333.333333333328</v>
      </c>
      <c r="G11" s="14">
        <f>H11/$L$5</f>
        <v>83333.333333333328</v>
      </c>
      <c r="H11" s="11">
        <v>2000000</v>
      </c>
      <c r="I11" s="32"/>
    </row>
    <row r="12" spans="2:13" x14ac:dyDescent="0.2">
      <c r="B12" s="15"/>
      <c r="C12" s="20"/>
      <c r="D12" s="21"/>
      <c r="E12" s="15"/>
      <c r="F12" s="10"/>
      <c r="G12" s="14"/>
      <c r="H12" s="11"/>
      <c r="I12" s="32"/>
    </row>
    <row r="13" spans="2:13" x14ac:dyDescent="0.2">
      <c r="B13" s="35" t="s">
        <v>12</v>
      </c>
      <c r="C13" s="36"/>
      <c r="D13" s="36"/>
      <c r="E13" s="36"/>
      <c r="F13" s="37"/>
      <c r="G13" s="13">
        <f>SUMIF(I5:I11,"x",G5:G11)</f>
        <v>170833.33333333334</v>
      </c>
      <c r="H13" s="13">
        <f>SUMIF(I5:I11,"x",H5:H11)</f>
        <v>4100000</v>
      </c>
      <c r="I13" s="32"/>
    </row>
    <row r="15" spans="2:13" ht="19" x14ac:dyDescent="0.25">
      <c r="B15" s="23" t="s">
        <v>23</v>
      </c>
    </row>
    <row r="16" spans="2:13" x14ac:dyDescent="0.2">
      <c r="B16" s="8" t="s">
        <v>20</v>
      </c>
      <c r="C16" s="8" t="s">
        <v>21</v>
      </c>
      <c r="D16" s="8" t="s">
        <v>22</v>
      </c>
    </row>
    <row r="17" spans="2:4" x14ac:dyDescent="0.2">
      <c r="B17" s="24" t="s">
        <v>6</v>
      </c>
      <c r="C17" s="22">
        <f>(L8-L10) * L6 *C2</f>
        <v>64000</v>
      </c>
      <c r="D17" s="22">
        <f>(L9-L10) * L6 * C2</f>
        <v>224000</v>
      </c>
    </row>
    <row r="18" spans="2:4" x14ac:dyDescent="0.2">
      <c r="B18" s="24" t="s">
        <v>7</v>
      </c>
      <c r="C18" s="22">
        <f>C17*L5</f>
        <v>1536000</v>
      </c>
      <c r="D18" s="22">
        <f>D17*L5</f>
        <v>5376000</v>
      </c>
    </row>
  </sheetData>
  <mergeCells count="9">
    <mergeCell ref="B13:F13"/>
    <mergeCell ref="K4:L4"/>
    <mergeCell ref="C5:D5"/>
    <mergeCell ref="C6:D6"/>
    <mergeCell ref="C7:D7"/>
    <mergeCell ref="C8:D8"/>
    <mergeCell ref="C9:D9"/>
    <mergeCell ref="C10:D10"/>
    <mergeCell ref="C4:D4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ChiPhiNguyenLieu_ThuNghiem</vt:lpstr>
      <vt:lpstr>ChiPhiNguyenLieu_ThamKhao</vt:lpstr>
      <vt:lpstr>ChiPhiVatTu</vt:lpstr>
      <vt:lpstr>ChiPhiCoDinh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Trương Quốc Phiên</dc:creator>
  <cp:lastModifiedBy>PHien</cp:lastModifiedBy>
  <dcterms:created xsi:type="dcterms:W3CDTF">2018-04-25T13:18:06Z</dcterms:created>
  <dcterms:modified xsi:type="dcterms:W3CDTF">2019-02-11T11:57:39Z</dcterms:modified>
</cp:coreProperties>
</file>