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805" windowHeight="8010" tabRatio="600" firstSheet="0" activeTab="0" autoFilterDateGrouping="1"/>
  </bookViews>
  <sheets>
    <sheet name="Медиаплан Total" sheetId="1" state="visible" r:id="rId1"/>
    <sheet name="_dic" sheetId="2" state="hidden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name val="Calibri"/>
      <family val="2"/>
      <color theme="1"/>
      <sz val="11"/>
    </font>
    <font>
      <name val="Century Gothic"/>
      <family val="2"/>
      <color rgb="FF000000"/>
      <sz val="10"/>
    </font>
    <font>
      <name val="Century Gothic"/>
      <family val="2"/>
      <color rgb="FFFFFFFF"/>
      <sz val="10"/>
    </font>
    <font>
      <name val="Century Gothic"/>
      <family val="2"/>
      <b val="1"/>
      <color rgb="FFFFFFFF"/>
      <sz val="10"/>
    </font>
    <font>
      <name val="Century Gothic"/>
      <family val="2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60497A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9" fontId="1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10" fontId="3" fillId="3" borderId="1" applyAlignment="1" pivotButton="0" quotePrefix="0" xfId="0">
      <alignment horizontal="center" vertical="center" wrapText="1"/>
    </xf>
    <xf numFmtId="164" fontId="3" fillId="3" borderId="1" applyAlignment="1" pivotButton="0" quotePrefix="0" xfId="0">
      <alignment horizontal="center" vertical="center" wrapText="1"/>
    </xf>
    <xf numFmtId="3" fontId="3" fillId="3" borderId="1" applyAlignment="1" pivotButton="0" quotePrefix="0" xfId="0">
      <alignment horizontal="center" vertical="center" wrapText="1"/>
    </xf>
    <xf numFmtId="2" fontId="3" fillId="3" borderId="1" applyAlignment="1" pivotButton="0" quotePrefix="0" xfId="0">
      <alignment horizontal="center" vertical="center" wrapText="1"/>
    </xf>
    <xf numFmtId="9" fontId="3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left" vertical="center" wrapText="1"/>
    </xf>
    <xf numFmtId="0" fontId="3" fillId="3" borderId="1" applyAlignment="1" pivotButton="0" quotePrefix="0" xfId="0">
      <alignment horizontal="center" vertical="center" textRotation="90" wrapText="1"/>
    </xf>
    <xf numFmtId="164" fontId="1" fillId="2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center" vertical="center" wrapText="1"/>
    </xf>
    <xf numFmtId="9" fontId="4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3" fillId="3" borderId="1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pivotButton="0" quotePrefix="0" xfId="0"/>
  </cellXfs>
  <cellStyles count="1">
    <cellStyle name="Обычный" xfId="0" builtinId="0"/>
  </cellStyles>
  <dxfs count="6">
    <dxf>
      <fill>
        <patternFill patternType="solid">
          <bgColor rgb="FFFCE4D6"/>
        </patternFill>
      </fill>
    </dxf>
    <dxf>
      <fill>
        <patternFill patternType="solid">
          <bgColor rgb="FFEDEDED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FFF2CC"/>
        </patternFill>
      </fill>
    </dxf>
    <dxf>
      <fill>
        <patternFill patternType="solid">
          <bgColor rgb="FFDDEBF7"/>
        </patternFill>
      </fill>
    </dxf>
    <dxf>
      <fill>
        <patternFill patternType="solid">
          <bgColor rgb="FFF4B08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U18"/>
  <sheetViews>
    <sheetView tabSelected="1" workbookViewId="0">
      <pane ySplit="10" topLeftCell="A11" activePane="bottomLeft" state="frozen"/>
      <selection pane="bottomLeft" activeCell="D4" sqref="D4"/>
    </sheetView>
  </sheetViews>
  <sheetFormatPr baseColWidth="8" defaultRowHeight="15"/>
  <cols>
    <col width="3.42578125" customWidth="1" style="1" min="1" max="1"/>
    <col width="23.42578125" customWidth="1" style="1" min="2" max="2"/>
    <col width="35.28515625" customWidth="1" style="1" min="3" max="4"/>
    <col width="42.42578125" customWidth="1" style="1" min="5" max="5"/>
    <col width="16.7109375" customWidth="1" style="1" min="6" max="6"/>
    <col width="18.140625" customWidth="1" style="1" min="7" max="7"/>
    <col width="25.42578125" customWidth="1" style="1" min="8" max="8"/>
    <col width="22.42578125" customWidth="1" style="1" min="9" max="9"/>
    <col width="36.42578125" customWidth="1" style="1" min="10" max="10"/>
    <col width="21.42578125" customWidth="1" style="1" min="11" max="12"/>
    <col width="26.28515625" customWidth="1" style="1" min="13" max="13"/>
    <col width="17.42578125" customWidth="1" style="1" min="14" max="14"/>
    <col width="14.28515625" customWidth="1" style="1" min="15" max="15"/>
    <col outlineLevel="1" width="4.7109375" customWidth="1" style="1" min="16" max="21"/>
    <col outlineLevel="1" width="5.7109375" customWidth="1" style="1" min="22" max="22"/>
    <col width="17" customWidth="1" style="1" min="23" max="24"/>
    <col width="25.7109375" customWidth="1" style="1" min="25" max="25"/>
    <col width="14.42578125" customWidth="1" style="1" min="26" max="36"/>
    <col width="15.85546875" customWidth="1" style="1" min="37" max="37"/>
    <col width="19.140625" customWidth="1" style="1" min="38" max="38"/>
    <col width="15.85546875" customWidth="1" style="1" min="39" max="39"/>
    <col width="19.140625" customWidth="1" style="1" min="40" max="40"/>
    <col width="15.85546875" customWidth="1" style="1" min="41" max="41"/>
    <col width="18.85546875" customWidth="1" style="1" min="42" max="42"/>
    <col width="19.140625" customWidth="1" style="1" min="43" max="43"/>
    <col width="15.85546875" customWidth="1" style="1" min="44" max="44"/>
    <col width="15.140625" customWidth="1" style="1" min="45" max="45"/>
    <col width="71.42578125" customWidth="1" style="1" min="46" max="46"/>
    <col width="15.85546875" customWidth="1" style="1" min="47" max="50"/>
    <col width="15.85546875" customWidth="1" min="51" max="52"/>
  </cols>
  <sheetData>
    <row r="1" ht="20.1" customHeight="1">
      <c r="B1" s="2" t="inlineStr">
        <is>
          <t>Клиент</t>
        </is>
      </c>
      <c r="C1" s="2" t="inlineStr">
        <is>
          <t>Autotest Client</t>
        </is>
      </c>
    </row>
    <row r="2" ht="20.1" customHeight="1">
      <c r="B2" s="2" t="inlineStr">
        <is>
          <t>Кампания</t>
        </is>
      </c>
      <c r="C2" s="2" t="inlineStr">
        <is>
          <t>ТестРеклКамп20240604131713</t>
        </is>
      </c>
    </row>
    <row r="3" ht="20.1" customHeight="1">
      <c r="B3" s="2" t="inlineStr">
        <is>
          <t>Аудитория</t>
        </is>
      </c>
      <c r="C3" s="2" t="inlineStr">
        <is>
          <t>Аудитория</t>
        </is>
      </c>
    </row>
    <row r="4" ht="20.1" customHeight="1">
      <c r="B4" s="2" t="inlineStr">
        <is>
          <t>Гео</t>
        </is>
      </c>
      <c r="C4" s="2" t="inlineStr">
        <is>
          <t>ГеоТаргетинг</t>
        </is>
      </c>
    </row>
    <row r="5" ht="20.1" customHeight="1">
      <c r="B5" s="2" t="inlineStr">
        <is>
          <t>Цель</t>
        </is>
      </c>
      <c r="C5" s="2" t="inlineStr">
        <is>
          <t>BRANDFORMANCE</t>
        </is>
      </c>
    </row>
    <row r="6" ht="20.1" customHeight="1">
      <c r="B6" s="2" t="inlineStr">
        <is>
          <t>Даты кампании</t>
        </is>
      </c>
      <c r="C6" s="2" t="inlineStr">
        <is>
          <t>01.07.2024 - 29.08.2024</t>
        </is>
      </c>
    </row>
    <row r="7" ht="20.1" customHeight="1"/>
    <row r="8" ht="20.1" customHeight="1"/>
    <row r="9" ht="21.75" customHeight="1">
      <c r="B9" s="20" t="inlineStr">
        <is>
          <t>Канал</t>
        </is>
      </c>
      <c r="C9" s="20" t="inlineStr">
        <is>
          <t>Селлер</t>
        </is>
      </c>
      <c r="D9" s="20" t="inlineStr">
        <is>
          <t>Площадка</t>
        </is>
      </c>
      <c r="E9" s="20" t="inlineStr">
        <is>
          <t>Таргетинги</t>
        </is>
      </c>
      <c r="F9" s="20" t="inlineStr">
        <is>
          <t>ГЕО</t>
        </is>
      </c>
      <c r="G9" s="20" t="inlineStr">
        <is>
          <t>Платформа</t>
        </is>
      </c>
      <c r="H9" s="20" t="inlineStr">
        <is>
          <t>Тип креатива</t>
        </is>
      </c>
      <c r="I9" s="20" t="inlineStr">
        <is>
          <t>Позиция на сайте</t>
        </is>
      </c>
      <c r="J9" s="20" t="inlineStr">
        <is>
          <t>Формат</t>
        </is>
      </c>
      <c r="K9" s="20" t="inlineStr">
        <is>
          <t>AdTracking</t>
        </is>
      </c>
      <c r="L9" s="20" t="inlineStr">
        <is>
          <t>Период размещения</t>
        </is>
      </c>
      <c r="M9" s="20" t="inlineStr">
        <is>
          <t>Тип закупки</t>
        </is>
      </c>
      <c r="N9" s="20" t="inlineStr">
        <is>
          <t>Количество единиц за период</t>
        </is>
      </c>
      <c r="O9" s="20" t="inlineStr">
        <is>
          <t>Цена 
(за единицу покупки), руб.</t>
        </is>
      </c>
      <c r="P9" s="20" t="inlineStr">
        <is>
          <t>Наценки</t>
        </is>
      </c>
      <c r="Q9" s="24" t="n"/>
      <c r="R9" s="24" t="n"/>
      <c r="S9" s="24" t="n"/>
      <c r="T9" s="24" t="n"/>
      <c r="U9" s="24" t="n"/>
      <c r="V9" s="24" t="n"/>
      <c r="W9" s="25" t="n"/>
      <c r="X9" s="20" t="inlineStr">
        <is>
          <t>Скидка медийная, %</t>
        </is>
      </c>
      <c r="Y9" s="20" t="inlineStr">
        <is>
          <t>Стоимость размещения, руб.</t>
        </is>
      </c>
      <c r="Z9" s="20" t="inlineStr">
        <is>
          <t>Планируемые результаты</t>
        </is>
      </c>
      <c r="AA9" s="24" t="n"/>
      <c r="AB9" s="24" t="n"/>
      <c r="AC9" s="24" t="n"/>
      <c r="AD9" s="24" t="n"/>
      <c r="AE9" s="24" t="n"/>
      <c r="AF9" s="24" t="n"/>
      <c r="AG9" s="24" t="n"/>
      <c r="AH9" s="24" t="n"/>
      <c r="AI9" s="24" t="n"/>
      <c r="AJ9" s="25" t="n"/>
      <c r="AK9" s="20" t="inlineStr">
        <is>
          <t>Хроно</t>
        </is>
      </c>
      <c r="AL9" s="20" t="inlineStr">
        <is>
          <t>Тип Ценообразования</t>
        </is>
      </c>
      <c r="AM9" s="20" t="inlineStr">
        <is>
          <t>In-app (Appsflyer)</t>
        </is>
      </c>
      <c r="AN9" s="24" t="n"/>
      <c r="AO9" s="24" t="n"/>
      <c r="AP9" s="24" t="n"/>
      <c r="AQ9" s="24" t="n"/>
      <c r="AR9" s="25" t="n"/>
      <c r="AS9" s="20" t="inlineStr">
        <is>
          <t>UTM параметры</t>
        </is>
      </c>
      <c r="AT9" s="25" t="n"/>
      <c r="AU9" s="20" t="n"/>
    </row>
    <row r="10" ht="67.5" customHeight="1">
      <c r="B10" s="26" t="n"/>
      <c r="C10" s="26" t="n"/>
      <c r="D10" s="26" t="n"/>
      <c r="E10" s="26" t="n"/>
      <c r="F10" s="26" t="n"/>
      <c r="G10" s="26" t="n"/>
      <c r="H10" s="26" t="n"/>
      <c r="I10" s="26" t="n"/>
      <c r="J10" s="26" t="n"/>
      <c r="K10" s="26" t="n"/>
      <c r="L10" s="26" t="n"/>
      <c r="M10" s="26" t="n"/>
      <c r="N10" s="26" t="n"/>
      <c r="O10" s="26" t="n"/>
      <c r="P10" s="16" t="inlineStr">
        <is>
          <t>Frequency</t>
        </is>
      </c>
      <c r="Q10" s="16" t="inlineStr">
        <is>
          <t>Platform</t>
        </is>
      </c>
      <c r="R10" s="16" t="inlineStr">
        <is>
          <t>Geo</t>
        </is>
      </c>
      <c r="S10" s="16" t="inlineStr">
        <is>
          <t>Age/Sex</t>
        </is>
      </c>
      <c r="T10" s="16" t="inlineStr">
        <is>
          <t>Season</t>
        </is>
      </c>
      <c r="U10" s="16" t="inlineStr">
        <is>
          <t>Other</t>
        </is>
      </c>
      <c r="V10" s="16" t="inlineStr">
        <is>
          <t>Валютный перевод</t>
        </is>
      </c>
      <c r="W10" s="20" t="inlineStr">
        <is>
          <t>Итого</t>
        </is>
      </c>
      <c r="X10" s="26" t="n"/>
      <c r="Y10" s="26" t="n"/>
      <c r="Z10" s="20" t="inlineStr">
        <is>
          <t>Показы</t>
        </is>
      </c>
      <c r="AA10" s="20" t="inlineStr">
        <is>
          <t>Охват</t>
        </is>
      </c>
      <c r="AB10" s="20" t="inlineStr">
        <is>
          <t>Частота</t>
        </is>
      </c>
      <c r="AC10" s="20" t="inlineStr">
        <is>
          <t>CTR, %</t>
        </is>
      </c>
      <c r="AD10" s="20" t="inlineStr">
        <is>
          <t>Клики</t>
        </is>
      </c>
      <c r="AE10" s="20" t="inlineStr">
        <is>
          <t>CPM, руб.</t>
        </is>
      </c>
      <c r="AF10" s="20" t="inlineStr">
        <is>
          <t>CPT, руб.</t>
        </is>
      </c>
      <c r="AG10" s="20" t="inlineStr">
        <is>
          <t>CPC, руб.</t>
        </is>
      </c>
      <c r="AH10" s="20" t="inlineStr">
        <is>
          <t xml:space="preserve">Досмотры 100%  </t>
        </is>
      </c>
      <c r="AI10" s="20" t="inlineStr">
        <is>
          <t>VTR по Досмотрам</t>
        </is>
      </c>
      <c r="AJ10" s="20" t="inlineStr">
        <is>
          <t>CPV по Досмотрам</t>
        </is>
      </c>
      <c r="AK10" s="26" t="n"/>
      <c r="AL10" s="26" t="n"/>
      <c r="AM10" s="20" t="inlineStr">
        <is>
          <t>CR в Установку, %</t>
        </is>
      </c>
      <c r="AN10" s="20" t="inlineStr">
        <is>
          <t>Количество Установок</t>
        </is>
      </c>
      <c r="AO10" s="20" t="inlineStr">
        <is>
          <t>CPI, руб.</t>
        </is>
      </c>
      <c r="AP10" s="20" t="inlineStr">
        <is>
          <t>CR в Событие "af_content_view", %</t>
        </is>
      </c>
      <c r="AQ10" s="20" t="inlineStr">
        <is>
          <t>Количество событий "af_content_view"</t>
        </is>
      </c>
      <c r="AR10" s="20" t="inlineStr">
        <is>
          <t>CPA, руб.</t>
        </is>
      </c>
      <c r="AS10" s="20" t="inlineStr">
        <is>
          <t>Хеш размещения</t>
        </is>
      </c>
      <c r="AT10" s="20" t="inlineStr">
        <is>
          <t>Кликовая ссылка размещения</t>
        </is>
      </c>
      <c r="AU10" s="20" t="inlineStr">
        <is>
          <t>Кастомный столбец</t>
        </is>
      </c>
    </row>
    <row r="11" ht="14.1" customHeight="1">
      <c r="B11" s="23" t="inlineStr">
        <is>
          <t>ПРЕДЗАКАЗ</t>
        </is>
      </c>
      <c r="C11" s="20" t="n"/>
      <c r="D11" s="20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  <c r="AJ11" s="20" t="n"/>
      <c r="AK11" s="20" t="n"/>
      <c r="AL11" s="20" t="n"/>
      <c r="AM11" s="20" t="n"/>
      <c r="AN11" s="20" t="n"/>
      <c r="AO11" s="20" t="n"/>
      <c r="AP11" s="20" t="n"/>
      <c r="AQ11" s="20" t="n"/>
      <c r="AR11" s="20" t="n"/>
      <c r="AS11" s="20" t="n"/>
      <c r="AT11" s="20" t="n"/>
      <c r="AU11" s="20" t="n"/>
    </row>
    <row r="12" ht="14.1" customHeight="1">
      <c r="B12" s="23">
        <f>IF(C5&lt;&gt;0,C5,"")</f>
        <v/>
      </c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  <c r="AJ12" s="20" t="n"/>
      <c r="AK12" s="20" t="n"/>
      <c r="AL12" s="20" t="n"/>
      <c r="AM12" s="20" t="n"/>
      <c r="AN12" s="20" t="n"/>
      <c r="AO12" s="20" t="n"/>
      <c r="AP12" s="20" t="n"/>
      <c r="AQ12" s="20" t="n"/>
      <c r="AR12" s="20" t="n"/>
      <c r="AS12" s="20" t="n"/>
      <c r="AT12" s="20" t="n"/>
      <c r="AU12" s="20" t="n"/>
    </row>
    <row r="13" ht="66" customHeight="1">
      <c r="B13" s="3" t="inlineStr">
        <is>
          <t>Display</t>
        </is>
      </c>
      <c r="C13" s="3" t="inlineStr">
        <is>
          <t>VK</t>
        </is>
      </c>
      <c r="D13" s="3" t="inlineStr">
        <is>
          <t>MyTarget</t>
        </is>
      </c>
      <c r="E13" s="3" t="inlineStr">
        <is>
          <t>Базовый таргетинг</t>
        </is>
      </c>
      <c r="F13" s="3" t="inlineStr">
        <is>
          <t>Гео таргетинг</t>
        </is>
      </c>
      <c r="G13" s="3" t="inlineStr">
        <is>
          <t>D</t>
        </is>
      </c>
      <c r="H13" s="3" t="inlineStr">
        <is>
          <t>Bumper Ads</t>
        </is>
      </c>
      <c r="I13" s="3" t="inlineStr">
        <is>
          <t>Позиция на сайте</t>
        </is>
      </c>
      <c r="J13" s="3" t="inlineStr">
        <is>
          <t>1000x120</t>
        </is>
      </c>
      <c r="K13" s="3" t="inlineStr"/>
      <c r="L13" s="3" t="inlineStr">
        <is>
          <t>01.07.2024 - 29.08.2024</t>
        </is>
      </c>
      <c r="M13" s="3" t="inlineStr">
        <is>
          <t>CPM</t>
        </is>
      </c>
      <c r="N13" s="5" t="n">
        <v>0</v>
      </c>
      <c r="O13" s="6" t="n">
        <v>0</v>
      </c>
      <c r="P13" s="7" t="n">
        <v>1</v>
      </c>
      <c r="Q13" s="7" t="n">
        <v>1</v>
      </c>
      <c r="R13" s="7" t="n">
        <v>1</v>
      </c>
      <c r="S13" s="7" t="n">
        <v>1</v>
      </c>
      <c r="T13" s="7" t="n">
        <v>1</v>
      </c>
      <c r="U13" s="7" t="n">
        <v>1</v>
      </c>
      <c r="V13" s="7" t="n">
        <v>1</v>
      </c>
      <c r="W13" s="7">
        <f>PRODUCT(P13:V13)</f>
        <v/>
      </c>
      <c r="X13" s="8" t="n">
        <v>0</v>
      </c>
      <c r="Y13" s="6">
        <f>PRODUCT(N13,O13,W13,1-X13)</f>
        <v/>
      </c>
      <c r="Z13" s="5">
        <f>IFERROR(IF(M13="CPM",N13*1000,IF(M13="CPC",N13/AC13,IF(M13="CPV",N13/AI13,""))),"")</f>
        <v/>
      </c>
      <c r="AA13" s="5">
        <f>IFERROR(Z13/AB13,"-")</f>
        <v/>
      </c>
      <c r="AB13" s="5" t="n"/>
      <c r="AC13" s="4" t="n"/>
      <c r="AD13" s="5">
        <f>IFERROR(IF(M13="CPC",N13,Z13*AC13),"-")</f>
        <v/>
      </c>
      <c r="AE13" s="6">
        <f>IFERROR(Y13/Z13*1000,"-")</f>
        <v/>
      </c>
      <c r="AF13" s="6">
        <f>IFERROR(Y13/AA13*1000,"-")</f>
        <v/>
      </c>
      <c r="AG13" s="6">
        <f>IFERROR(Y13/AD13,"-")</f>
        <v/>
      </c>
      <c r="AH13" s="5">
        <f>IFERROR(IF(M13="CPV",N13,Z13*AI13),"-")</f>
        <v/>
      </c>
      <c r="AI13" s="4" t="n"/>
      <c r="AJ13" s="6">
        <f>IFERROR(Y13/AH13,"-")</f>
        <v/>
      </c>
      <c r="AK13" s="3" t="inlineStr"/>
      <c r="AL13" s="3" t="n"/>
      <c r="AM13" s="4" t="n"/>
      <c r="AN13" s="5">
        <f>IFERROR(AD13*AM13,"-")</f>
        <v/>
      </c>
      <c r="AO13" s="6">
        <f>IFERROR($Y13/AN13,"-")</f>
        <v/>
      </c>
      <c r="AP13" s="4" t="n"/>
      <c r="AQ13" s="5">
        <f>IFERROR(AN13*AP13,"-")</f>
        <v/>
      </c>
      <c r="AR13" s="6">
        <f>IFERROR($Y13/AQ13,"-")</f>
        <v/>
      </c>
      <c r="AS13" s="3" t="inlineStr">
        <is>
          <t>77zrb9000</t>
        </is>
      </c>
      <c r="AT13" s="3" t="inlineStr">
        <is>
          <t>https://dev-office.mediapush.mts-corp.ru/campaigns/digital/cfa211bb-bb06-403e-b46f-9a68f1ee4718/createmediaplan?utm_mts=77zrb9000&amp;utm_source=mt&amp;utm_medium=dis_cpm&amp;utm_campaign=autotesta_newcampaign2920_autotestclient_autotestb_autotestp_utm_campaign_dis_mt_bumper_cpm_q3_24_77zrb9000&amp;utm_content={{ad.id}}_{{adset.id}}&amp;utm_term=bumper_1000x120_name-element_{keyword}</t>
        </is>
      </c>
      <c r="AU13" s="3" t="n"/>
    </row>
    <row r="14" ht="66" customHeight="1">
      <c r="B14" s="3" t="inlineStr">
        <is>
          <t>Display</t>
        </is>
      </c>
      <c r="C14" s="3" t="inlineStr">
        <is>
          <t>VK</t>
        </is>
      </c>
      <c r="D14" s="3" t="inlineStr">
        <is>
          <t>MyTarget</t>
        </is>
      </c>
      <c r="E14" s="3" t="inlineStr">
        <is>
          <t>Базовый таргетинг</t>
        </is>
      </c>
      <c r="F14" s="3" t="inlineStr">
        <is>
          <t>Гео таргетинг</t>
        </is>
      </c>
      <c r="G14" s="3" t="inlineStr">
        <is>
          <t>D</t>
        </is>
      </c>
      <c r="H14" s="3" t="inlineStr">
        <is>
          <t>Bumper Ads</t>
        </is>
      </c>
      <c r="I14" s="3" t="inlineStr">
        <is>
          <t>Позиция на сайте</t>
        </is>
      </c>
      <c r="J14" s="3" t="inlineStr">
        <is>
          <t>1000x120</t>
        </is>
      </c>
      <c r="K14" s="3" t="inlineStr"/>
      <c r="L14" s="3" t="inlineStr">
        <is>
          <t>01.07.2024 - 29.08.2024</t>
        </is>
      </c>
      <c r="M14" s="3" t="inlineStr">
        <is>
          <t>CPM</t>
        </is>
      </c>
      <c r="N14" s="5" t="n">
        <v>0</v>
      </c>
      <c r="O14" s="6" t="n">
        <v>0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  <c r="V14" s="7" t="n">
        <v>1</v>
      </c>
      <c r="W14" s="7">
        <f>PRODUCT(P14:V14)</f>
        <v/>
      </c>
      <c r="X14" s="8" t="n">
        <v>0</v>
      </c>
      <c r="Y14" s="6">
        <f>PRODUCT(N14,O14,W14,1-X14)</f>
        <v/>
      </c>
      <c r="Z14" s="5">
        <f>IFERROR(IF(M14="CPM",N14*1000,IF(M14="CPC",N14/AC14,IF(M14="CPV",N14/AI14,""))),"")</f>
        <v/>
      </c>
      <c r="AA14" s="5">
        <f>IFERROR(Z14/AB14,"-")</f>
        <v/>
      </c>
      <c r="AB14" s="5" t="n"/>
      <c r="AC14" s="4" t="n"/>
      <c r="AD14" s="5">
        <f>IFERROR(IF(M14="CPC",N14,Z14*AC14),"-")</f>
        <v/>
      </c>
      <c r="AE14" s="6">
        <f>IFERROR(Y14/Z14*1000,"-")</f>
        <v/>
      </c>
      <c r="AF14" s="6">
        <f>IFERROR(Y14/AA14*1000,"-")</f>
        <v/>
      </c>
      <c r="AG14" s="6">
        <f>IFERROR(Y14/AD14,"-")</f>
        <v/>
      </c>
      <c r="AH14" s="5">
        <f>IFERROR(IF(M14="CPV",N14,Z14*AI14),"-")</f>
        <v/>
      </c>
      <c r="AI14" s="4" t="n"/>
      <c r="AJ14" s="6">
        <f>IFERROR(Y14/AH14,"-")</f>
        <v/>
      </c>
      <c r="AK14" s="3" t="inlineStr"/>
      <c r="AL14" s="3" t="n"/>
      <c r="AM14" s="4" t="n"/>
      <c r="AN14" s="5">
        <f>IFERROR(AD14*AM14,"-")</f>
        <v/>
      </c>
      <c r="AO14" s="6">
        <f>IFERROR($Y14/AN14,"-")</f>
        <v/>
      </c>
      <c r="AP14" s="4" t="n"/>
      <c r="AQ14" s="5">
        <f>IFERROR(AN14*AP14,"-")</f>
        <v/>
      </c>
      <c r="AR14" s="6">
        <f>IFERROR($Y14/AQ14,"-")</f>
        <v/>
      </c>
      <c r="AS14" s="3" t="inlineStr">
        <is>
          <t>2prfes000</t>
        </is>
      </c>
      <c r="AT14" s="3" t="inlineStr">
        <is>
          <t>https://dev-office.mediapush.mts-corp.ru/campaigns/digital/cfa211bb-bb06-403e-b46f-9a68f1ee4718/createmediaplan?utm_mts=2prfes000&amp;utm_source=mt&amp;utm_medium=dis_cpm&amp;utm_campaign=autotesta_newcampaign2920_autotestclient_autotestb_autotestp_utm_campaign_dis_mt_bumper_cpm_q3_24_2prfes000&amp;utm_content={{ad.id}}_{{adset.id}}&amp;utm_term=bumper_1000x120_name-element_{keyword}</t>
        </is>
      </c>
      <c r="AU14" s="3" t="n"/>
    </row>
    <row r="15" ht="20.1" customHeight="1">
      <c r="B15" s="23" t="inlineStr">
        <is>
          <t>Итого:</t>
        </is>
      </c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12" t="n"/>
      <c r="O15" s="11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4" t="n"/>
      <c r="Y15" s="11">
        <f>ROUND(SUM(Y12:Y14),2)</f>
        <v/>
      </c>
      <c r="Z15" s="12">
        <f>SUM(Z12:Z14)</f>
        <v/>
      </c>
      <c r="AA15" s="12">
        <f>SUM(AA12:AA14)*0.7</f>
        <v/>
      </c>
      <c r="AB15" s="12">
        <f>SUMIF(AA12:AA14,"&gt;0",Z12:Z14)/AA15</f>
        <v/>
      </c>
      <c r="AC15" s="10">
        <f>AD15/SUMIF(AD12:AD14,"&gt;0",Z12:Z14)</f>
        <v/>
      </c>
      <c r="AD15" s="12">
        <f>SUM(AD12:AD14)</f>
        <v/>
      </c>
      <c r="AE15" s="11">
        <f>SUMIF(Z12:Z14,"&gt;0",Y12:Y14)/Z15*1000</f>
        <v/>
      </c>
      <c r="AF15" s="11">
        <f>SUMIF(AA12:AA14,"&gt;0",Y12:Y14)/AA15*1000</f>
        <v/>
      </c>
      <c r="AG15" s="11">
        <f>SUMIF(AD12:AD14,"&gt;0",Y12:Y14)/AD15</f>
        <v/>
      </c>
      <c r="AH15" s="12">
        <f>SUM(AH12:AH14)</f>
        <v/>
      </c>
      <c r="AI15" s="10">
        <f>AH15/SUMIF(AH12:AH14,"&gt;0",Z12:Z14)</f>
        <v/>
      </c>
      <c r="AJ15" s="11">
        <f>SUMIF(AH12:AH14,"&gt;0",Y12:Y14)/AH15</f>
        <v/>
      </c>
      <c r="AK15" s="20" t="n"/>
      <c r="AL15" s="20" t="n"/>
      <c r="AM15" s="10">
        <f>IFERROR(AN15/SUMIF(AN12:AN14,"&gt;0",AD12:AD14),"-")</f>
        <v/>
      </c>
      <c r="AN15" s="12">
        <f>SUM(AN12:AN14)</f>
        <v/>
      </c>
      <c r="AO15" s="11">
        <f>IFERROR(SUMIF(AN12:AN14,"&gt;0",Y12:Y14)/AN15,"-")</f>
        <v/>
      </c>
      <c r="AP15" s="10">
        <f>IFERROR(AQ15/SUMIF(AQ12:AQ14,"&gt;0",AN12:AN14),"-")</f>
        <v/>
      </c>
      <c r="AQ15" s="12">
        <f>SUM(AQ12:AQ14)</f>
        <v/>
      </c>
      <c r="AR15" s="11">
        <f>IFERROR(SUMIF(AQ12:AQ14,"&gt;0",Y12:Y14)/AQ15,"-")</f>
        <v/>
      </c>
      <c r="AS15" s="20" t="n"/>
      <c r="AT15" s="20" t="n"/>
      <c r="AU15" s="20" t="n"/>
    </row>
    <row r="16" ht="20.1" customHeight="1">
      <c r="M16" s="21" t="inlineStr">
        <is>
          <t xml:space="preserve">Итого медиабюджет, до НДС </t>
        </is>
      </c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5" t="n"/>
      <c r="Y16" s="18">
        <f>Y15</f>
        <v/>
      </c>
    </row>
    <row r="17" ht="20.1" customHeight="1">
      <c r="M17" s="22" t="inlineStr">
        <is>
          <t>НДС</t>
        </is>
      </c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5" t="n"/>
      <c r="X17" s="19" t="n">
        <v>0.2</v>
      </c>
      <c r="Y17" s="17">
        <f>ROUND(SUM(Y16)*X17,2)</f>
        <v/>
      </c>
    </row>
    <row r="18" ht="30" customHeight="1">
      <c r="M18" s="23" t="inlineStr">
        <is>
          <t>Итого (с учётом НДС)</t>
        </is>
      </c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5" t="n"/>
      <c r="Y18" s="11">
        <f>ROUND(SUM(Y16:Y17),2)</f>
        <v/>
      </c>
    </row>
  </sheetData>
  <mergeCells count="25">
    <mergeCell ref="Z9:AJ9"/>
    <mergeCell ref="H9:H10"/>
    <mergeCell ref="Y9:Y10"/>
    <mergeCell ref="J9:J10"/>
    <mergeCell ref="AK9:AK10"/>
    <mergeCell ref="AM9:AR9"/>
    <mergeCell ref="M16:X16"/>
    <mergeCell ref="C9:C10"/>
    <mergeCell ref="AS9:AT9"/>
    <mergeCell ref="P9:W9"/>
    <mergeCell ref="E9:E10"/>
    <mergeCell ref="M18:X18"/>
    <mergeCell ref="B9:B10"/>
    <mergeCell ref="D9:D10"/>
    <mergeCell ref="F9:F10"/>
    <mergeCell ref="L9:L10"/>
    <mergeCell ref="N9:N10"/>
    <mergeCell ref="X9:X10"/>
    <mergeCell ref="G9:G10"/>
    <mergeCell ref="M17:W17"/>
    <mergeCell ref="I9:I10"/>
    <mergeCell ref="K9:K10"/>
    <mergeCell ref="M9:M10"/>
    <mergeCell ref="O9:O10"/>
    <mergeCell ref="AL9:AL10"/>
  </mergeCells>
  <conditionalFormatting sqref="B13:B15">
    <cfRule type="containsText" priority="1" operator="containsText" dxfId="5" text="Branding">
      <formula>NOT(ISERROR(SEARCH("Branding",B13)))</formula>
    </cfRule>
    <cfRule type="containsText" priority="2" operator="containsText" dxfId="4" text="Display">
      <formula>NOT(ISERROR(SEARCH("Display",B13)))</formula>
    </cfRule>
    <cfRule type="containsText" priority="3" operator="containsText" dxfId="3" text="OLV">
      <formula>NOT(ISERROR(SEARCH("OLV",B13)))</formula>
    </cfRule>
    <cfRule type="containsText" priority="4" operator="containsText" dxfId="2" text="Marketplaces">
      <formula>NOT(ISERROR(SEARCH("Marketplaces",B13)))</formula>
    </cfRule>
    <cfRule type="containsText" priority="5" operator="containsText" dxfId="1" text="Telegram Ads">
      <formula>NOT(ISERROR(SEARCH("Telegram Ads",B13)))</formula>
    </cfRule>
    <cfRule type="containsText" priority="6" operator="containsText" dxfId="0" text="Paid Social">
      <formula>NOT(ISERROR(SEARCH("Paid Social",B13)))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REACH</t>
        </is>
      </c>
      <c r="C1" t="inlineStr">
        <is>
          <t>Adabs</t>
        </is>
      </c>
      <c r="D1" t="inlineStr">
        <is>
          <t>MyTarget</t>
        </is>
      </c>
      <c r="E1" t="inlineStr">
        <is>
          <t>D</t>
        </is>
      </c>
      <c r="F1" t="inlineStr">
        <is>
          <t>Bumper Ads</t>
        </is>
      </c>
      <c r="G1" t="inlineStr">
        <is>
          <t>1000x120</t>
        </is>
      </c>
      <c r="H1" t="inlineStr">
        <is>
          <t>CPM</t>
        </is>
      </c>
      <c r="I1" t="inlineStr">
        <is>
          <t>Спец. цена</t>
        </is>
      </c>
    </row>
    <row r="2">
      <c r="A2" t="inlineStr">
        <is>
          <t>PERFORMANCE</t>
        </is>
      </c>
      <c r="C2" t="inlineStr">
        <is>
          <t>Avito</t>
        </is>
      </c>
      <c r="D2" t="inlineStr">
        <is>
          <t>МТС DSP</t>
        </is>
      </c>
      <c r="E2" t="inlineStr">
        <is>
          <t>M</t>
        </is>
      </c>
      <c r="F2" t="inlineStr">
        <is>
          <t>HTML5</t>
        </is>
      </c>
      <c r="G2" t="inlineStr">
        <is>
          <t>1160x150</t>
        </is>
      </c>
      <c r="H2" t="inlineStr">
        <is>
          <t>CPC</t>
        </is>
      </c>
      <c r="I2" t="inlineStr">
        <is>
          <t>Прайс</t>
        </is>
      </c>
    </row>
    <row r="3">
      <c r="A3" t="inlineStr">
        <is>
          <t>BRANDFORMANCE</t>
        </is>
      </c>
      <c r="C3" t="inlineStr">
        <is>
          <t>BetweenX</t>
        </is>
      </c>
      <c r="D3" t="inlineStr">
        <is>
          <t>VK ADS</t>
        </is>
      </c>
      <c r="E3" t="inlineStr">
        <is>
          <t>D&amp;M</t>
        </is>
      </c>
      <c r="F3" t="inlineStr">
        <is>
          <t>HTML5 Playable Ads</t>
        </is>
      </c>
      <c r="G3" t="inlineStr">
        <is>
          <t>1170x200</t>
        </is>
      </c>
      <c r="H3" t="inlineStr">
        <is>
          <t>CPA</t>
        </is>
      </c>
      <c r="I3" t="inlineStr">
        <is>
          <t>Аукцион</t>
        </is>
      </c>
    </row>
    <row r="4">
      <c r="C4" t="inlineStr">
        <is>
          <t>GPMD</t>
        </is>
      </c>
      <c r="D4" t="inlineStr">
        <is>
          <t>Яндекс Директ</t>
        </is>
      </c>
      <c r="E4" t="inlineStr">
        <is>
          <t>S</t>
        </is>
      </c>
      <c r="F4" t="inlineStr">
        <is>
          <t>OLV</t>
        </is>
      </c>
      <c r="G4" t="inlineStr">
        <is>
          <t>160x600</t>
        </is>
      </c>
      <c r="H4" t="inlineStr">
        <is>
          <t>CPI</t>
        </is>
      </c>
    </row>
    <row r="5">
      <c r="C5" t="inlineStr">
        <is>
          <t>MTS</t>
        </is>
      </c>
      <c r="E5" t="inlineStr">
        <is>
          <t>D&amp;S</t>
        </is>
      </c>
      <c r="F5" t="inlineStr">
        <is>
          <t>Видео</t>
        </is>
      </c>
      <c r="G5" t="inlineStr">
        <is>
          <t>240x400</t>
        </is>
      </c>
      <c r="H5" t="inlineStr">
        <is>
          <t>VCPM</t>
        </is>
      </c>
    </row>
    <row r="6">
      <c r="C6" t="inlineStr">
        <is>
          <t>Rambler</t>
        </is>
      </c>
      <c r="E6" t="inlineStr">
        <is>
          <t>M&amp;S</t>
        </is>
      </c>
      <c r="F6" t="inlineStr">
        <is>
          <t>Видео с вознаграждением</t>
        </is>
      </c>
      <c r="G6" t="inlineStr">
        <is>
          <t>240x600</t>
        </is>
      </c>
      <c r="H6" t="inlineStr">
        <is>
          <t>CPV</t>
        </is>
      </c>
    </row>
    <row r="7">
      <c r="C7" t="inlineStr">
        <is>
          <t>rbc.ru</t>
        </is>
      </c>
      <c r="E7" t="inlineStr">
        <is>
          <t>D&amp;M&amp;S</t>
        </is>
      </c>
      <c r="F7" t="inlineStr">
        <is>
          <t>Визитки</t>
        </is>
      </c>
      <c r="G7" t="inlineStr">
        <is>
          <t>250x250</t>
        </is>
      </c>
      <c r="H7" t="inlineStr">
        <is>
          <t>CPT</t>
        </is>
      </c>
    </row>
    <row r="8">
      <c r="C8" t="inlineStr">
        <is>
          <t>VK</t>
        </is>
      </c>
      <c r="F8" t="inlineStr">
        <is>
          <t>Внешний код</t>
        </is>
      </c>
      <c r="G8" t="inlineStr">
        <is>
          <t>300x100</t>
        </is>
      </c>
      <c r="H8" t="inlineStr">
        <is>
          <t>1 день</t>
        </is>
      </c>
    </row>
    <row r="9">
      <c r="C9" t="inlineStr">
        <is>
          <t>Yandex</t>
        </is>
      </c>
      <c r="F9" t="inlineStr">
        <is>
          <t>Горизонтальное видео</t>
        </is>
      </c>
      <c r="G9" t="inlineStr">
        <is>
          <t>300x250</t>
        </is>
      </c>
      <c r="H9" t="inlineStr">
        <is>
          <t>1 месяц</t>
        </is>
      </c>
    </row>
    <row r="10">
      <c r="F10" t="inlineStr">
        <is>
          <t>Динамическое объявление</t>
        </is>
      </c>
      <c r="G10" t="inlineStr">
        <is>
          <t>300x280</t>
        </is>
      </c>
      <c r="H10" t="inlineStr">
        <is>
          <t>1 неделя</t>
        </is>
      </c>
    </row>
    <row r="11">
      <c r="F11" t="inlineStr">
        <is>
          <t>Изображение</t>
        </is>
      </c>
      <c r="G11" t="inlineStr">
        <is>
          <t>300x300</t>
        </is>
      </c>
      <c r="H11" t="inlineStr">
        <is>
          <t>Fix</t>
        </is>
      </c>
    </row>
    <row r="12">
      <c r="F12" t="inlineStr">
        <is>
          <t>Карусель</t>
        </is>
      </c>
      <c r="G12" t="inlineStr">
        <is>
          <t>300x50</t>
        </is>
      </c>
      <c r="H12" t="inlineStr">
        <is>
          <t>Пакет</t>
        </is>
      </c>
    </row>
    <row r="13">
      <c r="F13" t="inlineStr">
        <is>
          <t>Квадратное видео</t>
        </is>
      </c>
      <c r="G13" t="inlineStr">
        <is>
          <t>300x500</t>
        </is>
      </c>
    </row>
    <row r="14">
      <c r="F14" t="inlineStr">
        <is>
          <t>Мультиформат</t>
        </is>
      </c>
      <c r="G14" t="inlineStr">
        <is>
          <t>300x600</t>
        </is>
      </c>
    </row>
    <row r="15">
      <c r="F15" t="inlineStr">
        <is>
          <t>Нативная реклама</t>
        </is>
      </c>
      <c r="G15" t="inlineStr">
        <is>
          <t>300xAdaptive</t>
        </is>
      </c>
    </row>
    <row r="16">
      <c r="F16" t="inlineStr">
        <is>
          <t>Полноэкранная реклама</t>
        </is>
      </c>
      <c r="G16" t="inlineStr">
        <is>
          <t>320x100</t>
        </is>
      </c>
    </row>
    <row r="17">
      <c r="F17" t="inlineStr">
        <is>
          <t>Полноэкранное видео</t>
        </is>
      </c>
      <c r="G17" t="inlineStr">
        <is>
          <t>320x250</t>
        </is>
      </c>
    </row>
    <row r="18">
      <c r="F18" t="inlineStr">
        <is>
          <t>Преролл</t>
        </is>
      </c>
      <c r="G18" t="inlineStr">
        <is>
          <t>320x480</t>
        </is>
      </c>
    </row>
    <row r="19">
      <c r="F19" t="inlineStr">
        <is>
          <t>Смарт-баннер</t>
        </is>
      </c>
      <c r="G19" t="inlineStr">
        <is>
          <t>320x50</t>
        </is>
      </c>
    </row>
    <row r="20">
      <c r="F20" t="inlineStr">
        <is>
          <t>Турбо-страница</t>
        </is>
      </c>
      <c r="G20" t="inlineStr">
        <is>
          <t>336x280</t>
        </is>
      </c>
    </row>
    <row r="21">
      <c r="G21" t="inlineStr">
        <is>
          <t>468x60</t>
        </is>
      </c>
    </row>
    <row r="22">
      <c r="G22" t="inlineStr">
        <is>
          <t>480x320</t>
        </is>
      </c>
    </row>
    <row r="23">
      <c r="G23" t="inlineStr">
        <is>
          <t>580x400</t>
        </is>
      </c>
    </row>
    <row r="24">
      <c r="G24" t="inlineStr">
        <is>
          <t>728x90</t>
        </is>
      </c>
    </row>
    <row r="25">
      <c r="G25" t="inlineStr">
        <is>
          <t>970x250</t>
        </is>
      </c>
    </row>
    <row r="26">
      <c r="G26" t="inlineStr">
        <is>
          <t>970x90</t>
        </is>
      </c>
    </row>
    <row r="27">
      <c r="G27" t="inlineStr">
        <is>
          <t>Adaptive</t>
        </is>
      </c>
    </row>
    <row r="28">
      <c r="G28" t="inlineStr">
        <is>
          <t>Not available</t>
        </is>
      </c>
    </row>
    <row r="29">
      <c r="G29" t="inlineStr">
        <is>
          <t>На основе формата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2024-06-04T10:17:17Z</dcterms:modified>
</cp:coreProperties>
</file>